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" sheetId="1" state="visible" r:id="rId1"/>
    <sheet name="ComponentBlueprint" sheetId="2" state="visible" r:id="rId2"/>
    <sheet name="MaterialBlueprints1" sheetId="3" state="visible" r:id="rId3"/>
    <sheet name="ReactionFormulas1" sheetId="4" state="visible" r:id="rId4"/>
    <sheet name="ReactionFormulas2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物品</t>
        </is>
      </c>
      <c r="B1" s="1" t="inlineStr">
        <is>
          <t>计划生产</t>
        </is>
      </c>
      <c r="C1" s="1" t="inlineStr">
        <is>
          <t> </t>
        </is>
      </c>
      <c r="D1" s="1" t="inlineStr">
        <is>
          <t>Raw Reaction EIV</t>
        </is>
      </c>
      <c r="E1" s="1" t="inlineStr">
        <is>
          <t>Raw Material EIV</t>
        </is>
      </c>
      <c r="F1" s="1" t="inlineStr">
        <is>
          <t>Raw Component EIV</t>
        </is>
      </c>
      <c r="G1" s="1" t="inlineStr">
        <is>
          <t>   </t>
        </is>
      </c>
      <c r="H1" s="1" t="inlineStr">
        <is>
          <t>  </t>
        </is>
      </c>
      <c r="I1" s="1" t="inlineStr">
        <is>
          <t>反应税率</t>
        </is>
      </c>
      <c r="J1" s="1" t="inlineStr">
        <is>
          <t>组件税率</t>
        </is>
      </c>
      <c r="K1" s="1" t="inlineStr">
        <is>
          <t>组装税率</t>
        </is>
      </c>
      <c r="L1" s="1" t="inlineStr">
        <is>
          <t>Reaction EIV</t>
        </is>
      </c>
      <c r="M1" s="1" t="inlineStr">
        <is>
          <t>Material EIV</t>
        </is>
      </c>
      <c r="N1" s="1" t="inlineStr">
        <is>
          <t>Component EIV</t>
        </is>
      </c>
      <c r="O1" s="1" t="inlineStr">
        <is>
          <t>Total Tax</t>
        </is>
      </c>
    </row>
    <row r="2">
      <c r="A2" t="inlineStr">
        <is>
          <t>伊什塔级蓝图</t>
        </is>
      </c>
      <c r="B2" t="n">
        <v>10</v>
      </c>
      <c r="C2" t="inlineStr"/>
      <c r="D2">
        <f>ReactionFormulas1!AB2+ReactionFormulas2!AB2</f>
        <v/>
      </c>
      <c r="E2">
        <f>MaterialBlueprints1!AA2</f>
        <v/>
      </c>
      <c r="F2">
        <f>ComponentBlueprint!S2</f>
        <v/>
      </c>
      <c r="G2" t="inlineStr"/>
      <c r="H2" t="inlineStr">
        <is>
          <t>星系成本</t>
        </is>
      </c>
      <c r="I2" t="n">
        <v>0.02</v>
      </c>
      <c r="J2" t="n">
        <v>0.02</v>
      </c>
      <c r="K2" t="n">
        <v>0.02</v>
      </c>
      <c r="L2">
        <f>SUM(I2:I4)*D2</f>
        <v/>
      </c>
      <c r="M2">
        <f>SUM(J2:J4)*E2</f>
        <v/>
      </c>
      <c r="N2">
        <f>SUM(K2:K4)*F2</f>
        <v/>
      </c>
      <c r="O2">
        <f>L2+M2+N2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>
        <is>
          <t>scc</t>
        </is>
      </c>
      <c r="I3" t="n">
        <v>0.04</v>
      </c>
      <c r="J3" t="n">
        <v>0.04</v>
      </c>
      <c r="K3" t="n">
        <v>0.04</v>
      </c>
      <c r="L3" t="inlineStr"/>
      <c r="M3" t="inlineStr"/>
      <c r="N3" t="inlineStr"/>
      <c r="O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>
        <is>
          <t>tax</t>
        </is>
      </c>
      <c r="I4" t="n">
        <v>0.025</v>
      </c>
      <c r="J4" t="n">
        <v>0.025</v>
      </c>
      <c r="K4" t="n">
        <v>0.025</v>
      </c>
      <c r="L4" t="inlineStr"/>
      <c r="M4" t="inlineStr"/>
      <c r="N4" t="inlineStr"/>
      <c r="O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Unique 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Rounded 总需求</t>
        </is>
      </c>
      <c r="I1" s="1" t="inlineStr"/>
      <c r="J1" s="1" t="inlineStr">
        <is>
          <t>已完成数量</t>
        </is>
      </c>
      <c r="K1" s="1" t="inlineStr">
        <is>
          <t>剩余数量</t>
        </is>
      </c>
      <c r="L1" s="1" t="inlineStr">
        <is>
          <t> </t>
        </is>
      </c>
      <c r="M1" s="1" t="inlineStr">
        <is>
          <t>material min jita sell</t>
        </is>
      </c>
      <c r="N1" s="1" t="inlineStr">
        <is>
          <t>   </t>
        </is>
      </c>
      <c r="O1" s="1" t="inlineStr">
        <is>
          <t>    </t>
        </is>
      </c>
      <c r="P1" s="1" t="inlineStr">
        <is>
          <t>     </t>
        </is>
      </c>
      <c r="Q1" s="1" t="inlineStr">
        <is>
          <t>Adjusted Price</t>
        </is>
      </c>
      <c r="R1" s="1" t="inlineStr">
        <is>
          <t>Total Adjusted Cost</t>
        </is>
      </c>
      <c r="S1" s="1" t="inlineStr">
        <is>
          <t>Total Adjusted Cost Sum</t>
        </is>
      </c>
    </row>
    <row r="2">
      <c r="A2" t="inlineStr">
        <is>
          <t>Ishtar Blueprint</t>
        </is>
      </c>
      <c r="B2" t="inlineStr">
        <is>
          <t>伊什塔级蓝图</t>
        </is>
      </c>
      <c r="C2" t="n">
        <v>11553</v>
      </c>
      <c r="D2" t="inlineStr">
        <is>
          <t>Oscillator Capacitor Unit</t>
        </is>
      </c>
      <c r="E2" t="inlineStr">
        <is>
          <t>震荡电容器单元</t>
        </is>
      </c>
      <c r="F2" t="n">
        <v>450</v>
      </c>
      <c r="G2" t="n">
        <v>1</v>
      </c>
      <c r="H2">
        <f>ROUNDUP(ComponentBlueprint!F2*ComponentBlueprint!G2, 0)*Info!B2</f>
        <v/>
      </c>
      <c r="I2" t="inlineStr"/>
      <c r="J2" t="n">
        <v>0</v>
      </c>
      <c r="K2">
        <f>H2-J2</f>
        <v/>
      </c>
      <c r="L2" t="inlineStr"/>
      <c r="M2" t="n">
        <v>50630</v>
      </c>
      <c r="N2" t="inlineStr"/>
      <c r="O2" t="inlineStr"/>
      <c r="P2" t="inlineStr"/>
      <c r="Q2" t="n">
        <v>48796.64072980903</v>
      </c>
      <c r="R2">
        <f>(ROUNDUP(ComponentBlueprint!F2*ComponentBlueprint!G2, 0)*Info!B2)*ComponentBlueprint!Q2</f>
        <v/>
      </c>
      <c r="S2">
        <f>SUM(ComponentBlueprint!R2:ComponentBlueprint!R12)</f>
        <v/>
      </c>
    </row>
    <row r="3">
      <c r="A3" t="inlineStr">
        <is>
          <t>Ishtar Blueprint</t>
        </is>
      </c>
      <c r="B3" t="inlineStr">
        <is>
          <t>伊什塔级蓝图</t>
        </is>
      </c>
      <c r="C3" t="n">
        <v>11399</v>
      </c>
      <c r="D3" t="inlineStr">
        <is>
          <t>Morphite</t>
        </is>
      </c>
      <c r="E3" t="inlineStr">
        <is>
          <t>莫尔石</t>
        </is>
      </c>
      <c r="F3" t="n">
        <v>150</v>
      </c>
      <c r="G3" t="n">
        <v>1</v>
      </c>
      <c r="H3">
        <f>ROUNDUP(ComponentBlueprint!F3*ComponentBlueprint!G3, 0)*Info!B2</f>
        <v/>
      </c>
      <c r="I3" t="inlineStr"/>
      <c r="J3" t="n">
        <v>0</v>
      </c>
      <c r="K3">
        <f>H3-J3</f>
        <v/>
      </c>
      <c r="L3" t="inlineStr"/>
      <c r="M3" t="n">
        <v>30150</v>
      </c>
      <c r="N3" t="inlineStr"/>
      <c r="O3" t="inlineStr"/>
      <c r="P3" t="inlineStr"/>
      <c r="Q3" t="n">
        <v>33720.24736017142</v>
      </c>
      <c r="R3">
        <f>(ROUNDUP(ComponentBlueprint!F3*ComponentBlueprint!G3, 0)*Info!B2)*ComponentBlueprint!Q3</f>
        <v/>
      </c>
      <c r="S3" t="inlineStr"/>
    </row>
    <row r="4">
      <c r="A4" t="inlineStr">
        <is>
          <t>Ishtar Blueprint</t>
        </is>
      </c>
      <c r="B4" t="inlineStr">
        <is>
          <t>伊什塔级蓝图</t>
        </is>
      </c>
      <c r="C4" t="n">
        <v>11556</v>
      </c>
      <c r="D4" t="inlineStr">
        <is>
          <t>Pulse Shield Emitter</t>
        </is>
      </c>
      <c r="E4" t="inlineStr">
        <is>
          <t>脉冲护盾发射器</t>
        </is>
      </c>
      <c r="F4" t="n">
        <v>450</v>
      </c>
      <c r="G4" t="n">
        <v>1</v>
      </c>
      <c r="H4">
        <f>ROUNDUP(ComponentBlueprint!F4*ComponentBlueprint!G4, 0)*Info!B2</f>
        <v/>
      </c>
      <c r="I4" t="inlineStr"/>
      <c r="J4" t="n">
        <v>0</v>
      </c>
      <c r="K4">
        <f>H4-J4</f>
        <v/>
      </c>
      <c r="L4" t="inlineStr"/>
      <c r="M4" t="n">
        <v>45130</v>
      </c>
      <c r="N4" t="inlineStr"/>
      <c r="O4" t="inlineStr"/>
      <c r="P4" t="inlineStr"/>
      <c r="Q4" t="n">
        <v>22839.83298805467</v>
      </c>
      <c r="R4">
        <f>(ROUNDUP(ComponentBlueprint!F4*ComponentBlueprint!G4, 0)*Info!B2)*ComponentBlueprint!Q4</f>
        <v/>
      </c>
      <c r="S4" t="inlineStr"/>
    </row>
    <row r="5">
      <c r="A5" t="inlineStr">
        <is>
          <t>Ishtar Blueprint</t>
        </is>
      </c>
      <c r="B5" t="inlineStr">
        <is>
          <t>伊什塔级蓝图</t>
        </is>
      </c>
      <c r="C5" t="n">
        <v>11535</v>
      </c>
      <c r="D5" t="inlineStr">
        <is>
          <t>Magnetometric Sensor Cluster</t>
        </is>
      </c>
      <c r="E5" t="inlineStr">
        <is>
          <t>磁力感应器组</t>
        </is>
      </c>
      <c r="F5" t="n">
        <v>398</v>
      </c>
      <c r="G5" t="n">
        <v>1</v>
      </c>
      <c r="H5">
        <f>ROUNDUP(ComponentBlueprint!F5*ComponentBlueprint!G5, 0)*Info!B2</f>
        <v/>
      </c>
      <c r="I5" t="inlineStr"/>
      <c r="J5" t="n">
        <v>0</v>
      </c>
      <c r="K5">
        <f>H5-J5</f>
        <v/>
      </c>
      <c r="L5" t="inlineStr"/>
      <c r="M5" t="n">
        <v>31270</v>
      </c>
      <c r="N5" t="inlineStr"/>
      <c r="O5" t="inlineStr"/>
      <c r="P5" t="inlineStr"/>
      <c r="Q5" t="n">
        <v>18304.09304087258</v>
      </c>
      <c r="R5">
        <f>(ROUNDUP(ComponentBlueprint!F5*ComponentBlueprint!G5, 0)*Info!B2)*ComponentBlueprint!Q5</f>
        <v/>
      </c>
      <c r="S5" t="inlineStr"/>
    </row>
    <row r="6">
      <c r="A6" t="inlineStr">
        <is>
          <t>Ishtar Blueprint</t>
        </is>
      </c>
      <c r="B6" t="inlineStr">
        <is>
          <t>伊什塔级蓝图</t>
        </is>
      </c>
      <c r="C6" t="n">
        <v>626</v>
      </c>
      <c r="D6" t="inlineStr">
        <is>
          <t>Vexor</t>
        </is>
      </c>
      <c r="E6" t="inlineStr">
        <is>
          <t>狂怒者级</t>
        </is>
      </c>
      <c r="F6" t="n">
        <v>1</v>
      </c>
      <c r="G6" t="n">
        <v>1</v>
      </c>
      <c r="H6">
        <f>ROUNDUP(ComponentBlueprint!F6*ComponentBlueprint!G6, 0)*Info!B2</f>
        <v/>
      </c>
      <c r="I6" t="inlineStr"/>
      <c r="J6" t="n">
        <v>0</v>
      </c>
      <c r="K6">
        <f>H6-J6</f>
        <v/>
      </c>
      <c r="L6" t="inlineStr"/>
      <c r="M6" t="n">
        <v>17370000</v>
      </c>
      <c r="N6" t="inlineStr"/>
      <c r="O6" t="inlineStr"/>
      <c r="P6" t="inlineStr"/>
      <c r="Q6" t="n">
        <v>8258261.510531475</v>
      </c>
      <c r="R6">
        <f>(ROUNDUP(ComponentBlueprint!F6*ComponentBlueprint!G6, 0)*Info!B2)*ComponentBlueprint!Q6</f>
        <v/>
      </c>
      <c r="S6" t="inlineStr"/>
    </row>
    <row r="7">
      <c r="A7" t="inlineStr">
        <is>
          <t>Ishtar Blueprint</t>
        </is>
      </c>
      <c r="B7" t="inlineStr">
        <is>
          <t>伊什塔级蓝图</t>
        </is>
      </c>
      <c r="C7" t="n">
        <v>3828</v>
      </c>
      <c r="D7" t="inlineStr">
        <is>
          <t>Construction Blocks</t>
        </is>
      </c>
      <c r="E7" t="inlineStr">
        <is>
          <t>建筑模块</t>
        </is>
      </c>
      <c r="F7" t="n">
        <v>150</v>
      </c>
      <c r="G7" t="n">
        <v>1</v>
      </c>
      <c r="H7">
        <f>ROUNDUP(ComponentBlueprint!F7*ComponentBlueprint!G7, 0)*Info!B2</f>
        <v/>
      </c>
      <c r="I7" t="inlineStr"/>
      <c r="J7" t="n">
        <v>0</v>
      </c>
      <c r="K7">
        <f>H7-J7</f>
        <v/>
      </c>
      <c r="L7" t="inlineStr"/>
      <c r="M7" t="n">
        <v>10630</v>
      </c>
      <c r="N7" t="inlineStr"/>
      <c r="O7" t="inlineStr"/>
      <c r="P7" t="inlineStr"/>
      <c r="Q7" t="n">
        <v>6376.590355827206</v>
      </c>
      <c r="R7">
        <f>(ROUNDUP(ComponentBlueprint!F7*ComponentBlueprint!G7, 0)*Info!B2)*ComponentBlueprint!Q7</f>
        <v/>
      </c>
      <c r="S7" t="inlineStr"/>
    </row>
    <row r="8">
      <c r="A8" t="inlineStr">
        <is>
          <t>Ishtar Blueprint</t>
        </is>
      </c>
      <c r="B8" t="inlineStr">
        <is>
          <t>伊什塔级蓝图</t>
        </is>
      </c>
      <c r="C8" t="n">
        <v>11541</v>
      </c>
      <c r="D8" t="inlineStr">
        <is>
          <t>Photon Microprocessor</t>
        </is>
      </c>
      <c r="E8" t="inlineStr">
        <is>
          <t>光子微处理器</t>
        </is>
      </c>
      <c r="F8" t="n">
        <v>1350</v>
      </c>
      <c r="G8" t="n">
        <v>1</v>
      </c>
      <c r="H8">
        <f>ROUNDUP(ComponentBlueprint!F8*ComponentBlueprint!G8, 0)*Info!B2</f>
        <v/>
      </c>
      <c r="I8" t="inlineStr"/>
      <c r="J8" t="n">
        <v>0</v>
      </c>
      <c r="K8">
        <f>H8-J8</f>
        <v/>
      </c>
      <c r="L8" t="inlineStr"/>
      <c r="M8" t="n">
        <v>39970</v>
      </c>
      <c r="N8" t="inlineStr"/>
      <c r="O8" t="inlineStr"/>
      <c r="P8" t="inlineStr"/>
      <c r="Q8" t="n">
        <v>35015.88935209229</v>
      </c>
      <c r="R8">
        <f>(ROUNDUP(ComponentBlueprint!F8*ComponentBlueprint!G8, 0)*Info!B2)*ComponentBlueprint!Q8</f>
        <v/>
      </c>
      <c r="S8" t="inlineStr"/>
    </row>
    <row r="9">
      <c r="A9" t="inlineStr">
        <is>
          <t>Ishtar Blueprint</t>
        </is>
      </c>
      <c r="B9" t="inlineStr">
        <is>
          <t>伊什塔级蓝图</t>
        </is>
      </c>
      <c r="C9" t="n">
        <v>11478</v>
      </c>
      <c r="D9" t="inlineStr">
        <is>
          <t>R.A.M.- Starship Tech</t>
        </is>
      </c>
      <c r="E9" t="inlineStr">
        <is>
          <t>R.A.M. - 星舰科技</t>
        </is>
      </c>
      <c r="F9" t="n">
        <v>18</v>
      </c>
      <c r="G9" t="n">
        <v>1</v>
      </c>
      <c r="H9">
        <f>ROUNDUP(ComponentBlueprint!F9*ComponentBlueprint!G9, 0)*Info!B2</f>
        <v/>
      </c>
      <c r="I9" t="inlineStr"/>
      <c r="J9" t="n">
        <v>0</v>
      </c>
      <c r="K9">
        <f>H9-J9</f>
        <v/>
      </c>
      <c r="L9" t="inlineStr"/>
      <c r="M9" t="n">
        <v>1006</v>
      </c>
      <c r="N9" t="inlineStr"/>
      <c r="O9" t="inlineStr"/>
      <c r="P9" t="inlineStr"/>
      <c r="Q9" t="n">
        <v>604.0928326750267</v>
      </c>
      <c r="R9">
        <f>(ROUNDUP(ComponentBlueprint!F9*ComponentBlueprint!G9, 0)*Info!B2)*ComponentBlueprint!Q9</f>
        <v/>
      </c>
      <c r="S9" t="inlineStr"/>
    </row>
    <row r="10">
      <c r="A10" t="inlineStr">
        <is>
          <t>Ishtar Blueprint</t>
        </is>
      </c>
      <c r="B10" t="inlineStr">
        <is>
          <t>伊什塔级蓝图</t>
        </is>
      </c>
      <c r="C10" t="n">
        <v>11531</v>
      </c>
      <c r="D10" t="inlineStr">
        <is>
          <t>Ion Thruster</t>
        </is>
      </c>
      <c r="E10" t="inlineStr">
        <is>
          <t>离子推进器</t>
        </is>
      </c>
      <c r="F10" t="n">
        <v>75</v>
      </c>
      <c r="G10" t="n">
        <v>1</v>
      </c>
      <c r="H10">
        <f>ROUNDUP(ComponentBlueprint!F10*ComponentBlueprint!G10, 0)*Info!B2</f>
        <v/>
      </c>
      <c r="I10" t="inlineStr"/>
      <c r="J10" t="n">
        <v>0</v>
      </c>
      <c r="K10">
        <f>H10-J10</f>
        <v/>
      </c>
      <c r="L10" t="inlineStr"/>
      <c r="M10" t="n">
        <v>50090</v>
      </c>
      <c r="N10" t="inlineStr"/>
      <c r="O10" t="inlineStr"/>
      <c r="P10" t="inlineStr"/>
      <c r="Q10" t="n">
        <v>21876.28788823493</v>
      </c>
      <c r="R10">
        <f>(ROUNDUP(ComponentBlueprint!F10*ComponentBlueprint!G10, 0)*Info!B2)*ComponentBlueprint!Q10</f>
        <v/>
      </c>
      <c r="S10" t="inlineStr"/>
    </row>
    <row r="11">
      <c r="A11" t="inlineStr">
        <is>
          <t>Ishtar Blueprint</t>
        </is>
      </c>
      <c r="B11" t="inlineStr">
        <is>
          <t>伊什塔级蓝图</t>
        </is>
      </c>
      <c r="C11" t="n">
        <v>11545</v>
      </c>
      <c r="D11" t="inlineStr">
        <is>
          <t>Crystalline Carbonide Armor Plate</t>
        </is>
      </c>
      <c r="E11" t="inlineStr">
        <is>
          <t>碳化晶体附甲</t>
        </is>
      </c>
      <c r="F11" t="n">
        <v>5625</v>
      </c>
      <c r="G11" t="n">
        <v>1</v>
      </c>
      <c r="H11">
        <f>ROUNDUP(ComponentBlueprint!F11*ComponentBlueprint!G11, 0)*Info!B2</f>
        <v/>
      </c>
      <c r="I11" t="inlineStr"/>
      <c r="J11" t="n">
        <v>0</v>
      </c>
      <c r="K11">
        <f>H11-J11</f>
        <v/>
      </c>
      <c r="L11" t="inlineStr"/>
      <c r="M11" t="n">
        <v>9159</v>
      </c>
      <c r="N11" t="inlineStr"/>
      <c r="O11" t="inlineStr"/>
      <c r="P11" t="inlineStr"/>
      <c r="Q11" t="n">
        <v>7668.764715245008</v>
      </c>
      <c r="R11">
        <f>(ROUNDUP(ComponentBlueprint!F11*ComponentBlueprint!G11, 0)*Info!B2)*ComponentBlueprint!Q11</f>
        <v/>
      </c>
      <c r="S11" t="inlineStr"/>
    </row>
    <row r="12">
      <c r="A12" t="inlineStr">
        <is>
          <t>Ishtar Blueprint</t>
        </is>
      </c>
      <c r="B12" t="inlineStr">
        <is>
          <t>伊什塔级蓝图</t>
        </is>
      </c>
      <c r="C12" t="n">
        <v>11547</v>
      </c>
      <c r="D12" t="inlineStr">
        <is>
          <t>Fusion Reactor Unit</t>
        </is>
      </c>
      <c r="E12" t="inlineStr">
        <is>
          <t>聚变反应堆机组</t>
        </is>
      </c>
      <c r="F12" t="n">
        <v>38</v>
      </c>
      <c r="G12" t="n">
        <v>1</v>
      </c>
      <c r="H12">
        <f>ROUNDUP(ComponentBlueprint!F12*ComponentBlueprint!G12, 0)*Info!B2</f>
        <v/>
      </c>
      <c r="I12" t="inlineStr"/>
      <c r="J12" t="n">
        <v>0</v>
      </c>
      <c r="K12">
        <f>H12-J12</f>
        <v/>
      </c>
      <c r="L12" t="inlineStr"/>
      <c r="M12" t="n">
        <v>159300</v>
      </c>
      <c r="N12" t="inlineStr"/>
      <c r="O12" t="inlineStr"/>
      <c r="P12" t="inlineStr"/>
      <c r="Q12" t="n">
        <v>32808.03350430165</v>
      </c>
      <c r="R12">
        <f>(ROUNDUP(ComponentBlueprint!F12*ComponentBlueprint!G12, 0)*Info!B2)*ComponentBlueprint!Q12</f>
        <v/>
      </c>
      <c r="S1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Vexor Blueprint</t>
        </is>
      </c>
      <c r="B2" t="inlineStr">
        <is>
          <t>狂怒者级蓝图</t>
        </is>
      </c>
      <c r="C2" t="n">
        <v>34</v>
      </c>
      <c r="D2" t="inlineStr">
        <is>
          <t>Tritanium</t>
        </is>
      </c>
      <c r="E2" t="inlineStr">
        <is>
          <t>三钛合金</t>
        </is>
      </c>
      <c r="F2" t="n">
        <v>540000</v>
      </c>
      <c r="G2" t="n">
        <v>1</v>
      </c>
      <c r="H2">
        <f>ROUNDUP(ComponentBlueprint!F6*ComponentBlueprint!G6, 0)*Info!B2*ROUNDUP(MaterialBlueprints1!F2*MaterialBlueprints1!G2,0)</f>
        <v/>
      </c>
      <c r="I2" t="inlineStr"/>
      <c r="J2" t="inlineStr"/>
      <c r="K2" t="n">
        <v>34</v>
      </c>
      <c r="L2" t="inlineStr">
        <is>
          <t>三钛合金</t>
        </is>
      </c>
      <c r="M2" t="inlineStr">
        <is>
          <t>Tritanium</t>
        </is>
      </c>
      <c r="N2">
        <f>ROUNDUP(ComponentBlueprint!F6*ComponentBlueprint!G6, 0)*Info!B2*ROUNDUP(MaterialBlueprints1!F2*MaterialBlueprints1!G2,0)+ROUNDUP(ComponentBlueprint!F9*ComponentBlueprint!G9, 0)*Info!B2*ROUNDUP(MaterialBlueprints1!F9*MaterialBlueprints1!G9,0)</f>
        <v/>
      </c>
      <c r="O2">
        <f>ROUNDUP(ComponentBlueprint!F6*ComponentBlueprint!G6, 0)*Info!B2*ROUNDUP(MaterialBlueprints1!F2*MaterialBlueprints1!G2,0)+ROUNDUP(ComponentBlueprint!F9*ComponentBlueprint!G9, 0)*Info!B2*ROUNDUP(MaterialBlueprints1!F9*MaterialBlueprints1!G9,0)</f>
        <v/>
      </c>
      <c r="P2" t="inlineStr"/>
      <c r="Q2" t="n">
        <v>3.82</v>
      </c>
      <c r="R2">
        <f>(ROUNDUP(ComponentBlueprint!F6*ComponentBlueprint!G6, 0)*Info!B2*ROUNDUP(MaterialBlueprints1!F2*MaterialBlueprints1!G2,0)+ROUNDUP(ComponentBlueprint!F9*ComponentBlueprint!G9, 0)*Info!B2*ROUNDUP(MaterialBlueprints1!F9*MaterialBlueprints1!G9,0))*(MaterialBlueprints1!Q2)*(1.0)</f>
        <v/>
      </c>
      <c r="S2">
        <f>SUM(R2:R34)</f>
        <v/>
      </c>
      <c r="T2" t="n">
        <v>0</v>
      </c>
      <c r="U2">
        <f>O2-T2</f>
        <v/>
      </c>
      <c r="V2" t="inlineStr"/>
      <c r="W2" t="inlineStr"/>
      <c r="X2" t="inlineStr"/>
      <c r="Y2" t="n">
        <v>2.951412213505129</v>
      </c>
      <c r="Z2">
        <f>(ROUNDUP(ComponentBlueprint!F6*ComponentBlueprint!G6, 0)*Info!B2*ROUNDUP(MaterialBlueprints1!F2*MaterialBlueprints1!G2,0)+ROUNDUP(ComponentBlueprint!F9*ComponentBlueprint!G9, 0)*Info!B2*ROUNDUP(MaterialBlueprints1!F9*MaterialBlueprints1!G9,0))*MaterialBlueprints1!Y2</f>
        <v/>
      </c>
      <c r="AA2">
        <f>SUM(MaterialBlueprints1!Z2:MaterialBlueprints1!Z34)</f>
        <v/>
      </c>
    </row>
    <row r="3">
      <c r="A3" t="inlineStr">
        <is>
          <t>Vexor Blueprint</t>
        </is>
      </c>
      <c r="B3" t="inlineStr">
        <is>
          <t>狂怒者级蓝图</t>
        </is>
      </c>
      <c r="C3" t="n">
        <v>35</v>
      </c>
      <c r="D3" t="inlineStr">
        <is>
          <t>Pyerite</t>
        </is>
      </c>
      <c r="E3" t="inlineStr">
        <is>
          <t>类晶体胶矿</t>
        </is>
      </c>
      <c r="F3" t="n">
        <v>180000</v>
      </c>
      <c r="G3" t="n">
        <v>1</v>
      </c>
      <c r="H3">
        <f>ROUNDUP(ComponentBlueprint!F6*ComponentBlueprint!G6, 0)*Info!B2*ROUNDUP(MaterialBlueprints1!F3*MaterialBlueprints1!G3,0)</f>
        <v/>
      </c>
      <c r="I3" t="inlineStr"/>
      <c r="J3" t="inlineStr"/>
      <c r="K3" t="n">
        <v>35</v>
      </c>
      <c r="L3" t="inlineStr">
        <is>
          <t>类晶体胶矿</t>
        </is>
      </c>
      <c r="M3" t="inlineStr">
        <is>
          <t>Pyerite</t>
        </is>
      </c>
      <c r="N3">
        <f>ROUNDUP(ComponentBlueprint!F6*ComponentBlueprint!G6, 0)*Info!B2*ROUNDUP(MaterialBlueprints1!F3*MaterialBlueprints1!G3,0)+ROUNDUP(ComponentBlueprint!F9*ComponentBlueprint!G9, 0)*Info!B2*ROUNDUP(MaterialBlueprints1!F10*MaterialBlueprints1!G10,0)</f>
        <v/>
      </c>
      <c r="O3">
        <f>ROUNDUP(ComponentBlueprint!F6*ComponentBlueprint!G6, 0)*Info!B2*ROUNDUP(MaterialBlueprints1!F3*MaterialBlueprints1!G3,0)+ROUNDUP(ComponentBlueprint!F9*ComponentBlueprint!G9, 0)*Info!B2*ROUNDUP(MaterialBlueprints1!F10*MaterialBlueprints1!G10,0)</f>
        <v/>
      </c>
      <c r="P3" t="inlineStr"/>
      <c r="Q3" t="n">
        <v>30.71</v>
      </c>
      <c r="R3">
        <f>(ROUNDUP(ComponentBlueprint!F6*ComponentBlueprint!G6, 0)*Info!B2*ROUNDUP(MaterialBlueprints1!F3*MaterialBlueprints1!G3,0)+ROUNDUP(ComponentBlueprint!F9*ComponentBlueprint!G9, 0)*Info!B2*ROUNDUP(MaterialBlueprints1!F10*MaterialBlueprints1!G10,0))*(MaterialBlueprints1!Q3)*(1.0)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14.0289144413793</v>
      </c>
      <c r="Z3">
        <f>(ROUNDUP(ComponentBlueprint!F6*ComponentBlueprint!G6, 0)*Info!B2*ROUNDUP(MaterialBlueprints1!F3*MaterialBlueprints1!G3,0)+ROUNDUP(ComponentBlueprint!F9*ComponentBlueprint!G9, 0)*Info!B2*ROUNDUP(MaterialBlueprints1!F10*MaterialBlueprints1!G10,0))*MaterialBlueprints1!Y3</f>
        <v/>
      </c>
      <c r="AA3" t="inlineStr"/>
    </row>
    <row r="4">
      <c r="A4" t="inlineStr">
        <is>
          <t>Vexor Blueprint</t>
        </is>
      </c>
      <c r="B4" t="inlineStr">
        <is>
          <t>狂怒者级蓝图</t>
        </is>
      </c>
      <c r="C4" t="n">
        <v>36</v>
      </c>
      <c r="D4" t="inlineStr">
        <is>
          <t>Mexallon</t>
        </is>
      </c>
      <c r="E4" t="inlineStr">
        <is>
          <t>类银超金属</t>
        </is>
      </c>
      <c r="F4" t="n">
        <v>36000</v>
      </c>
      <c r="G4" t="n">
        <v>1</v>
      </c>
      <c r="H4">
        <f>ROUNDUP(ComponentBlueprint!F6*ComponentBlueprint!G6, 0)*Info!B2*ROUNDUP(MaterialBlueprints1!F4*MaterialBlueprints1!G4,0)</f>
        <v/>
      </c>
      <c r="I4" t="inlineStr"/>
      <c r="J4" t="inlineStr"/>
      <c r="K4" t="n">
        <v>36</v>
      </c>
      <c r="L4" t="inlineStr">
        <is>
          <t>类银超金属</t>
        </is>
      </c>
      <c r="M4" t="inlineStr">
        <is>
          <t>Mexallon</t>
        </is>
      </c>
      <c r="N4">
        <f>ROUNDUP(ComponentBlueprint!F6*ComponentBlueprint!G6, 0)*Info!B2*ROUNDUP(MaterialBlueprints1!F4*MaterialBlueprints1!G4,0)+ROUNDUP(ComponentBlueprint!F9*ComponentBlueprint!G9, 0)*Info!B2*ROUNDUP(MaterialBlueprints1!F11*MaterialBlueprints1!G11,0)</f>
        <v/>
      </c>
      <c r="O4">
        <f>ROUNDUP(ComponentBlueprint!F6*ComponentBlueprint!G6, 0)*Info!B2*ROUNDUP(MaterialBlueprints1!F4*MaterialBlueprints1!G4,0)+ROUNDUP(ComponentBlueprint!F9*ComponentBlueprint!G9, 0)*Info!B2*ROUNDUP(MaterialBlueprints1!F11*MaterialBlueprints1!G11,0)</f>
        <v/>
      </c>
      <c r="P4" t="inlineStr"/>
      <c r="Q4" t="n">
        <v>82.33</v>
      </c>
      <c r="R4">
        <f>(ROUNDUP(ComponentBlueprint!F6*ComponentBlueprint!G6, 0)*Info!B2*ROUNDUP(MaterialBlueprints1!F4*MaterialBlueprints1!G4,0)+ROUNDUP(ComponentBlueprint!F9*ComponentBlueprint!G9, 0)*Info!B2*ROUNDUP(MaterialBlueprints1!F11*MaterialBlueprints1!G11,0))*(MaterialBlueprints1!Q4)*(1.0)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58.48288715310777</v>
      </c>
      <c r="Z4">
        <f>(ROUNDUP(ComponentBlueprint!F6*ComponentBlueprint!G6, 0)*Info!B2*ROUNDUP(MaterialBlueprints1!F4*MaterialBlueprints1!G4,0)+ROUNDUP(ComponentBlueprint!F9*ComponentBlueprint!G9, 0)*Info!B2*ROUNDUP(MaterialBlueprints1!F11*MaterialBlueprints1!G11,0))*MaterialBlueprints1!Y4</f>
        <v/>
      </c>
      <c r="AA4" t="inlineStr"/>
    </row>
    <row r="5">
      <c r="A5" t="inlineStr">
        <is>
          <t>Vexor Blueprint</t>
        </is>
      </c>
      <c r="B5" t="inlineStr">
        <is>
          <t>狂怒者级蓝图</t>
        </is>
      </c>
      <c r="C5" t="n">
        <v>37</v>
      </c>
      <c r="D5" t="inlineStr">
        <is>
          <t>Isogen</t>
        </is>
      </c>
      <c r="E5" t="inlineStr">
        <is>
          <t>同位聚合体</t>
        </is>
      </c>
      <c r="F5" t="n">
        <v>10000</v>
      </c>
      <c r="G5" t="n">
        <v>1</v>
      </c>
      <c r="H5">
        <f>ROUNDUP(ComponentBlueprint!F6*ComponentBlueprint!G6, 0)*Info!B2*ROUNDUP(MaterialBlueprints1!F5*MaterialBlueprints1!G5,0)</f>
        <v/>
      </c>
      <c r="I5" t="inlineStr"/>
      <c r="J5" t="inlineStr"/>
      <c r="K5" t="n">
        <v>37</v>
      </c>
      <c r="L5" t="inlineStr">
        <is>
          <t>同位聚合体</t>
        </is>
      </c>
      <c r="M5" t="inlineStr">
        <is>
          <t>Isogen</t>
        </is>
      </c>
      <c r="N5">
        <f>ROUNDUP(ComponentBlueprint!F6*ComponentBlueprint!G6, 0)*Info!B2*ROUNDUP(MaterialBlueprints1!F5*MaterialBlueprints1!G5,0)+ROUNDUP(ComponentBlueprint!F9*ComponentBlueprint!G9, 0)*Info!B2*ROUNDUP(MaterialBlueprints1!F12*MaterialBlueprints1!G12,0)</f>
        <v/>
      </c>
      <c r="O5">
        <f>ROUNDUP(ComponentBlueprint!F6*ComponentBlueprint!G6, 0)*Info!B2*ROUNDUP(MaterialBlueprints1!F5*MaterialBlueprints1!G5,0)+ROUNDUP(ComponentBlueprint!F9*ComponentBlueprint!G9, 0)*Info!B2*ROUNDUP(MaterialBlueprints1!F12*MaterialBlueprints1!G12,0)</f>
        <v/>
      </c>
      <c r="P5" t="inlineStr"/>
      <c r="Q5" t="n">
        <v>342.9</v>
      </c>
      <c r="R5">
        <f>(ROUNDUP(ComponentBlueprint!F6*ComponentBlueprint!G6, 0)*Info!B2*ROUNDUP(MaterialBlueprints1!F5*MaterialBlueprints1!G5,0)+ROUNDUP(ComponentBlueprint!F9*ComponentBlueprint!G9, 0)*Info!B2*ROUNDUP(MaterialBlueprints1!F12*MaterialBlueprints1!G12,0))*(MaterialBlueprints1!Q5)*(1.0)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335.9642878627847</v>
      </c>
      <c r="Z5">
        <f>(ROUNDUP(ComponentBlueprint!F6*ComponentBlueprint!G6, 0)*Info!B2*ROUNDUP(MaterialBlueprints1!F5*MaterialBlueprints1!G5,0)+ROUNDUP(ComponentBlueprint!F9*ComponentBlueprint!G9, 0)*Info!B2*ROUNDUP(MaterialBlueprints1!F12*MaterialBlueprints1!G12,0))*MaterialBlueprints1!Y5</f>
        <v/>
      </c>
      <c r="AA5" t="inlineStr"/>
    </row>
    <row r="6">
      <c r="A6" t="inlineStr">
        <is>
          <t>Vexor Blueprint</t>
        </is>
      </c>
      <c r="B6" t="inlineStr">
        <is>
          <t>狂怒者级蓝图</t>
        </is>
      </c>
      <c r="C6" t="n">
        <v>38</v>
      </c>
      <c r="D6" t="inlineStr">
        <is>
          <t>Nocxium</t>
        </is>
      </c>
      <c r="E6" t="inlineStr">
        <is>
          <t>超新星诺克石</t>
        </is>
      </c>
      <c r="F6" t="n">
        <v>1500</v>
      </c>
      <c r="G6" t="n">
        <v>1</v>
      </c>
      <c r="H6">
        <f>ROUNDUP(ComponentBlueprint!F6*ComponentBlueprint!G6, 0)*Info!B2*ROUNDUP(MaterialBlueprints1!F6*MaterialBlueprints1!G6,0)</f>
        <v/>
      </c>
      <c r="I6" t="inlineStr"/>
      <c r="J6" t="inlineStr"/>
      <c r="K6" t="n">
        <v>38</v>
      </c>
      <c r="L6" t="inlineStr">
        <is>
          <t>超新星诺克石</t>
        </is>
      </c>
      <c r="M6" t="inlineStr">
        <is>
          <t>Nocxium</t>
        </is>
      </c>
      <c r="N6">
        <f>ROUNDUP(ComponentBlueprint!F6*ComponentBlueprint!G6, 0)*Info!B2*ROUNDUP(MaterialBlueprints1!F6*MaterialBlueprints1!G6,0)+ROUNDUP(ComponentBlueprint!F9*ComponentBlueprint!G9, 0)*Info!B2*ROUNDUP(MaterialBlueprints1!F13*MaterialBlueprints1!G13,0)</f>
        <v/>
      </c>
      <c r="O6">
        <f>ROUNDUP(ComponentBlueprint!F6*ComponentBlueprint!G6, 0)*Info!B2*ROUNDUP(MaterialBlueprints1!F6*MaterialBlueprints1!G6,0)+ROUNDUP(ComponentBlueprint!F9*ComponentBlueprint!G9, 0)*Info!B2*ROUNDUP(MaterialBlueprints1!F13*MaterialBlueprints1!G13,0)</f>
        <v/>
      </c>
      <c r="P6" t="inlineStr"/>
      <c r="Q6" t="n">
        <v>1096</v>
      </c>
      <c r="R6">
        <f>(ROUNDUP(ComponentBlueprint!F6*ComponentBlueprint!G6, 0)*Info!B2*ROUNDUP(MaterialBlueprints1!F6*MaterialBlueprints1!G6,0)+ROUNDUP(ComponentBlueprint!F9*ComponentBlueprint!G9, 0)*Info!B2*ROUNDUP(MaterialBlueprints1!F13*MaterialBlueprints1!G13,0))*(MaterialBlueprints1!Q6)*(1.0)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904.6342244521115</v>
      </c>
      <c r="Z6">
        <f>(ROUNDUP(ComponentBlueprint!F6*ComponentBlueprint!G6, 0)*Info!B2*ROUNDUP(MaterialBlueprints1!F6*MaterialBlueprints1!G6,0)+ROUNDUP(ComponentBlueprint!F9*ComponentBlueprint!G9, 0)*Info!B2*ROUNDUP(MaterialBlueprints1!F13*MaterialBlueprints1!G13,0))*MaterialBlueprints1!Y6</f>
        <v/>
      </c>
      <c r="AA6" t="inlineStr"/>
    </row>
    <row r="7">
      <c r="A7" t="inlineStr">
        <is>
          <t>Vexor Blueprint</t>
        </is>
      </c>
      <c r="B7" t="inlineStr">
        <is>
          <t>狂怒者级蓝图</t>
        </is>
      </c>
      <c r="C7" t="n">
        <v>39</v>
      </c>
      <c r="D7" t="inlineStr">
        <is>
          <t>Zydrine</t>
        </is>
      </c>
      <c r="E7" t="inlineStr">
        <is>
          <t>晶状石英核岩</t>
        </is>
      </c>
      <c r="F7" t="n">
        <v>350</v>
      </c>
      <c r="G7" t="n">
        <v>1</v>
      </c>
      <c r="H7">
        <f>ROUNDUP(ComponentBlueprint!F6*ComponentBlueprint!G6, 0)*Info!B2*ROUNDUP(MaterialBlueprints1!F7*MaterialBlueprints1!G7,0)</f>
        <v/>
      </c>
      <c r="I7" t="inlineStr"/>
      <c r="J7" t="inlineStr"/>
      <c r="K7" t="n">
        <v>39</v>
      </c>
      <c r="L7" t="inlineStr">
        <is>
          <t>晶状石英核岩</t>
        </is>
      </c>
      <c r="M7" t="inlineStr">
        <is>
          <t>Zydrine</t>
        </is>
      </c>
      <c r="N7">
        <f>ROUNDUP(ComponentBlueprint!F6*ComponentBlueprint!G6, 0)*Info!B2*ROUNDUP(MaterialBlueprints1!F7*MaterialBlueprints1!G7,0)</f>
        <v/>
      </c>
      <c r="O7">
        <f>ROUNDUP(ComponentBlueprint!F6*ComponentBlueprint!G6, 0)*Info!B2*ROUNDUP(MaterialBlueprints1!F7*MaterialBlueprints1!G7,0)</f>
        <v/>
      </c>
      <c r="P7" t="inlineStr"/>
      <c r="Q7" t="n">
        <v>2053</v>
      </c>
      <c r="R7">
        <f>(ROUNDUP(ComponentBlueprint!F6*ComponentBlueprint!G6, 0)*Info!B2*ROUNDUP(MaterialBlueprints1!F7*MaterialBlueprints1!G7,0))*(MaterialBlueprints1!Q7)*(1.0)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2244.603060793235</v>
      </c>
      <c r="Z7">
        <f>(ROUNDUP(ComponentBlueprint!F6*ComponentBlueprint!G6, 0)*Info!B2*ROUNDUP(MaterialBlueprints1!F7*MaterialBlueprints1!G7,0))*MaterialBlueprints1!Y7</f>
        <v/>
      </c>
      <c r="AA7" t="inlineStr"/>
    </row>
    <row r="8">
      <c r="A8" t="inlineStr">
        <is>
          <t>Vexor Blueprint</t>
        </is>
      </c>
      <c r="B8" t="inlineStr">
        <is>
          <t>狂怒者级蓝图</t>
        </is>
      </c>
      <c r="C8" t="n">
        <v>40</v>
      </c>
      <c r="D8" t="inlineStr">
        <is>
          <t>Megacyte</t>
        </is>
      </c>
      <c r="E8" t="inlineStr">
        <is>
          <t>超噬矿</t>
        </is>
      </c>
      <c r="F8" t="n">
        <v>140</v>
      </c>
      <c r="G8" t="n">
        <v>1</v>
      </c>
      <c r="H8">
        <f>ROUNDUP(ComponentBlueprint!F6*ComponentBlueprint!G6, 0)*Info!B2*ROUNDUP(MaterialBlueprints1!F8*MaterialBlueprints1!G8,0)</f>
        <v/>
      </c>
      <c r="I8" t="inlineStr"/>
      <c r="J8" t="inlineStr"/>
      <c r="K8" t="n">
        <v>40</v>
      </c>
      <c r="L8" t="inlineStr">
        <is>
          <t>超噬矿</t>
        </is>
      </c>
      <c r="M8" t="inlineStr">
        <is>
          <t>Megacyte</t>
        </is>
      </c>
      <c r="N8">
        <f>ROUNDUP(ComponentBlueprint!F6*ComponentBlueprint!G6, 0)*Info!B2*ROUNDUP(MaterialBlueprints1!F8*MaterialBlueprints1!G8,0)</f>
        <v/>
      </c>
      <c r="O8">
        <f>ROUNDUP(ComponentBlueprint!F6*ComponentBlueprint!G6, 0)*Info!B2*ROUNDUP(MaterialBlueprints1!F8*MaterialBlueprints1!G8,0)</f>
        <v/>
      </c>
      <c r="P8" t="inlineStr"/>
      <c r="Q8" t="n">
        <v>4273</v>
      </c>
      <c r="R8">
        <f>(ROUNDUP(ComponentBlueprint!F6*ComponentBlueprint!G6, 0)*Info!B2*ROUNDUP(MaterialBlueprints1!F8*MaterialBlueprints1!G8,0))*(MaterialBlueprints1!Q8)*(1.0)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3087.180300158941</v>
      </c>
      <c r="Z8">
        <f>(ROUNDUP(ComponentBlueprint!F6*ComponentBlueprint!G6, 0)*Info!B2*ROUNDUP(MaterialBlueprints1!F8*MaterialBlueprints1!G8,0))*MaterialBlueprints1!Y8</f>
        <v/>
      </c>
      <c r="AA8" t="inlineStr"/>
    </row>
    <row r="9">
      <c r="A9" t="inlineStr">
        <is>
          <t>R.A.M.- Starship Tech Blueprint</t>
        </is>
      </c>
      <c r="B9" t="inlineStr">
        <is>
          <t>R.A.M. - 星舰科技蓝图</t>
        </is>
      </c>
      <c r="C9" t="n">
        <v>34</v>
      </c>
      <c r="D9" t="inlineStr">
        <is>
          <t>Tritanium</t>
        </is>
      </c>
      <c r="E9" t="inlineStr">
        <is>
          <t>三钛合金</t>
        </is>
      </c>
      <c r="F9" t="n">
        <v>556</v>
      </c>
      <c r="G9" t="n">
        <v>1</v>
      </c>
      <c r="H9">
        <f>ROUNDUP(ComponentBlueprint!F9*ComponentBlueprint!G9, 0)*Info!B2*ROUNDUP(MaterialBlueprints1!F9*MaterialBlueprints1!G9,0)</f>
        <v/>
      </c>
      <c r="I9" t="inlineStr"/>
      <c r="J9" t="inlineStr"/>
      <c r="K9" t="n">
        <v>16670</v>
      </c>
      <c r="L9" t="inlineStr">
        <is>
          <t>碳化晶体</t>
        </is>
      </c>
      <c r="M9" t="inlineStr">
        <is>
          <t>Crystalline Carbonide</t>
        </is>
      </c>
      <c r="N9">
        <f>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</f>
        <v/>
      </c>
      <c r="O9">
        <f>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</f>
        <v/>
      </c>
      <c r="P9" t="inlineStr"/>
      <c r="Q9" t="n">
        <v>84.72</v>
      </c>
      <c r="R9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0)*10000)*(MaterialBlueprints1!Q9)*(1.0)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87.47067433037684</v>
      </c>
      <c r="Z9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0)*10000)*MaterialBlueprints1!Y9</f>
        <v/>
      </c>
      <c r="AA9" t="inlineStr"/>
    </row>
    <row r="10">
      <c r="A10" t="inlineStr">
        <is>
          <t>R.A.M.- Starship Tech Blueprint</t>
        </is>
      </c>
      <c r="B10" t="inlineStr">
        <is>
          <t>R.A.M. - 星舰科技蓝图</t>
        </is>
      </c>
      <c r="C10" t="n">
        <v>35</v>
      </c>
      <c r="D10" t="inlineStr">
        <is>
          <t>Pyerite</t>
        </is>
      </c>
      <c r="E10" t="inlineStr">
        <is>
          <t>类晶体胶矿</t>
        </is>
      </c>
      <c r="F10" t="n">
        <v>444</v>
      </c>
      <c r="G10" t="n">
        <v>1</v>
      </c>
      <c r="H10">
        <f>ROUNDUP(ComponentBlueprint!F9*ComponentBlueprint!G9, 0)*Info!B2*ROUNDUP(MaterialBlueprints1!F10*MaterialBlueprints1!G10,0)</f>
        <v/>
      </c>
      <c r="I10" t="inlineStr"/>
      <c r="J10" t="inlineStr"/>
      <c r="K10" t="n">
        <v>16678</v>
      </c>
      <c r="L10" t="inlineStr">
        <is>
          <t>多晶碳化硅纤维</t>
        </is>
      </c>
      <c r="M10" t="inlineStr">
        <is>
          <t>Sylramic Fibers</t>
        </is>
      </c>
      <c r="N10">
        <f>ROUNDUP(ComponentBlueprint!F11*ComponentBlueprint!G11, 0)*Info!B2*ROUNDUP(MaterialBlueprints1!F14*MaterialBlueprints1!G14,0)+ROUNDUP(ComponentBlueprint!F4*ComponentBlueprint!G4, 0)*Info!B2*ROUNDUP(MaterialBlueprints1!F26*MaterialBlueprints1!G26,0)</f>
        <v/>
      </c>
      <c r="O10">
        <f>ROUNDUP((ROUNDUP(ComponentBlueprint!F11*ComponentBlueprint!G11, 0)*Info!B2*ROUNDUP(MaterialBlueprints1!F14*MaterialBlueprints1!G14,0)+ROUNDUP(ComponentBlueprint!F4*ComponentBlueprint!G4, 0)*Info!B2*ROUNDUP(MaterialBlueprints1!F26*MaterialBlueprints1!G26,0))/6000, 0)*6000</f>
        <v/>
      </c>
      <c r="P10" t="inlineStr"/>
      <c r="Q10" t="n">
        <v>257.6</v>
      </c>
      <c r="R10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0)*6000)*(MaterialBlueprints1!Q10)*(1.0)</f>
        <v/>
      </c>
      <c r="S10" t="inlineStr"/>
      <c r="T10" t="n">
        <v>0</v>
      </c>
      <c r="U10">
        <f>O10-T10</f>
        <v/>
      </c>
      <c r="V10" t="inlineStr"/>
      <c r="W10" t="inlineStr"/>
      <c r="X10" t="inlineStr"/>
      <c r="Y10" t="n">
        <v>273.849932895563</v>
      </c>
      <c r="Z10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0)*6000)*MaterialBlueprints1!Y10</f>
        <v/>
      </c>
      <c r="AA10" t="inlineStr"/>
    </row>
    <row r="11">
      <c r="A11" t="inlineStr">
        <is>
          <t>R.A.M.- Starship Tech Blueprint</t>
        </is>
      </c>
      <c r="B11" t="inlineStr">
        <is>
          <t>R.A.M. - 星舰科技蓝图</t>
        </is>
      </c>
      <c r="C11" t="n">
        <v>36</v>
      </c>
      <c r="D11" t="inlineStr">
        <is>
          <t>Mexallon</t>
        </is>
      </c>
      <c r="E11" t="inlineStr">
        <is>
          <t>类银超金属</t>
        </is>
      </c>
      <c r="F11" t="n">
        <v>222</v>
      </c>
      <c r="G11" t="n">
        <v>1</v>
      </c>
      <c r="H11">
        <f>ROUNDUP(ComponentBlueprint!F9*ComponentBlueprint!G9, 0)*Info!B2*ROUNDUP(MaterialBlueprints1!F11*MaterialBlueprints1!G11,0)</f>
        <v/>
      </c>
      <c r="I11" t="inlineStr"/>
      <c r="J11" t="inlineStr"/>
      <c r="K11" t="n">
        <v>16679</v>
      </c>
      <c r="L11" t="inlineStr">
        <is>
          <t>富勒化合物</t>
        </is>
      </c>
      <c r="M11" t="inlineStr">
        <is>
          <t>Fullerides</t>
        </is>
      </c>
      <c r="N11">
        <f>ROUNDUP(ComponentBlueprint!F2*ComponentBlueprint!G2, 0)*Info!B2*ROUNDUP(MaterialBlueprints1!F24*MaterialBlueprints1!G24,0)</f>
        <v/>
      </c>
      <c r="O11">
        <f>ROUNDUP((ROUNDUP(ComponentBlueprint!F2*ComponentBlueprint!G2, 0)*Info!B2*ROUNDUP(MaterialBlueprints1!F24*MaterialBlueprints1!G24,0))/3000, 0)*3000</f>
        <v/>
      </c>
      <c r="P11" t="inlineStr"/>
      <c r="Q11" t="n">
        <v>657.4</v>
      </c>
      <c r="R11">
        <f>(ROUNDUP((ROUNDUP(ComponentBlueprint!F2*ComponentBlueprint!G2, 0)*Info!B2*ROUNDUP(MaterialBlueprints1!F24*MaterialBlueprints1!G24,0))/3000, 0)*3000)*(MaterialBlueprints1!Q11)*(1.0)</f>
        <v/>
      </c>
      <c r="S11" t="inlineStr"/>
      <c r="T11" t="n">
        <v>0</v>
      </c>
      <c r="U11">
        <f>O11-T11</f>
        <v/>
      </c>
      <c r="V11" t="inlineStr"/>
      <c r="W11" t="inlineStr"/>
      <c r="X11" t="inlineStr"/>
      <c r="Y11" t="n">
        <v>712.8774090484765</v>
      </c>
      <c r="Z11">
        <f>(ROUNDUP((ROUNDUP(ComponentBlueprint!F2*ComponentBlueprint!G2, 0)*Info!B2*ROUNDUP(MaterialBlueprints1!F24*MaterialBlueprints1!G24,0))/3000, 0)*3000)*MaterialBlueprints1!Y11</f>
        <v/>
      </c>
      <c r="AA11" t="inlineStr"/>
    </row>
    <row r="12">
      <c r="A12" t="inlineStr">
        <is>
          <t>R.A.M.- Starship Tech Blueprint</t>
        </is>
      </c>
      <c r="B12" t="inlineStr">
        <is>
          <t>R.A.M. - 星舰科技蓝图</t>
        </is>
      </c>
      <c r="C12" t="n">
        <v>37</v>
      </c>
      <c r="D12" t="inlineStr">
        <is>
          <t>Isogen</t>
        </is>
      </c>
      <c r="E12" t="inlineStr">
        <is>
          <t>同位聚合体</t>
        </is>
      </c>
      <c r="F12" t="n">
        <v>82</v>
      </c>
      <c r="G12" t="n">
        <v>1</v>
      </c>
      <c r="H12">
        <f>ROUNDUP(ComponentBlueprint!F9*ComponentBlueprint!G9, 0)*Info!B2*ROUNDUP(MaterialBlueprints1!F12*MaterialBlueprints1!G12,0)</f>
        <v/>
      </c>
      <c r="I12" t="inlineStr"/>
      <c r="J12" t="inlineStr"/>
      <c r="K12" t="n">
        <v>16680</v>
      </c>
      <c r="L12" t="inlineStr">
        <is>
          <t>酚合成物</t>
        </is>
      </c>
      <c r="M12" t="inlineStr">
        <is>
          <t>Phenolic Composites</t>
        </is>
      </c>
      <c r="N12">
        <f>ROUNDUP(ComponentBlueprint!F10*ComponentBlueprint!G10, 0)*Info!B2*ROUNDUP(MaterialBlueprints1!F16*MaterialBlueprints1!G16,0)+ROUNDUP(ComponentBlueprint!F8*ComponentBlueprint!G8, 0)*Info!B2*ROUNDUP(MaterialBlueprints1!F31*MaterialBlueprints1!G31,0)</f>
        <v/>
      </c>
      <c r="O12">
        <f>ROUNDUP((ROUNDUP(ComponentBlueprint!F10*ComponentBlueprint!G10, 0)*Info!B2*ROUNDUP(MaterialBlueprints1!F16*MaterialBlueprints1!G16,0)+ROUNDUP(ComponentBlueprint!F8*ComponentBlueprint!G8, 0)*Info!B2*ROUNDUP(MaterialBlueprints1!F31*MaterialBlueprints1!G31,0))/2200, 0)*2200</f>
        <v/>
      </c>
      <c r="P12" t="inlineStr"/>
      <c r="Q12" t="n">
        <v>1149</v>
      </c>
      <c r="R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0)*2200)*(MaterialBlueprints1!Q12)*(1.0)</f>
        <v/>
      </c>
      <c r="S12" t="inlineStr"/>
      <c r="T12" t="n">
        <v>0</v>
      </c>
      <c r="U12">
        <f>O12-T12</f>
        <v/>
      </c>
      <c r="V12" t="inlineStr"/>
      <c r="W12" t="inlineStr"/>
      <c r="X12" t="inlineStr"/>
      <c r="Y12" t="n">
        <v>1350.873675997845</v>
      </c>
      <c r="Z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0)*2200)*MaterialBlueprints1!Y12</f>
        <v/>
      </c>
      <c r="AA12" t="inlineStr"/>
    </row>
    <row r="13">
      <c r="A13" t="inlineStr">
        <is>
          <t>R.A.M.- Starship Tech Blueprint</t>
        </is>
      </c>
      <c r="B13" t="inlineStr">
        <is>
          <t>R.A.M. - 星舰科技蓝图</t>
        </is>
      </c>
      <c r="C13" t="n">
        <v>38</v>
      </c>
      <c r="D13" t="inlineStr">
        <is>
          <t>Nocxium</t>
        </is>
      </c>
      <c r="E13" t="inlineStr">
        <is>
          <t>超新星诺克石</t>
        </is>
      </c>
      <c r="F13" t="n">
        <v>36</v>
      </c>
      <c r="G13" t="n">
        <v>1</v>
      </c>
      <c r="H13">
        <f>ROUNDUP(ComponentBlueprint!F9*ComponentBlueprint!G9, 0)*Info!B2*ROUNDUP(MaterialBlueprints1!F13*MaterialBlueprints1!G13,0)</f>
        <v/>
      </c>
      <c r="I13" t="inlineStr"/>
      <c r="J13" t="inlineStr"/>
      <c r="K13" t="n">
        <v>16681</v>
      </c>
      <c r="L13" t="inlineStr">
        <is>
          <t>纳米晶体管</t>
        </is>
      </c>
      <c r="M13" t="inlineStr">
        <is>
          <t>Nanotransistors</t>
        </is>
      </c>
      <c r="N13">
        <f>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</f>
        <v/>
      </c>
      <c r="O13">
        <f>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</f>
        <v/>
      </c>
      <c r="P13" t="inlineStr"/>
      <c r="Q13" t="n">
        <v>3821</v>
      </c>
      <c r="R13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0)*1500)*(MaterialBlueprints1!Q13)*(1.0)</f>
        <v/>
      </c>
      <c r="S13" t="inlineStr"/>
      <c r="T13" t="n">
        <v>0</v>
      </c>
      <c r="U13">
        <f>O13-T13</f>
        <v/>
      </c>
      <c r="V13" t="inlineStr"/>
      <c r="W13" t="inlineStr"/>
      <c r="X13" t="inlineStr"/>
      <c r="Y13" t="n">
        <v>3562.688947325073</v>
      </c>
      <c r="Z13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0)*1500)*MaterialBlueprints1!Y13</f>
        <v/>
      </c>
      <c r="AA13" t="inlineStr"/>
    </row>
    <row r="14">
      <c r="A14" t="inlineStr">
        <is>
          <t>Crystalline Carbonide Armor Plate Blueprint</t>
        </is>
      </c>
      <c r="B14" t="inlineStr">
        <is>
          <t>碳化晶体附甲蓝图</t>
        </is>
      </c>
      <c r="C14" t="n">
        <v>16678</v>
      </c>
      <c r="D14" t="inlineStr">
        <is>
          <t>Sylramic Fibers</t>
        </is>
      </c>
      <c r="E14" t="inlineStr">
        <is>
          <t>多晶碳化硅纤维</t>
        </is>
      </c>
      <c r="F14" t="n">
        <v>11</v>
      </c>
      <c r="G14" t="n">
        <v>1</v>
      </c>
      <c r="H14">
        <f>ROUNDUP(ComponentBlueprint!F11*ComponentBlueprint!G11, 0)*Info!B2*ROUNDUP(MaterialBlueprints1!F14*MaterialBlueprints1!G14,0)</f>
        <v/>
      </c>
      <c r="I14" t="inlineStr"/>
      <c r="J14" t="inlineStr"/>
      <c r="K14" t="n">
        <v>16682</v>
      </c>
      <c r="L14" t="inlineStr">
        <is>
          <t>超级突触纤维</t>
        </is>
      </c>
      <c r="M14" t="inlineStr">
        <is>
          <t>Hypersynaptic Fibers</t>
        </is>
      </c>
      <c r="N14">
        <f>ROUNDUP(ComponentBlueprint!F5*ComponentBlueprint!G5, 0)*Info!B2*ROUNDUP(MaterialBlueprints1!F29*MaterialBlueprints1!G29,0)</f>
        <v/>
      </c>
      <c r="O14">
        <f>ROUNDUP((ROUNDUP(ComponentBlueprint!F5*ComponentBlueprint!G5, 0)*Info!B2*ROUNDUP(MaterialBlueprints1!F29*MaterialBlueprints1!G29,0))/750, 0)*750</f>
        <v/>
      </c>
      <c r="P14" t="inlineStr"/>
      <c r="Q14" t="n">
        <v>12790</v>
      </c>
      <c r="R14">
        <f>(ROUNDUP((ROUNDUP(ComponentBlueprint!F5*ComponentBlueprint!G5, 0)*Info!B2*ROUNDUP(MaterialBlueprints1!F29*MaterialBlueprints1!G29,0))/750, 0)*750)*(MaterialBlueprints1!Q14)*(1.0)</f>
        <v/>
      </c>
      <c r="S14" t="inlineStr"/>
      <c r="T14" t="n">
        <v>0</v>
      </c>
      <c r="U14">
        <f>O14-T14</f>
        <v/>
      </c>
      <c r="V14" t="inlineStr"/>
      <c r="W14" t="inlineStr"/>
      <c r="X14" t="inlineStr"/>
      <c r="Y14" t="n">
        <v>2164.66327249365</v>
      </c>
      <c r="Z14">
        <f>(ROUNDUP((ROUNDUP(ComponentBlueprint!F5*ComponentBlueprint!G5, 0)*Info!B2*ROUNDUP(MaterialBlueprints1!F29*MaterialBlueprints1!G29,0))/750, 0)*750)*MaterialBlueprints1!Y14</f>
        <v/>
      </c>
      <c r="AA14" t="inlineStr"/>
    </row>
    <row r="15">
      <c r="A15" t="inlineStr">
        <is>
          <t>Crystalline Carbonide Armor Plate Blueprint</t>
        </is>
      </c>
      <c r="B15" t="inlineStr">
        <is>
          <t>碳化晶体附甲蓝图</t>
        </is>
      </c>
      <c r="C15" t="n">
        <v>16670</v>
      </c>
      <c r="D15" t="inlineStr">
        <is>
          <t>Crystalline Carbonide</t>
        </is>
      </c>
      <c r="E15" t="inlineStr">
        <is>
          <t>碳化晶体</t>
        </is>
      </c>
      <c r="F15" t="n">
        <v>44</v>
      </c>
      <c r="G15" t="n">
        <v>1</v>
      </c>
      <c r="H15">
        <f>ROUNDUP(ComponentBlueprint!F11*ComponentBlueprint!G11, 0)*Info!B2*ROUNDUP(MaterialBlueprints1!F15*MaterialBlueprints1!G15,0)</f>
        <v/>
      </c>
      <c r="I15" t="inlineStr"/>
      <c r="J15" t="inlineStr"/>
      <c r="K15" t="n">
        <v>16683</v>
      </c>
      <c r="L15" t="inlineStr">
        <is>
          <t>铁磁胶体</t>
        </is>
      </c>
      <c r="M15" t="inlineStr">
        <is>
          <t>Ferrogel</t>
        </is>
      </c>
      <c r="N15">
        <f>ROUNDUP(ComponentBlueprint!F10*ComponentBlueprint!G10, 0)*Info!B2*ROUNDUP(MaterialBlueprints1!F17*MaterialBlueprints1!G17,0)+ROUNDUP(ComponentBlueprint!F4*ComponentBlueprint!G4, 0)*Info!B2*ROUNDUP(MaterialBlueprints1!F25*MaterialBlueprints1!G25,0)</f>
        <v/>
      </c>
      <c r="O15">
        <f>ROUNDUP((ROUNDUP(ComponentBlueprint!F10*ComponentBlueprint!G10, 0)*Info!B2*ROUNDUP(MaterialBlueprints1!F17*MaterialBlueprints1!G17,0)+ROUNDUP(ComponentBlueprint!F4*ComponentBlueprint!G4, 0)*Info!B2*ROUNDUP(MaterialBlueprints1!F25*MaterialBlueprints1!G25,0))/400, 0)*400</f>
        <v/>
      </c>
      <c r="P15" t="inlineStr"/>
      <c r="Q15" t="n">
        <v>34000</v>
      </c>
      <c r="R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0)*400)*(MaterialBlueprints1!Q15)*(1.0)</f>
        <v/>
      </c>
      <c r="S15" t="inlineStr"/>
      <c r="T15" t="n">
        <v>0</v>
      </c>
      <c r="U15">
        <f>O15-T15</f>
        <v/>
      </c>
      <c r="V15" t="inlineStr"/>
      <c r="W15" t="inlineStr"/>
      <c r="X15" t="inlineStr"/>
      <c r="Y15" t="n">
        <v>7927.460101362911</v>
      </c>
      <c r="Z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0)*400)*MaterialBlueprints1!Y15</f>
        <v/>
      </c>
      <c r="AA15" t="inlineStr"/>
    </row>
    <row r="16">
      <c r="A16" t="inlineStr">
        <is>
          <t>Ion Thruster Blueprint</t>
        </is>
      </c>
      <c r="B16" t="inlineStr">
        <is>
          <t>离子推进器蓝图</t>
        </is>
      </c>
      <c r="C16" t="n">
        <v>16680</v>
      </c>
      <c r="D16" t="inlineStr">
        <is>
          <t>Phenolic Composites</t>
        </is>
      </c>
      <c r="E16" t="inlineStr">
        <is>
          <t>酚合成物</t>
        </is>
      </c>
      <c r="F16" t="n">
        <v>3</v>
      </c>
      <c r="G16" t="n">
        <v>1</v>
      </c>
      <c r="H16">
        <f>ROUNDUP(ComponentBlueprint!F10*ComponentBlueprint!G10, 0)*Info!B2*ROUNDUP(MaterialBlueprints1!F16*MaterialBlueprints1!G16,0)</f>
        <v/>
      </c>
      <c r="I16" t="inlineStr"/>
      <c r="J16" t="inlineStr"/>
      <c r="K16" t="n">
        <v>17317</v>
      </c>
      <c r="L16" t="inlineStr">
        <is>
          <t>费米子冷凝物</t>
        </is>
      </c>
      <c r="M16" t="inlineStr">
        <is>
          <t>Fermionic Condensates</t>
        </is>
      </c>
      <c r="N16">
        <f>ROUNDUP(ComponentBlueprint!F12*ComponentBlueprint!G12, 0)*Info!B2*ROUNDUP(MaterialBlueprints1!F19*MaterialBlueprints1!G19,0)</f>
        <v/>
      </c>
      <c r="O16">
        <f>ROUNDUP((ROUNDUP(ComponentBlueprint!F12*ComponentBlueprint!G12, 0)*Info!B2*ROUNDUP(MaterialBlueprints1!F19*MaterialBlueprints1!G19,0))/200, 0)*200</f>
        <v/>
      </c>
      <c r="P16" t="inlineStr"/>
      <c r="Q16" t="n">
        <v>69950</v>
      </c>
      <c r="R16">
        <f>(ROUNDUP((ROUNDUP(ComponentBlueprint!F12*ComponentBlueprint!G12, 0)*Info!B2*ROUNDUP(MaterialBlueprints1!F19*MaterialBlueprints1!G19,0))/200, 0)*200)*(MaterialBlueprints1!Q16)*(1.0)</f>
        <v/>
      </c>
      <c r="S16" t="inlineStr"/>
      <c r="T16" t="n">
        <v>0</v>
      </c>
      <c r="U16">
        <f>O16-T16</f>
        <v/>
      </c>
      <c r="V16" t="inlineStr"/>
      <c r="W16" t="inlineStr"/>
      <c r="X16" t="inlineStr"/>
      <c r="Y16" t="n">
        <v>22400.89122541138</v>
      </c>
      <c r="Z16">
        <f>(ROUNDUP((ROUNDUP(ComponentBlueprint!F12*ComponentBlueprint!G12, 0)*Info!B2*ROUNDUP(MaterialBlueprints1!F19*MaterialBlueprints1!G19,0))/200, 0)*200)*MaterialBlueprints1!Y16</f>
        <v/>
      </c>
      <c r="AA16" t="inlineStr"/>
    </row>
    <row r="17">
      <c r="A17" t="inlineStr">
        <is>
          <t>Ion Thruster Blueprint</t>
        </is>
      </c>
      <c r="B17" t="inlineStr">
        <is>
          <t>离子推进器蓝图</t>
        </is>
      </c>
      <c r="C17" t="n">
        <v>16683</v>
      </c>
      <c r="D17" t="inlineStr">
        <is>
          <t>Ferrogel</t>
        </is>
      </c>
      <c r="E17" t="inlineStr">
        <is>
          <t>铁磁胶体</t>
        </is>
      </c>
      <c r="F17" t="n">
        <v>1</v>
      </c>
      <c r="G17" t="n">
        <v>1</v>
      </c>
      <c r="H17">
        <f>ROUNDUP(ComponentBlueprint!F10*ComponentBlueprint!G10, 0)*Info!B2*ROUNDUP(MaterialBlueprints1!F17*MaterialBlueprints1!G17,0)</f>
        <v/>
      </c>
      <c r="I17" t="inlineStr"/>
      <c r="J17" t="inlineStr"/>
      <c r="K17" t="n">
        <v>33359</v>
      </c>
      <c r="L17" t="inlineStr">
        <is>
          <t>光子超材料</t>
        </is>
      </c>
      <c r="M17" t="inlineStr">
        <is>
          <t>Photonic Metamaterials</t>
        </is>
      </c>
      <c r="N17">
        <f>ROUNDUP(ComponentBlueprint!F2*ComponentBlueprint!G2, 0)*Info!B2*ROUNDUP(MaterialBlueprints1!F22*MaterialBlueprints1!G22,0)+ROUNDUP(ComponentBlueprint!F8*ComponentBlueprint!G8, 0)*Info!B2*ROUNDUP(MaterialBlueprints1!F34*MaterialBlueprints1!G34,0)</f>
        <v/>
      </c>
      <c r="O17">
        <f>ROUNDUP((ROUNDUP(ComponentBlueprint!F2*ComponentBlueprint!G2, 0)*Info!B2*ROUNDUP(MaterialBlueprints1!F22*MaterialBlueprints1!G22,0)+ROUNDUP(ComponentBlueprint!F8*ComponentBlueprint!G8, 0)*Info!B2*ROUNDUP(MaterialBlueprints1!F34*MaterialBlueprints1!G34,0))/300, 0)*300</f>
        <v/>
      </c>
      <c r="P17" t="inlineStr"/>
      <c r="Q17" t="n">
        <v>11270</v>
      </c>
      <c r="R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0)*300)*(MaterialBlueprints1!Q17)*(1.0)</f>
        <v/>
      </c>
      <c r="S17" t="inlineStr"/>
      <c r="T17" t="n">
        <v>0</v>
      </c>
      <c r="U17">
        <f>O17-T17</f>
        <v/>
      </c>
      <c r="V17" t="inlineStr"/>
      <c r="W17" t="inlineStr"/>
      <c r="X17" t="inlineStr"/>
      <c r="Y17" t="n">
        <v>15691.45043952662</v>
      </c>
      <c r="Z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0)*300)*MaterialBlueprints1!Y17</f>
        <v/>
      </c>
      <c r="AA17" t="inlineStr"/>
    </row>
    <row r="18">
      <c r="A18" t="inlineStr">
        <is>
          <t>Ion Thruster Blueprint</t>
        </is>
      </c>
      <c r="B18" t="inlineStr">
        <is>
          <t>离子推进器蓝图</t>
        </is>
      </c>
      <c r="C18" t="n">
        <v>16670</v>
      </c>
      <c r="D18" t="inlineStr">
        <is>
          <t>Crystalline Carbonide</t>
        </is>
      </c>
      <c r="E18" t="inlineStr">
        <is>
          <t>碳化晶体</t>
        </is>
      </c>
      <c r="F18" t="n">
        <v>13</v>
      </c>
      <c r="G18" t="n">
        <v>1</v>
      </c>
      <c r="H18">
        <f>ROUNDUP(ComponentBlueprint!F10*ComponentBlueprint!G10, 0)*Info!B2*ROUNDUP(MaterialBlueprints1!F18*MaterialBlueprints1!G18,0)</f>
        <v/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</row>
    <row r="19">
      <c r="A19" t="inlineStr">
        <is>
          <t>Fusion Reactor Unit Blueprint</t>
        </is>
      </c>
      <c r="B19" t="inlineStr">
        <is>
          <t>聚变反应堆机组蓝图</t>
        </is>
      </c>
      <c r="C19" t="n">
        <v>17317</v>
      </c>
      <c r="D19" t="inlineStr">
        <is>
          <t>Fermionic Condensates</t>
        </is>
      </c>
      <c r="E19" t="inlineStr">
        <is>
          <t>费米子冷凝物</t>
        </is>
      </c>
      <c r="F19" t="n">
        <v>2</v>
      </c>
      <c r="G19" t="n">
        <v>1</v>
      </c>
      <c r="H19">
        <f>ROUNDUP(ComponentBlueprint!F12*ComponentBlueprint!G12, 0)*Info!B2*ROUNDUP(MaterialBlueprints1!F19*MaterialBlueprints1!G19,0)</f>
        <v/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</row>
    <row r="20">
      <c r="A20" t="inlineStr">
        <is>
          <t>Fusion Reactor Unit Blueprint</t>
        </is>
      </c>
      <c r="B20" t="inlineStr">
        <is>
          <t>聚变反应堆机组蓝图</t>
        </is>
      </c>
      <c r="C20" t="n">
        <v>16670</v>
      </c>
      <c r="D20" t="inlineStr">
        <is>
          <t>Crystalline Carbonide</t>
        </is>
      </c>
      <c r="E20" t="inlineStr">
        <is>
          <t>碳化晶体</t>
        </is>
      </c>
      <c r="F20" t="n">
        <v>9</v>
      </c>
      <c r="G20" t="n">
        <v>1</v>
      </c>
      <c r="H20">
        <f>ROUNDUP(ComponentBlueprint!F12*ComponentBlueprint!G12, 0)*Info!B2*ROUNDUP(MaterialBlueprints1!F20*MaterialBlueprints1!G20,0)</f>
        <v/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</row>
    <row r="21">
      <c r="A21" t="inlineStr">
        <is>
          <t>Oscillator Capacitor Unit Blueprint</t>
        </is>
      </c>
      <c r="B21" t="inlineStr">
        <is>
          <t>震荡电容器单元蓝图</t>
        </is>
      </c>
      <c r="C21" t="n">
        <v>16681</v>
      </c>
      <c r="D21" t="inlineStr">
        <is>
          <t>Nanotransistors</t>
        </is>
      </c>
      <c r="E21" t="inlineStr">
        <is>
          <t>纳米晶体管</t>
        </is>
      </c>
      <c r="F21" t="n">
        <v>1</v>
      </c>
      <c r="G21" t="n">
        <v>1</v>
      </c>
      <c r="H21">
        <f>ROUNDUP(ComponentBlueprint!F2*ComponentBlueprint!G2, 0)*Info!B2*ROUNDUP(MaterialBlueprints1!F21*MaterialBlueprints1!G21,0)</f>
        <v/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</row>
    <row r="22">
      <c r="A22" t="inlineStr">
        <is>
          <t>Oscillator Capacitor Unit Blueprint</t>
        </is>
      </c>
      <c r="B22" t="inlineStr">
        <is>
          <t>震荡电容器单元蓝图</t>
        </is>
      </c>
      <c r="C22" t="n">
        <v>33359</v>
      </c>
      <c r="D22" t="inlineStr">
        <is>
          <t>Photonic Metamaterials</t>
        </is>
      </c>
      <c r="E22" t="inlineStr">
        <is>
          <t>光子超材料</t>
        </is>
      </c>
      <c r="F22" t="n">
        <v>2</v>
      </c>
      <c r="G22" t="n">
        <v>1</v>
      </c>
      <c r="H22">
        <f>ROUNDUP(ComponentBlueprint!F2*ComponentBlueprint!G2, 0)*Info!B2*ROUNDUP(MaterialBlueprints1!F22*MaterialBlueprints1!G22,0)</f>
        <v/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</row>
    <row r="23">
      <c r="A23" t="inlineStr">
        <is>
          <t>Oscillator Capacitor Unit Blueprint</t>
        </is>
      </c>
      <c r="B23" t="inlineStr">
        <is>
          <t>震荡电容器单元蓝图</t>
        </is>
      </c>
      <c r="C23" t="n">
        <v>16670</v>
      </c>
      <c r="D23" t="inlineStr">
        <is>
          <t>Crystalline Carbonide</t>
        </is>
      </c>
      <c r="E23" t="inlineStr">
        <is>
          <t>碳化晶体</t>
        </is>
      </c>
      <c r="F23" t="n">
        <v>27</v>
      </c>
      <c r="G23" t="n">
        <v>1</v>
      </c>
      <c r="H23">
        <f>ROUNDUP(ComponentBlueprint!F2*ComponentBlueprint!G2, 0)*Info!B2*ROUNDUP(MaterialBlueprints1!F23*MaterialBlueprints1!G23,0)</f>
        <v/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</row>
    <row r="24">
      <c r="A24" t="inlineStr">
        <is>
          <t>Oscillator Capacitor Unit Blueprint</t>
        </is>
      </c>
      <c r="B24" t="inlineStr">
        <is>
          <t>震荡电容器单元蓝图</t>
        </is>
      </c>
      <c r="C24" t="n">
        <v>16679</v>
      </c>
      <c r="D24" t="inlineStr">
        <is>
          <t>Fullerides</t>
        </is>
      </c>
      <c r="E24" t="inlineStr">
        <is>
          <t>富勒化合物</t>
        </is>
      </c>
      <c r="F24" t="n">
        <v>11</v>
      </c>
      <c r="G24" t="n">
        <v>1</v>
      </c>
      <c r="H24">
        <f>ROUNDUP(ComponentBlueprint!F2*ComponentBlueprint!G2, 0)*Info!B2*ROUNDUP(MaterialBlueprints1!F24*MaterialBlueprints1!G24,0)</f>
        <v/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</row>
    <row r="25">
      <c r="A25" t="inlineStr">
        <is>
          <t>Pulse Shield Emitter Blueprint</t>
        </is>
      </c>
      <c r="B25" t="inlineStr">
        <is>
          <t>脉冲护盾发射器蓝图</t>
        </is>
      </c>
      <c r="C25" t="n">
        <v>16683</v>
      </c>
      <c r="D25" t="inlineStr">
        <is>
          <t>Ferrogel</t>
        </is>
      </c>
      <c r="E25" t="inlineStr">
        <is>
          <t>铁磁胶体</t>
        </is>
      </c>
      <c r="F25" t="n">
        <v>1</v>
      </c>
      <c r="G25" t="n">
        <v>1</v>
      </c>
      <c r="H25">
        <f>ROUNDUP(ComponentBlueprint!F4*ComponentBlueprint!G4, 0)*Info!B2*ROUNDUP(MaterialBlueprints1!F25*MaterialBlueprints1!G25,0)</f>
        <v/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</row>
    <row r="26">
      <c r="A26" t="inlineStr">
        <is>
          <t>Pulse Shield Emitter Blueprint</t>
        </is>
      </c>
      <c r="B26" t="inlineStr">
        <is>
          <t>脉冲护盾发射器蓝图</t>
        </is>
      </c>
      <c r="C26" t="n">
        <v>16678</v>
      </c>
      <c r="D26" t="inlineStr">
        <is>
          <t>Sylramic Fibers</t>
        </is>
      </c>
      <c r="E26" t="inlineStr">
        <is>
          <t>多晶碳化硅纤维</t>
        </is>
      </c>
      <c r="F26" t="n">
        <v>9</v>
      </c>
      <c r="G26" t="n">
        <v>1</v>
      </c>
      <c r="H26">
        <f>ROUNDUP(ComponentBlueprint!F4*ComponentBlueprint!G4, 0)*Info!B2*ROUNDUP(MaterialBlueprints1!F26*MaterialBlueprints1!G26,0)</f>
        <v/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</row>
    <row r="27">
      <c r="A27" t="inlineStr">
        <is>
          <t>Pulse Shield Emitter Blueprint</t>
        </is>
      </c>
      <c r="B27" t="inlineStr">
        <is>
          <t>脉冲护盾发射器蓝图</t>
        </is>
      </c>
      <c r="C27" t="n">
        <v>16670</v>
      </c>
      <c r="D27" t="inlineStr">
        <is>
          <t>Crystalline Carbonide</t>
        </is>
      </c>
      <c r="E27" t="inlineStr">
        <is>
          <t>碳化晶体</t>
        </is>
      </c>
      <c r="F27" t="n">
        <v>22</v>
      </c>
      <c r="G27" t="n">
        <v>1</v>
      </c>
      <c r="H27">
        <f>ROUNDUP(ComponentBlueprint!F4*ComponentBlueprint!G4, 0)*Info!B2*ROUNDUP(MaterialBlueprints1!F27*MaterialBlueprints1!G27,0)</f>
        <v/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</row>
    <row r="28">
      <c r="A28" t="inlineStr">
        <is>
          <t>Magnetometric Sensor Cluster Blueprint</t>
        </is>
      </c>
      <c r="B28" t="inlineStr">
        <is>
          <t>磁力感应器组蓝图</t>
        </is>
      </c>
      <c r="C28" t="n">
        <v>16681</v>
      </c>
      <c r="D28" t="inlineStr">
        <is>
          <t>Nanotransistors</t>
        </is>
      </c>
      <c r="E28" t="inlineStr">
        <is>
          <t>纳米晶体管</t>
        </is>
      </c>
      <c r="F28" t="n">
        <v>1</v>
      </c>
      <c r="G28" t="n">
        <v>1</v>
      </c>
      <c r="H28">
        <f>ROUNDUP(ComponentBlueprint!F5*ComponentBlueprint!G5, 0)*Info!B2*ROUNDUP(MaterialBlueprints1!F28*MaterialBlueprints1!G28,0)</f>
        <v/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</row>
    <row r="29">
      <c r="A29" t="inlineStr">
        <is>
          <t>Magnetometric Sensor Cluster Blueprint</t>
        </is>
      </c>
      <c r="B29" t="inlineStr">
        <is>
          <t>磁力感应器组蓝图</t>
        </is>
      </c>
      <c r="C29" t="n">
        <v>16682</v>
      </c>
      <c r="D29" t="inlineStr">
        <is>
          <t>Hypersynaptic Fibers</t>
        </is>
      </c>
      <c r="E29" t="inlineStr">
        <is>
          <t>超级突触纤维</t>
        </is>
      </c>
      <c r="F29" t="n">
        <v>2</v>
      </c>
      <c r="G29" t="n">
        <v>1</v>
      </c>
      <c r="H29">
        <f>ROUNDUP(ComponentBlueprint!F5*ComponentBlueprint!G5, 0)*Info!B2*ROUNDUP(MaterialBlueprints1!F29*MaterialBlueprints1!G29,0)</f>
        <v/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</row>
    <row r="30">
      <c r="A30" t="inlineStr">
        <is>
          <t>Magnetometric Sensor Cluster Blueprint</t>
        </is>
      </c>
      <c r="B30" t="inlineStr">
        <is>
          <t>磁力感应器组蓝图</t>
        </is>
      </c>
      <c r="C30" t="n">
        <v>16670</v>
      </c>
      <c r="D30" t="inlineStr">
        <is>
          <t>Crystalline Carbonide</t>
        </is>
      </c>
      <c r="E30" t="inlineStr">
        <is>
          <t>碳化晶体</t>
        </is>
      </c>
      <c r="F30" t="n">
        <v>22</v>
      </c>
      <c r="G30" t="n">
        <v>1</v>
      </c>
      <c r="H30">
        <f>ROUNDUP(ComponentBlueprint!F5*ComponentBlueprint!G5, 0)*Info!B2*ROUNDUP(MaterialBlueprints1!F30*MaterialBlueprints1!G30,0)</f>
        <v/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</row>
    <row r="31">
      <c r="A31" t="inlineStr">
        <is>
          <t>Photon Microprocessor Blueprint</t>
        </is>
      </c>
      <c r="B31" t="inlineStr">
        <is>
          <t>光子微处理器蓝图</t>
        </is>
      </c>
      <c r="C31" t="n">
        <v>16680</v>
      </c>
      <c r="D31" t="inlineStr">
        <is>
          <t>Phenolic Composites</t>
        </is>
      </c>
      <c r="E31" t="inlineStr">
        <is>
          <t>酚合成物</t>
        </is>
      </c>
      <c r="F31" t="n">
        <v>6</v>
      </c>
      <c r="G31" t="n">
        <v>1</v>
      </c>
      <c r="H31">
        <f>ROUNDUP(ComponentBlueprint!F8*ComponentBlueprint!G8, 0)*Info!B2*ROUNDUP(MaterialBlueprints1!F31*MaterialBlueprints1!G31,0)</f>
        <v/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</row>
    <row r="32">
      <c r="A32" t="inlineStr">
        <is>
          <t>Photon Microprocessor Blueprint</t>
        </is>
      </c>
      <c r="B32" t="inlineStr">
        <is>
          <t>光子微处理器蓝图</t>
        </is>
      </c>
      <c r="C32" t="n">
        <v>16681</v>
      </c>
      <c r="D32" t="inlineStr">
        <is>
          <t>Nanotransistors</t>
        </is>
      </c>
      <c r="E32" t="inlineStr">
        <is>
          <t>纳米晶体管</t>
        </is>
      </c>
      <c r="F32" t="n">
        <v>2</v>
      </c>
      <c r="G32" t="n">
        <v>1</v>
      </c>
      <c r="H32">
        <f>ROUNDUP(ComponentBlueprint!F8*ComponentBlueprint!G8, 0)*Info!B2*ROUNDUP(MaterialBlueprints1!F32*MaterialBlueprints1!G32,0)</f>
        <v/>
      </c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</row>
    <row r="33">
      <c r="A33" t="inlineStr">
        <is>
          <t>Photon Microprocessor Blueprint</t>
        </is>
      </c>
      <c r="B33" t="inlineStr">
        <is>
          <t>光子微处理器蓝图</t>
        </is>
      </c>
      <c r="C33" t="n">
        <v>16670</v>
      </c>
      <c r="D33" t="inlineStr">
        <is>
          <t>Crystalline Carbonide</t>
        </is>
      </c>
      <c r="E33" t="inlineStr">
        <is>
          <t>碳化晶体</t>
        </is>
      </c>
      <c r="F33" t="n">
        <v>17</v>
      </c>
      <c r="G33" t="n">
        <v>1</v>
      </c>
      <c r="H33">
        <f>ROUNDUP(ComponentBlueprint!F8*ComponentBlueprint!G8, 0)*Info!B2*ROUNDUP(MaterialBlueprints1!F33*MaterialBlueprints1!G33,0)</f>
        <v/>
      </c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</row>
    <row r="34">
      <c r="A34" t="inlineStr">
        <is>
          <t>Photon Microprocessor Blueprint</t>
        </is>
      </c>
      <c r="B34" t="inlineStr">
        <is>
          <t>光子微处理器蓝图</t>
        </is>
      </c>
      <c r="C34" t="n">
        <v>33359</v>
      </c>
      <c r="D34" t="inlineStr">
        <is>
          <t>Photonic Metamaterials</t>
        </is>
      </c>
      <c r="E34" t="inlineStr">
        <is>
          <t>光子超材料</t>
        </is>
      </c>
      <c r="F34" t="n">
        <v>2</v>
      </c>
      <c r="G34" t="n">
        <v>1</v>
      </c>
      <c r="H34">
        <f>ROUNDUP(ComponentBlueprint!F8*ComponentBlueprint!G8, 0)*Info!B2*ROUNDUP(MaterialBlueprints1!F34*MaterialBlueprints1!G34,0)</f>
        <v/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Sylramic Fibers Reaction Formula</t>
        </is>
      </c>
      <c r="B2" t="inlineStr">
        <is>
          <t>多晶碳化硅纤维反应配方</t>
        </is>
      </c>
      <c r="C2" t="n">
        <v>6000</v>
      </c>
      <c r="D2" t="n">
        <v>16660</v>
      </c>
      <c r="E2" t="inlineStr">
        <is>
          <t>Ceramic Powder</t>
        </is>
      </c>
      <c r="F2" t="inlineStr">
        <is>
          <t>陶瓷粉末</t>
        </is>
      </c>
      <c r="G2" t="n">
        <v>100</v>
      </c>
      <c r="H2" t="n">
        <v>1</v>
      </c>
      <c r="I2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P2">
        <f>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Q2" t="inlineStr"/>
      <c r="R2" t="n">
        <v>22990</v>
      </c>
      <c r="S2">
        <f>((ROUNDUP((ROUNDUP(ComponentBlueprint!F2*ComponentBlueprint!G2,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0)*1500/ReactionFormulas1!C31)*ROUNDUP(ReactionFormulas1!G31*ReactionFormulas1!H31,0))*(ReactionFormulas1!R2)*(1.0)</f>
        <v/>
      </c>
      <c r="T2">
        <f>SUM(S2:S35)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((ROUNDUP((ROUNDUP(ComponentBlueprint!F2*ComponentBlueprint!G2, 0)*Info!B2*ROUNDUP(MaterialBlueprints1!F24*MaterialBlueprints1!G24,0))/3000, 0)*3000/ReactionFormulas1!C27)*ROUNDUP(ReactionFormulas1!G27*ReactionFormulas1!H27,0)+(ROUNDUP((ROUNDUP(ComponentBlueprint!F2*ComponentBlueprint!G2,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0)*1500/ReactionFormulas1!C31)*ROUNDUP(ReactionFormulas1!G31*ReactionFormulas1!H31,0))*ReactionFormulas1!Z2</f>
        <v/>
      </c>
      <c r="AB2">
        <f>SUM(ReactionFormulas1!AA2:ReactionFormulas1!AA35)</f>
        <v/>
      </c>
    </row>
    <row r="3">
      <c r="A3" t="inlineStr">
        <is>
          <t>Sylramic Fibers Reaction Formula</t>
        </is>
      </c>
      <c r="B3" t="inlineStr">
        <is>
          <t>多晶碳化硅纤维反应配方</t>
        </is>
      </c>
      <c r="C3" t="n">
        <v>6000</v>
      </c>
      <c r="D3" t="n">
        <v>16665</v>
      </c>
      <c r="E3" t="inlineStr">
        <is>
          <t>Hexite</t>
        </is>
      </c>
      <c r="F3" t="inlineStr">
        <is>
          <t>六元复合物</t>
        </is>
      </c>
      <c r="G3" t="n">
        <v>100</v>
      </c>
      <c r="H3" t="n">
        <v>1</v>
      </c>
      <c r="I3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P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Q3" t="inlineStr"/>
      <c r="R3" t="n">
        <v>23110</v>
      </c>
      <c r="S3">
        <f>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0)*400/ReactionFormulas1!C16)*ROUNDUP(ReactionFormulas1!G16*ReactionFormulas1!H16,0))*(ReactionFormulas1!R3)*(1.0)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0)*400/ReactionFormulas1!C16)*ROUNDUP(ReactionFormulas1!G16*ReactionFormulas1!H16,0))*ReactionFormulas1!Z3</f>
        <v/>
      </c>
      <c r="AB3" t="inlineStr"/>
    </row>
    <row r="4">
      <c r="A4" t="inlineStr">
        <is>
          <t>Sylramic Fibers Reaction Formula</t>
        </is>
      </c>
      <c r="B4" t="inlineStr">
        <is>
          <t>多晶碳化硅纤维反应配方</t>
        </is>
      </c>
      <c r="C4" t="n">
        <v>6000</v>
      </c>
      <c r="D4" t="n">
        <v>4247</v>
      </c>
      <c r="E4" t="inlineStr">
        <is>
          <t>Helium Fuel Block</t>
        </is>
      </c>
      <c r="F4" t="inlineStr">
        <is>
          <t>氦燃料块</t>
        </is>
      </c>
      <c r="G4" t="n">
        <v>5</v>
      </c>
      <c r="H4" t="n">
        <v>1</v>
      </c>
      <c r="I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</f>
        <v/>
      </c>
      <c r="P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</f>
        <v/>
      </c>
      <c r="Q4" t="inlineStr"/>
      <c r="R4" t="n">
        <v>23880</v>
      </c>
      <c r="S4">
        <f>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0)*200/ReactionFormulas1!C24)*ROUNDUP(ReactionFormulas1!G24*ReactionFormulas1!H24,0))*(ReactionFormulas1!R4)*(1.0)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0)*6000/ReactionFormulas1!C4)*ROUNDUP(ReactionFormulas1!G4*ReactionFormulas1!H4,0)+(ROUNDUP((ROUNDUP(ComponentBlueprint!F11*ComponentBlueprint!G11,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0)*10000/ReactionFormulas1!C7)*ROUNDUP(ReactionFormulas1!G7*ReactionFormulas1!H7,0)+(ROUNDUP((ROUNDUP(ComponentBlueprint!F12*ComponentBlueprint!G12, 0)*Info!B2*ROUNDUP(MaterialBlueprints1!F19*MaterialBlueprints1!G19,0))/200, 0)*200/ReactionFormulas1!C24)*ROUNDUP(ReactionFormulas1!G24*ReactionFormulas1!H24,0))*ReactionFormulas1!Z4</f>
        <v/>
      </c>
      <c r="AB4" t="inlineStr"/>
    </row>
    <row r="5">
      <c r="A5" t="inlineStr">
        <is>
          <t>Crystalline Carbonide Reaction Formula</t>
        </is>
      </c>
      <c r="B5" t="inlineStr">
        <is>
          <t>碳化晶体反应配方</t>
        </is>
      </c>
      <c r="C5" t="n">
        <v>10000</v>
      </c>
      <c r="D5" t="n">
        <v>16655</v>
      </c>
      <c r="E5" t="inlineStr">
        <is>
          <t>Crystallite Alloy</t>
        </is>
      </c>
      <c r="F5" t="inlineStr">
        <is>
          <t>微晶合金</t>
        </is>
      </c>
      <c r="G5" t="n">
        <v>100</v>
      </c>
      <c r="H5" t="n">
        <v>1</v>
      </c>
      <c r="I5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</f>
        <v/>
      </c>
      <c r="P5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</f>
        <v/>
      </c>
      <c r="Q5" t="inlineStr"/>
      <c r="R5" t="n">
        <v>23110</v>
      </c>
      <c r="S5">
        <f>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0)*750/ReactionFormulas1!C35)*ROUNDUP(ReactionFormulas1!G35*ReactionFormulas1!H35,0))*(ReactionFormulas1!R5)*(1.0)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0)*300/ReactionFormulas1!C19)*ROUNDUP(ReactionFormulas1!G19*ReactionFormulas1!H19,0)+(ROUNDUP((ROUNDUP(ComponentBlueprint!F5*ComponentBlueprint!G5, 0)*Info!B2*ROUNDUP(MaterialBlueprints1!F29*MaterialBlueprints1!G29,0))/750, 0)*750/ReactionFormulas1!C35)*ROUNDUP(ReactionFormulas1!G35*ReactionFormulas1!H35,0))*ReactionFormulas1!Z5</f>
        <v/>
      </c>
      <c r="AB5" t="inlineStr"/>
    </row>
    <row r="6">
      <c r="A6" t="inlineStr">
        <is>
          <t>Crystalline Carbonide Reaction Formula</t>
        </is>
      </c>
      <c r="B6" t="inlineStr">
        <is>
          <t>碳化晶体反应配方</t>
        </is>
      </c>
      <c r="C6" t="n">
        <v>10000</v>
      </c>
      <c r="D6" t="n">
        <v>16659</v>
      </c>
      <c r="E6" t="inlineStr">
        <is>
          <t>Carbon Polymers</t>
        </is>
      </c>
      <c r="F6" t="inlineStr">
        <is>
          <t>碳聚合物</t>
        </is>
      </c>
      <c r="G6" t="n">
        <v>100</v>
      </c>
      <c r="H6" t="n">
        <v>1</v>
      </c>
      <c r="I6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</f>
        <v/>
      </c>
      <c r="J6" t="inlineStr"/>
      <c r="K6" t="inlineStr"/>
      <c r="L6" t="n">
        <v>16655</v>
      </c>
      <c r="M6" t="inlineStr">
        <is>
          <t>微晶合金</t>
        </is>
      </c>
      <c r="N6" t="inlineStr">
        <is>
          <t>Crystallite Alloy</t>
        </is>
      </c>
      <c r="O6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</f>
        <v/>
      </c>
      <c r="P6">
        <f>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</f>
        <v/>
      </c>
      <c r="Q6" t="inlineStr"/>
      <c r="R6" t="n">
        <v>5469</v>
      </c>
      <c r="S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0)*200)*(ReactionFormulas1!R6)*(1.0)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4100.420298858295</v>
      </c>
      <c r="AA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0)*200)*ReactionFormulas1!Z6</f>
        <v/>
      </c>
      <c r="AB6" t="inlineStr"/>
    </row>
    <row r="7">
      <c r="A7" t="inlineStr">
        <is>
          <t>Crystalline Carbonide Reaction Formula</t>
        </is>
      </c>
      <c r="B7" t="inlineStr">
        <is>
          <t>碳化晶体反应配方</t>
        </is>
      </c>
      <c r="C7" t="n">
        <v>10000</v>
      </c>
      <c r="D7" t="n">
        <v>4247</v>
      </c>
      <c r="E7" t="inlineStr">
        <is>
          <t>Helium Fuel Block</t>
        </is>
      </c>
      <c r="F7" t="inlineStr">
        <is>
          <t>氦燃料块</t>
        </is>
      </c>
      <c r="G7" t="n">
        <v>5</v>
      </c>
      <c r="H7" t="n">
        <v>1</v>
      </c>
      <c r="I7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0)*10000/ReactionFormulas1!C7)*ROUNDUP(ReactionFormulas1!G7*ReactionFormulas1!H7,0)</f>
        <v/>
      </c>
      <c r="J7" t="inlineStr"/>
      <c r="K7" t="inlineStr"/>
      <c r="L7" t="n">
        <v>16658</v>
      </c>
      <c r="M7" t="inlineStr">
        <is>
          <t>二硼硅</t>
        </is>
      </c>
      <c r="N7" t="inlineStr">
        <is>
          <t>Silicon Diborite</t>
        </is>
      </c>
      <c r="O7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</f>
        <v/>
      </c>
      <c r="P7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</f>
        <v/>
      </c>
      <c r="Q7" t="inlineStr"/>
      <c r="R7" t="n">
        <v>1432</v>
      </c>
      <c r="S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0)*200)*(ReactionFormulas1!R7)*(1.0)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1089.306885730044</v>
      </c>
      <c r="AA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0)*200)*ReactionFormulas1!Z7</f>
        <v/>
      </c>
      <c r="AB7" t="inlineStr"/>
    </row>
    <row r="8">
      <c r="A8" t="inlineStr">
        <is>
          <t>Phenolic Composites Reaction Formula</t>
        </is>
      </c>
      <c r="B8" t="inlineStr">
        <is>
          <t>酚合成物反应配方</t>
        </is>
      </c>
      <c r="C8" t="n">
        <v>2200</v>
      </c>
      <c r="D8" t="n">
        <v>16658</v>
      </c>
      <c r="E8" t="inlineStr">
        <is>
          <t>Silicon Diborite</t>
        </is>
      </c>
      <c r="F8" t="inlineStr">
        <is>
          <t>二硼硅</t>
        </is>
      </c>
      <c r="G8" t="n">
        <v>100</v>
      </c>
      <c r="H8" t="n">
        <v>1</v>
      </c>
      <c r="I8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</f>
        <v/>
      </c>
      <c r="J8" t="inlineStr"/>
      <c r="K8" t="inlineStr"/>
      <c r="L8" t="n">
        <v>16659</v>
      </c>
      <c r="M8" t="inlineStr">
        <is>
          <t>碳聚合物</t>
        </is>
      </c>
      <c r="N8" t="inlineStr">
        <is>
          <t>Carbon Polymers</t>
        </is>
      </c>
      <c r="O8">
        <f>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</f>
        <v/>
      </c>
      <c r="P8">
        <f>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</f>
        <v/>
      </c>
      <c r="Q8" t="inlineStr"/>
      <c r="R8" t="n">
        <v>1149</v>
      </c>
      <c r="S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0)*200)*(ReactionFormulas1!R8)*(1.0)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913.7567680760667</v>
      </c>
      <c r="AA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0)*200)*ReactionFormulas1!Z8</f>
        <v/>
      </c>
      <c r="AB8" t="inlineStr"/>
    </row>
    <row r="9">
      <c r="A9" t="inlineStr">
        <is>
          <t>Phenolic Composites Reaction Formula</t>
        </is>
      </c>
      <c r="B9" t="inlineStr">
        <is>
          <t>酚合成物反应配方</t>
        </is>
      </c>
      <c r="C9" t="n">
        <v>2200</v>
      </c>
      <c r="D9" t="n">
        <v>16663</v>
      </c>
      <c r="E9" t="inlineStr">
        <is>
          <t>Caesarium Cadmide</t>
        </is>
      </c>
      <c r="F9" t="inlineStr">
        <is>
          <t>镉化铯</t>
        </is>
      </c>
      <c r="G9" t="n">
        <v>100</v>
      </c>
      <c r="H9" t="n">
        <v>1</v>
      </c>
      <c r="I9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</f>
        <v/>
      </c>
      <c r="J9" t="inlineStr"/>
      <c r="K9" t="inlineStr"/>
      <c r="L9" t="n">
        <v>16660</v>
      </c>
      <c r="M9" t="inlineStr">
        <is>
          <t>陶瓷粉末</t>
        </is>
      </c>
      <c r="N9" t="inlineStr">
        <is>
          <t>Ceramic Powder</t>
        </is>
      </c>
      <c r="O9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</f>
        <v/>
      </c>
      <c r="P9">
        <f>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</f>
        <v/>
      </c>
      <c r="Q9" t="inlineStr"/>
      <c r="R9" t="n">
        <v>1346</v>
      </c>
      <c r="S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0)*200)*(ReactionFormulas1!R9)*(1.0)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1286.310343659552</v>
      </c>
      <c r="AA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0)*200)*ReactionFormulas1!Z9</f>
        <v/>
      </c>
      <c r="AB9" t="inlineStr"/>
    </row>
    <row r="10">
      <c r="A10" t="inlineStr">
        <is>
          <t>Phenolic Composites Reaction Formula</t>
        </is>
      </c>
      <c r="B10" t="inlineStr">
        <is>
          <t>酚合成物反应配方</t>
        </is>
      </c>
      <c r="C10" t="n">
        <v>2200</v>
      </c>
      <c r="D10" t="n">
        <v>17959</v>
      </c>
      <c r="E10" t="inlineStr">
        <is>
          <t>Vanadium Hafnite</t>
        </is>
      </c>
      <c r="F10" t="inlineStr">
        <is>
          <t>铪化钒</t>
        </is>
      </c>
      <c r="G10" t="n">
        <v>100</v>
      </c>
      <c r="H10" t="n">
        <v>1</v>
      </c>
      <c r="I10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</f>
        <v/>
      </c>
      <c r="J10" t="inlineStr"/>
      <c r="K10" t="inlineStr"/>
      <c r="L10" t="n">
        <v>16661</v>
      </c>
      <c r="M10" t="inlineStr">
        <is>
          <t>硫酸</t>
        </is>
      </c>
      <c r="N10" t="inlineStr">
        <is>
          <t>Sulfuric Acid</t>
        </is>
      </c>
      <c r="O10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</f>
        <v/>
      </c>
      <c r="P10">
        <f>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</f>
        <v/>
      </c>
      <c r="Q10" t="inlineStr"/>
      <c r="R10" t="n">
        <v>1593</v>
      </c>
      <c r="S1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0)*200)*(ReactionFormulas1!R10)*(1.0)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1808.889109637508</v>
      </c>
      <c r="AA1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0)*200)*ReactionFormulas1!Z10</f>
        <v/>
      </c>
      <c r="AB10" t="inlineStr"/>
    </row>
    <row r="11">
      <c r="A11" t="inlineStr">
        <is>
          <t>Phenolic Composites Reaction Formula</t>
        </is>
      </c>
      <c r="B11" t="inlineStr">
        <is>
          <t>酚合成物反应配方</t>
        </is>
      </c>
      <c r="C11" t="n">
        <v>2200</v>
      </c>
      <c r="D11" t="n">
        <v>4312</v>
      </c>
      <c r="E11" t="inlineStr">
        <is>
          <t>Oxygen Fuel Block</t>
        </is>
      </c>
      <c r="F11" t="inlineStr">
        <is>
          <t>氧燃料块</t>
        </is>
      </c>
      <c r="G11" t="n">
        <v>5</v>
      </c>
      <c r="H11" t="n">
        <v>1</v>
      </c>
      <c r="I11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0)*2200/ReactionFormulas1!C11)*ROUNDUP(ReactionFormulas1!G11*ReactionFormulas1!H11,0)</f>
        <v/>
      </c>
      <c r="J11" t="inlineStr"/>
      <c r="K11" t="inlineStr"/>
      <c r="L11" t="n">
        <v>16662</v>
      </c>
      <c r="M11" t="inlineStr">
        <is>
          <t>铂锝合金</t>
        </is>
      </c>
      <c r="N11" t="inlineStr">
        <is>
          <t>Platinum Technite</t>
        </is>
      </c>
      <c r="O11">
        <f>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</f>
        <v/>
      </c>
      <c r="P11">
        <f>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</f>
        <v/>
      </c>
      <c r="Q11" t="inlineStr"/>
      <c r="R11" t="n">
        <v>13230</v>
      </c>
      <c r="S1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0)*200)*(ReactionFormulas1!R11)*(1.0)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16312.56893018864</v>
      </c>
      <c r="AA1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0)*200)*ReactionFormulas1!Z11</f>
        <v/>
      </c>
      <c r="AB11" t="inlineStr"/>
    </row>
    <row r="12">
      <c r="A12" t="inlineStr">
        <is>
          <t>Ferrogel Reaction Formula</t>
        </is>
      </c>
      <c r="B12" t="inlineStr">
        <is>
          <t>铁磁胶体反应配方</t>
        </is>
      </c>
      <c r="C12" t="n">
        <v>400</v>
      </c>
      <c r="D12" t="n">
        <v>16665</v>
      </c>
      <c r="E12" t="inlineStr">
        <is>
          <t>Hexite</t>
        </is>
      </c>
      <c r="F12" t="inlineStr">
        <is>
          <t>六元复合物</t>
        </is>
      </c>
      <c r="G12" t="n">
        <v>100</v>
      </c>
      <c r="H12" t="n">
        <v>1</v>
      </c>
      <c r="I12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</f>
        <v/>
      </c>
      <c r="J12" t="inlineStr"/>
      <c r="K12" t="inlineStr"/>
      <c r="L12" t="n">
        <v>16663</v>
      </c>
      <c r="M12" t="inlineStr">
        <is>
          <t>镉化铯</t>
        </is>
      </c>
      <c r="N12" t="inlineStr">
        <is>
          <t>Caesarium Cadmide</t>
        </is>
      </c>
      <c r="O12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</f>
        <v/>
      </c>
      <c r="P12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</f>
        <v/>
      </c>
      <c r="Q12" t="inlineStr"/>
      <c r="R12" t="n">
        <v>8989</v>
      </c>
      <c r="S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0)*200)*(ReactionFormulas1!R12)*(1.0)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5875.26827327342</v>
      </c>
      <c r="AA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0)*200)*ReactionFormulas1!Z12</f>
        <v/>
      </c>
      <c r="AB12" t="inlineStr"/>
    </row>
    <row r="13">
      <c r="A13" t="inlineStr">
        <is>
          <t>Ferrogel Reaction Formula</t>
        </is>
      </c>
      <c r="B13" t="inlineStr">
        <is>
          <t>铁磁胶体反应配方</t>
        </is>
      </c>
      <c r="C13" t="n">
        <v>400</v>
      </c>
      <c r="D13" t="n">
        <v>16666</v>
      </c>
      <c r="E13" t="inlineStr">
        <is>
          <t>Hyperflurite</t>
        </is>
      </c>
      <c r="F13" t="inlineStr">
        <is>
          <t>超氟化物</t>
        </is>
      </c>
      <c r="G13" t="n">
        <v>100</v>
      </c>
      <c r="H13" t="n">
        <v>1</v>
      </c>
      <c r="I13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</f>
        <v/>
      </c>
      <c r="J13" t="inlineStr"/>
      <c r="K13" t="inlineStr"/>
      <c r="L13" t="n">
        <v>16664</v>
      </c>
      <c r="M13" t="inlineStr">
        <is>
          <t>铯铬合金</t>
        </is>
      </c>
      <c r="N13" t="inlineStr">
        <is>
          <t>Solerium</t>
        </is>
      </c>
      <c r="O13">
        <f>(ROUNDUP((ROUNDUP(ComponentBlueprint!F5*ComponentBlueprint!G5, 0)*Info!B2*ROUNDUP(MaterialBlueprints1!F29*MaterialBlueprints1!G29,0))/750, 0)*750/ReactionFormulas1!C32)*ROUNDUP(ReactionFormulas1!G32*ReactionFormulas1!H32,0)</f>
        <v/>
      </c>
      <c r="P13">
        <f>ROUNDUP(((ROUNDUP((ROUNDUP(ComponentBlueprint!F5*ComponentBlueprint!G5, 0)*Info!B2*ROUNDUP(MaterialBlueprints1!F29*MaterialBlueprints1!G29,0))/750, 0)*750/ReactionFormulas1!C32)*ROUNDUP(ReactionFormulas1!G32*ReactionFormulas1!H32,0))/200, 0)*200</f>
        <v/>
      </c>
      <c r="Q13" t="inlineStr"/>
      <c r="R13" t="n">
        <v>9995</v>
      </c>
      <c r="S13">
        <f>(ROUNDUP(((ROUNDUP((ROUNDUP(ComponentBlueprint!F5*ComponentBlueprint!G5, 0)*Info!B2*ROUNDUP(MaterialBlueprints1!F29*MaterialBlueprints1!G29,0))/750, 0)*750/ReactionFormulas1!C32)*ROUNDUP(ReactionFormulas1!G32*ReactionFormulas1!H32,0))/200, 0)*200)*(ReactionFormulas1!R13)*(1.0)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3465.545132557705</v>
      </c>
      <c r="AA13">
        <f>(ROUNDUP(((ROUNDUP((ROUNDUP(ComponentBlueprint!F5*ComponentBlueprint!G5, 0)*Info!B2*ROUNDUP(MaterialBlueprints1!F29*MaterialBlueprints1!G29,0))/750, 0)*750/ReactionFormulas1!C32)*ROUNDUP(ReactionFormulas1!G32*ReactionFormulas1!H32,0))/200, 0)*200)*ReactionFormulas1!Z13</f>
        <v/>
      </c>
      <c r="AB13" t="inlineStr"/>
    </row>
    <row r="14">
      <c r="A14" t="inlineStr">
        <is>
          <t>Ferrogel Reaction Formula</t>
        </is>
      </c>
      <c r="B14" t="inlineStr">
        <is>
          <t>铁磁胶体反应配方</t>
        </is>
      </c>
      <c r="C14" t="n">
        <v>400</v>
      </c>
      <c r="D14" t="n">
        <v>16669</v>
      </c>
      <c r="E14" t="inlineStr">
        <is>
          <t>Ferrofluid</t>
        </is>
      </c>
      <c r="F14" t="inlineStr">
        <is>
          <t>铁磁流体</t>
        </is>
      </c>
      <c r="G14" t="n">
        <v>100</v>
      </c>
      <c r="H14" t="n">
        <v>1</v>
      </c>
      <c r="I14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</f>
        <v/>
      </c>
      <c r="J14" t="inlineStr"/>
      <c r="K14" t="inlineStr"/>
      <c r="L14" t="n">
        <v>16665</v>
      </c>
      <c r="M14" t="inlineStr">
        <is>
          <t>六元复合物</t>
        </is>
      </c>
      <c r="N14" t="inlineStr">
        <is>
          <t>Hexite</t>
        </is>
      </c>
      <c r="O14">
        <f>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</f>
        <v/>
      </c>
      <c r="P14">
        <f>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</f>
        <v/>
      </c>
      <c r="Q14" t="inlineStr"/>
      <c r="R14" t="n">
        <v>9960</v>
      </c>
      <c r="S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0)*200)*(ReactionFormulas1!R14)*(1.0)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3271.941120783459</v>
      </c>
      <c r="AA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0)*200)*ReactionFormulas1!Z14</f>
        <v/>
      </c>
      <c r="AB14" t="inlineStr"/>
    </row>
    <row r="15">
      <c r="A15" t="inlineStr">
        <is>
          <t>Ferrogel Reaction Formula</t>
        </is>
      </c>
      <c r="B15" t="inlineStr">
        <is>
          <t>铁磁胶体反应配方</t>
        </is>
      </c>
      <c r="C15" t="n">
        <v>400</v>
      </c>
      <c r="D15" t="n">
        <v>17960</v>
      </c>
      <c r="E15" t="inlineStr">
        <is>
          <t>Prometium</t>
        </is>
      </c>
      <c r="F15" t="inlineStr">
        <is>
          <t>稀土钷</t>
        </is>
      </c>
      <c r="G15" t="n">
        <v>100</v>
      </c>
      <c r="H15" t="n">
        <v>1</v>
      </c>
      <c r="I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</f>
        <v/>
      </c>
      <c r="J15" t="inlineStr"/>
      <c r="K15" t="inlineStr"/>
      <c r="L15" t="n">
        <v>16666</v>
      </c>
      <c r="M15" t="inlineStr">
        <is>
          <t>超氟化物</t>
        </is>
      </c>
      <c r="N15" t="inlineStr">
        <is>
          <t>Hyperflurite</t>
        </is>
      </c>
      <c r="O15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</f>
        <v/>
      </c>
      <c r="P15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</f>
        <v/>
      </c>
      <c r="Q15" t="inlineStr"/>
      <c r="R15" t="n">
        <v>42100</v>
      </c>
      <c r="S1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0)*200)*(ReactionFormulas1!R15)*(1.0)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6445.510653696719</v>
      </c>
      <c r="AA1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0)*200)*ReactionFormulas1!Z15</f>
        <v/>
      </c>
      <c r="AB15" t="inlineStr"/>
    </row>
    <row r="16">
      <c r="A16" t="inlineStr">
        <is>
          <t>Ferrogel Reaction Formula</t>
        </is>
      </c>
      <c r="B16" t="inlineStr">
        <is>
          <t>铁磁胶体反应配方</t>
        </is>
      </c>
      <c r="C16" t="n">
        <v>400</v>
      </c>
      <c r="D16" t="n">
        <v>4246</v>
      </c>
      <c r="E16" t="inlineStr">
        <is>
          <t>Hydrogen Fuel Block</t>
        </is>
      </c>
      <c r="F16" t="inlineStr">
        <is>
          <t>氢燃料块</t>
        </is>
      </c>
      <c r="G16" t="n">
        <v>5</v>
      </c>
      <c r="H16" t="n">
        <v>1</v>
      </c>
      <c r="I16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0)*400/ReactionFormulas1!C16)*ROUNDUP(ReactionFormulas1!G16*ReactionFormulas1!H16,0)</f>
        <v/>
      </c>
      <c r="J16" t="inlineStr"/>
      <c r="K16" t="inlineStr"/>
      <c r="L16" t="n">
        <v>16667</v>
      </c>
      <c r="M16" t="inlineStr">
        <is>
          <t>新汞合金</t>
        </is>
      </c>
      <c r="N16" t="inlineStr">
        <is>
          <t>Neo Mercurite</t>
        </is>
      </c>
      <c r="O16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</f>
        <v/>
      </c>
      <c r="P16">
        <f>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</f>
        <v/>
      </c>
      <c r="Q16" t="inlineStr"/>
      <c r="R16" t="n">
        <v>39990</v>
      </c>
      <c r="S16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0)*200)*(ReactionFormulas1!R16)*(1.0)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10749.76631718748</v>
      </c>
      <c r="AA16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0)*200)*ReactionFormulas1!Z16</f>
        <v/>
      </c>
      <c r="AB16" t="inlineStr"/>
    </row>
    <row r="17">
      <c r="A17" t="inlineStr">
        <is>
          <t>Photonic Metamaterials Reaction Formula</t>
        </is>
      </c>
      <c r="B17" t="inlineStr">
        <is>
          <t>光子超材料反应配方</t>
        </is>
      </c>
      <c r="C17" t="n">
        <v>300</v>
      </c>
      <c r="D17" t="n">
        <v>16655</v>
      </c>
      <c r="E17" t="inlineStr">
        <is>
          <t>Crystallite Alloy</t>
        </is>
      </c>
      <c r="F17" t="inlineStr">
        <is>
          <t>微晶合金</t>
        </is>
      </c>
      <c r="G17" t="n">
        <v>100</v>
      </c>
      <c r="H17" t="n">
        <v>1</v>
      </c>
      <c r="I17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</f>
        <v/>
      </c>
      <c r="J17" t="inlineStr"/>
      <c r="K17" t="inlineStr"/>
      <c r="L17" t="n">
        <v>16668</v>
      </c>
      <c r="M17" t="inlineStr">
        <is>
          <t>镝汞合金</t>
        </is>
      </c>
      <c r="N17" t="inlineStr">
        <is>
          <t>Dysporite</t>
        </is>
      </c>
      <c r="O17">
        <f>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</f>
        <v/>
      </c>
      <c r="P17">
        <f>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</f>
        <v/>
      </c>
      <c r="Q17" t="inlineStr"/>
      <c r="R17" t="n">
        <v>39450</v>
      </c>
      <c r="S1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0)*200)*(ReactionFormulas1!R17)*(1.0)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14766.77333933874</v>
      </c>
      <c r="AA1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0)*200)*ReactionFormulas1!Z17</f>
        <v/>
      </c>
      <c r="AB17" t="inlineStr"/>
    </row>
    <row r="18">
      <c r="A18" t="inlineStr">
        <is>
          <t>Photonic Metamaterials Reaction Formula</t>
        </is>
      </c>
      <c r="B18" t="inlineStr">
        <is>
          <t>光子超材料反应配方</t>
        </is>
      </c>
      <c r="C18" t="n">
        <v>300</v>
      </c>
      <c r="D18" t="n">
        <v>33336</v>
      </c>
      <c r="E18" t="inlineStr">
        <is>
          <t>Thulium Hafnite</t>
        </is>
      </c>
      <c r="F18" t="inlineStr">
        <is>
          <t>铥铪合金</t>
        </is>
      </c>
      <c r="G18" t="n">
        <v>100</v>
      </c>
      <c r="H18" t="n">
        <v>1</v>
      </c>
      <c r="I18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</f>
        <v/>
      </c>
      <c r="J18" t="inlineStr"/>
      <c r="K18" t="inlineStr"/>
      <c r="L18" t="n">
        <v>16669</v>
      </c>
      <c r="M18" t="inlineStr">
        <is>
          <t>铁磁流体</t>
        </is>
      </c>
      <c r="N18" t="inlineStr">
        <is>
          <t>Ferrofluid</t>
        </is>
      </c>
      <c r="O18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</f>
        <v/>
      </c>
      <c r="P18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</f>
        <v/>
      </c>
      <c r="Q18" t="inlineStr"/>
      <c r="R18" t="n">
        <v>40580</v>
      </c>
      <c r="S1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0)*200)*(ReactionFormulas1!R18)*(1.0)</f>
        <v/>
      </c>
      <c r="T18" t="inlineStr"/>
      <c r="U18" t="n">
        <v>0</v>
      </c>
      <c r="V18">
        <f>P18-U18</f>
        <v/>
      </c>
      <c r="W18" t="inlineStr"/>
      <c r="X18" t="inlineStr"/>
      <c r="Y18" t="inlineStr"/>
      <c r="Z18" t="n">
        <v>7659.103809953008</v>
      </c>
      <c r="AA1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0)*200)*ReactionFormulas1!Z18</f>
        <v/>
      </c>
      <c r="AB18" t="inlineStr"/>
    </row>
    <row r="19">
      <c r="A19" t="inlineStr">
        <is>
          <t>Photonic Metamaterials Reaction Formula</t>
        </is>
      </c>
      <c r="B19" t="inlineStr">
        <is>
          <t>光子超材料反应配方</t>
        </is>
      </c>
      <c r="C19" t="n">
        <v>300</v>
      </c>
      <c r="D19" t="n">
        <v>4312</v>
      </c>
      <c r="E19" t="inlineStr">
        <is>
          <t>Oxygen Fuel Block</t>
        </is>
      </c>
      <c r="F19" t="inlineStr">
        <is>
          <t>氧燃料块</t>
        </is>
      </c>
      <c r="G19" t="n">
        <v>5</v>
      </c>
      <c r="H19" t="n">
        <v>1</v>
      </c>
      <c r="I19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0)*300/ReactionFormulas1!C19)*ROUNDUP(ReactionFormulas1!G19*ReactionFormulas1!H19,0)</f>
        <v/>
      </c>
      <c r="J19" t="inlineStr"/>
      <c r="K19" t="inlineStr"/>
      <c r="L19" t="n">
        <v>17769</v>
      </c>
      <c r="M19" t="inlineStr">
        <is>
          <t>熔融冷凝物</t>
        </is>
      </c>
      <c r="N19" t="inlineStr">
        <is>
          <t>Fluxed Condensates</t>
        </is>
      </c>
      <c r="O19">
        <f>(ROUNDUP((ROUNDUP(ComponentBlueprint!F12*ComponentBlueprint!G12, 0)*Info!B2*ROUNDUP(MaterialBlueprints1!F19*MaterialBlueprints1!G19,0))/200, 0)*200/ReactionFormulas1!C22)*ROUNDUP(ReactionFormulas1!G22*ReactionFormulas1!H22,0)</f>
        <v/>
      </c>
      <c r="P19">
        <f>ROUNDUP(((ROUNDUP((ROUNDUP(ComponentBlueprint!F12*ComponentBlueprint!G12, 0)*Info!B2*ROUNDUP(MaterialBlueprints1!F19*MaterialBlueprints1!G19,0))/200, 0)*200/ReactionFormulas1!C22)*ROUNDUP(ReactionFormulas1!G22*ReactionFormulas1!H22,0))/200, 0)*200</f>
        <v/>
      </c>
      <c r="Q19" t="inlineStr"/>
      <c r="R19" t="n">
        <v>46970</v>
      </c>
      <c r="S19">
        <f>(ROUNDUP(((ROUNDUP((ROUNDUP(ComponentBlueprint!F12*ComponentBlueprint!G12, 0)*Info!B2*ROUNDUP(MaterialBlueprints1!F19*MaterialBlueprints1!G19,0))/200, 0)*200/ReactionFormulas1!C22)*ROUNDUP(ReactionFormulas1!G22*ReactionFormulas1!H22,0))/200, 0)*200)*(ReactionFormulas1!R19)*(1.0)</f>
        <v/>
      </c>
      <c r="T19" t="inlineStr"/>
      <c r="U19" t="n">
        <v>0</v>
      </c>
      <c r="V19">
        <f>P19-U19</f>
        <v/>
      </c>
      <c r="W19" t="inlineStr"/>
      <c r="X19" t="inlineStr"/>
      <c r="Y19" t="inlineStr"/>
      <c r="Z19" t="n">
        <v>22960.23909097803</v>
      </c>
      <c r="AA19">
        <f>(ROUNDUP(((ROUNDUP((ROUNDUP(ComponentBlueprint!F12*ComponentBlueprint!G12, 0)*Info!B2*ROUNDUP(MaterialBlueprints1!F19*MaterialBlueprints1!G19,0))/200, 0)*200/ReactionFormulas1!C22)*ROUNDUP(ReactionFormulas1!G22*ReactionFormulas1!H22,0))/200, 0)*200)*ReactionFormulas1!Z19</f>
        <v/>
      </c>
      <c r="AB19" t="inlineStr"/>
    </row>
    <row r="20">
      <c r="A20" t="inlineStr">
        <is>
          <t>Fermionic Condensates Reaction Formula</t>
        </is>
      </c>
      <c r="B20" t="inlineStr">
        <is>
          <t>费米子冷凝物反应配方</t>
        </is>
      </c>
      <c r="C20" t="n">
        <v>200</v>
      </c>
      <c r="D20" t="n">
        <v>16663</v>
      </c>
      <c r="E20" t="inlineStr">
        <is>
          <t>Caesarium Cadmide</t>
        </is>
      </c>
      <c r="F20" t="inlineStr">
        <is>
          <t>镉化铯</t>
        </is>
      </c>
      <c r="G20" t="n">
        <v>100</v>
      </c>
      <c r="H20" t="n">
        <v>1</v>
      </c>
      <c r="I20">
        <f>(ROUNDUP((ROUNDUP(ComponentBlueprint!F12*ComponentBlueprint!G12, 0)*Info!B2*ROUNDUP(MaterialBlueprints1!F19*MaterialBlueprints1!G19,0))/200, 0)*200/ReactionFormulas1!C20)*ROUNDUP(ReactionFormulas1!G20*ReactionFormulas1!H20,0)</f>
        <v/>
      </c>
      <c r="J20" t="inlineStr"/>
      <c r="K20" t="inlineStr"/>
      <c r="L20" t="n">
        <v>17959</v>
      </c>
      <c r="M20" t="inlineStr">
        <is>
          <t>铪化钒</t>
        </is>
      </c>
      <c r="N20" t="inlineStr">
        <is>
          <t>Vanadium Hafnite</t>
        </is>
      </c>
      <c r="O20">
        <f>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</f>
        <v/>
      </c>
      <c r="P20">
        <f>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</f>
        <v/>
      </c>
      <c r="Q20" t="inlineStr"/>
      <c r="R20" t="n">
        <v>11350</v>
      </c>
      <c r="S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0)*200)*(ReactionFormulas1!R20)*(1.0)</f>
        <v/>
      </c>
      <c r="T20" t="inlineStr"/>
      <c r="U20" t="n">
        <v>0</v>
      </c>
      <c r="V20">
        <f>P20-U20</f>
        <v/>
      </c>
      <c r="W20" t="inlineStr"/>
      <c r="X20" t="inlineStr"/>
      <c r="Y20" t="inlineStr"/>
      <c r="Z20" t="n">
        <v>2273.863988056039</v>
      </c>
      <c r="AA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0)*200)*ReactionFormulas1!Z20</f>
        <v/>
      </c>
      <c r="AB20" t="inlineStr"/>
    </row>
    <row r="21">
      <c r="A21" t="inlineStr">
        <is>
          <t>Fermionic Condensates Reaction Formula</t>
        </is>
      </c>
      <c r="B21" t="inlineStr">
        <is>
          <t>费米子冷凝物反应配方</t>
        </is>
      </c>
      <c r="C21" t="n">
        <v>200</v>
      </c>
      <c r="D21" t="n">
        <v>16668</v>
      </c>
      <c r="E21" t="inlineStr">
        <is>
          <t>Dysporite</t>
        </is>
      </c>
      <c r="F21" t="inlineStr">
        <is>
          <t>镝汞合金</t>
        </is>
      </c>
      <c r="G21" t="n">
        <v>100</v>
      </c>
      <c r="H21" t="n">
        <v>1</v>
      </c>
      <c r="I21">
        <f>(ROUNDUP((ROUNDUP(ComponentBlueprint!F12*ComponentBlueprint!G12, 0)*Info!B2*ROUNDUP(MaterialBlueprints1!F19*MaterialBlueprints1!G19,0))/200, 0)*200/ReactionFormulas1!C21)*ROUNDUP(ReactionFormulas1!G21*ReactionFormulas1!H21,0)</f>
        <v/>
      </c>
      <c r="J21" t="inlineStr"/>
      <c r="K21" t="inlineStr"/>
      <c r="L21" t="n">
        <v>17960</v>
      </c>
      <c r="M21" t="inlineStr">
        <is>
          <t>稀土钷</t>
        </is>
      </c>
      <c r="N21" t="inlineStr">
        <is>
          <t>Prometium</t>
        </is>
      </c>
      <c r="O21">
        <f>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</f>
        <v/>
      </c>
      <c r="P21">
        <f>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</f>
        <v/>
      </c>
      <c r="Q21" t="inlineStr"/>
      <c r="R21" t="n">
        <v>49210</v>
      </c>
      <c r="S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0)*200)*(ReactionFormulas1!R21)*(1.0)</f>
        <v/>
      </c>
      <c r="T21" t="inlineStr"/>
      <c r="U21" t="n">
        <v>0</v>
      </c>
      <c r="V21">
        <f>P21-U21</f>
        <v/>
      </c>
      <c r="W21" t="inlineStr"/>
      <c r="X21" t="inlineStr"/>
      <c r="Y21" t="inlineStr"/>
      <c r="Z21" t="n">
        <v>6583.599941045026</v>
      </c>
      <c r="AA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0)*200)*ReactionFormulas1!Z21</f>
        <v/>
      </c>
      <c r="AB21" t="inlineStr"/>
    </row>
    <row r="22">
      <c r="A22" t="inlineStr">
        <is>
          <t>Fermionic Condensates Reaction Formula</t>
        </is>
      </c>
      <c r="B22" t="inlineStr">
        <is>
          <t>费米子冷凝物反应配方</t>
        </is>
      </c>
      <c r="C22" t="n">
        <v>200</v>
      </c>
      <c r="D22" t="n">
        <v>17769</v>
      </c>
      <c r="E22" t="inlineStr">
        <is>
          <t>Fluxed Condensates</t>
        </is>
      </c>
      <c r="F22" t="inlineStr">
        <is>
          <t>熔融冷凝物</t>
        </is>
      </c>
      <c r="G22" t="n">
        <v>100</v>
      </c>
      <c r="H22" t="n">
        <v>1</v>
      </c>
      <c r="I22">
        <f>(ROUNDUP((ROUNDUP(ComponentBlueprint!F12*ComponentBlueprint!G12, 0)*Info!B2*ROUNDUP(MaterialBlueprints1!F19*MaterialBlueprints1!G19,0))/200, 0)*200/ReactionFormulas1!C22)*ROUNDUP(ReactionFormulas1!G22*ReactionFormulas1!H22,0)</f>
        <v/>
      </c>
      <c r="J22" t="inlineStr"/>
      <c r="K22" t="inlineStr"/>
      <c r="L22" t="n">
        <v>33336</v>
      </c>
      <c r="M22" t="inlineStr">
        <is>
          <t>铥铪合金</t>
        </is>
      </c>
      <c r="N22" t="inlineStr">
        <is>
          <t>Thulium Hafnite</t>
        </is>
      </c>
      <c r="O22">
        <f>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</f>
        <v/>
      </c>
      <c r="P22">
        <f>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</f>
        <v/>
      </c>
      <c r="Q22" t="inlineStr"/>
      <c r="R22" t="n">
        <v>23000</v>
      </c>
      <c r="S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0)*200)*(ReactionFormulas1!R22)*(1.0)</f>
        <v/>
      </c>
      <c r="T22" t="inlineStr"/>
      <c r="U22" t="n">
        <v>0</v>
      </c>
      <c r="V22">
        <f>P22-U22</f>
        <v/>
      </c>
      <c r="W22" t="inlineStr"/>
      <c r="X22" t="inlineStr"/>
      <c r="Y22" t="inlineStr"/>
      <c r="Z22" t="n">
        <v>15233.21658664225</v>
      </c>
      <c r="AA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0)*200)*ReactionFormulas1!Z22</f>
        <v/>
      </c>
      <c r="AB22" t="inlineStr"/>
    </row>
    <row r="23">
      <c r="A23" t="inlineStr">
        <is>
          <t>Fermionic Condensates Reaction Formula</t>
        </is>
      </c>
      <c r="B23" t="inlineStr">
        <is>
          <t>费米子冷凝物反应配方</t>
        </is>
      </c>
      <c r="C23" t="n">
        <v>200</v>
      </c>
      <c r="D23" t="n">
        <v>17960</v>
      </c>
      <c r="E23" t="inlineStr">
        <is>
          <t>Prometium</t>
        </is>
      </c>
      <c r="F23" t="inlineStr">
        <is>
          <t>稀土钷</t>
        </is>
      </c>
      <c r="G23" t="n">
        <v>100</v>
      </c>
      <c r="H23" t="n">
        <v>1</v>
      </c>
      <c r="I23">
        <f>(ROUNDUP((ROUNDUP(ComponentBlueprint!F12*ComponentBlueprint!G12, 0)*Info!B2*ROUNDUP(MaterialBlueprints1!F19*MaterialBlueprints1!G19,0))/200, 0)*200/ReactionFormulas1!C23)*ROUNDUP(ReactionFormulas1!G23*ReactionFormulas1!H23,0)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Fermionic Condensates Reaction Formula</t>
        </is>
      </c>
      <c r="B24" t="inlineStr">
        <is>
          <t>费米子冷凝物反应配方</t>
        </is>
      </c>
      <c r="C24" t="n">
        <v>200</v>
      </c>
      <c r="D24" t="n">
        <v>4247</v>
      </c>
      <c r="E24" t="inlineStr">
        <is>
          <t>Helium Fuel Block</t>
        </is>
      </c>
      <c r="F24" t="inlineStr">
        <is>
          <t>氦燃料块</t>
        </is>
      </c>
      <c r="G24" t="n">
        <v>5</v>
      </c>
      <c r="H24" t="n">
        <v>1</v>
      </c>
      <c r="I24">
        <f>(ROUNDUP((ROUNDUP(ComponentBlueprint!F12*ComponentBlueprint!G12, 0)*Info!B2*ROUNDUP(MaterialBlueprints1!F19*MaterialBlueprints1!G19,0))/200, 0)*200/ReactionFormulas1!C24)*ROUNDUP(ReactionFormulas1!G24*ReactionFormulas1!H24,0)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Fulleride Reaction Formula</t>
        </is>
      </c>
      <c r="B25" t="inlineStr">
        <is>
          <t>富勒化合物反应配方</t>
        </is>
      </c>
      <c r="C25" t="n">
        <v>3000</v>
      </c>
      <c r="D25" t="n">
        <v>16659</v>
      </c>
      <c r="E25" t="inlineStr">
        <is>
          <t>Carbon Polymers</t>
        </is>
      </c>
      <c r="F25" t="inlineStr">
        <is>
          <t>碳聚合物</t>
        </is>
      </c>
      <c r="G25" t="n">
        <v>100</v>
      </c>
      <c r="H25" t="n">
        <v>1</v>
      </c>
      <c r="I25">
        <f>(ROUNDUP((ROUNDUP(ComponentBlueprint!F2*ComponentBlueprint!G2, 0)*Info!B2*ROUNDUP(MaterialBlueprints1!F24*MaterialBlueprints1!G24,0))/3000, 0)*3000/ReactionFormulas1!C25)*ROUNDUP(ReactionFormulas1!G25*ReactionFormulas1!H25,0)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inlineStr">
        <is>
          <t>Fulleride Reaction Formula</t>
        </is>
      </c>
      <c r="B26" t="inlineStr">
        <is>
          <t>富勒化合物反应配方</t>
        </is>
      </c>
      <c r="C26" t="n">
        <v>3000</v>
      </c>
      <c r="D26" t="n">
        <v>16662</v>
      </c>
      <c r="E26" t="inlineStr">
        <is>
          <t>Platinum Technite</t>
        </is>
      </c>
      <c r="F26" t="inlineStr">
        <is>
          <t>铂锝合金</t>
        </is>
      </c>
      <c r="G26" t="n">
        <v>100</v>
      </c>
      <c r="H26" t="n">
        <v>1</v>
      </c>
      <c r="I26">
        <f>(ROUNDUP((ROUNDUP(ComponentBlueprint!F2*ComponentBlueprint!G2, 0)*Info!B2*ROUNDUP(MaterialBlueprints1!F24*MaterialBlueprints1!G24,0))/3000, 0)*3000/ReactionFormulas1!C26)*ROUNDUP(ReactionFormulas1!G26*ReactionFormulas1!H26,0)</f>
        <v/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</row>
    <row r="27">
      <c r="A27" t="inlineStr">
        <is>
          <t>Fulleride Reaction Formula</t>
        </is>
      </c>
      <c r="B27" t="inlineStr">
        <is>
          <t>富勒化合物反应配方</t>
        </is>
      </c>
      <c r="C27" t="n">
        <v>3000</v>
      </c>
      <c r="D27" t="n">
        <v>4051</v>
      </c>
      <c r="E27" t="inlineStr">
        <is>
          <t>Nitrogen Fuel Block</t>
        </is>
      </c>
      <c r="F27" t="inlineStr">
        <is>
          <t>氮燃料块</t>
        </is>
      </c>
      <c r="G27" t="n">
        <v>5</v>
      </c>
      <c r="H27" t="n">
        <v>1</v>
      </c>
      <c r="I27">
        <f>(ROUNDUP((ROUNDUP(ComponentBlueprint!F2*ComponentBlueprint!G2, 0)*Info!B2*ROUNDUP(MaterialBlueprints1!F24*MaterialBlueprints1!G24,0))/3000, 0)*3000/ReactionFormulas1!C27)*ROUNDUP(ReactionFormulas1!G27*ReactionFormulas1!H27,0)</f>
        <v/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</row>
    <row r="28">
      <c r="A28" t="inlineStr">
        <is>
          <t>Nanotransistors Reaction Formula</t>
        </is>
      </c>
      <c r="B28" t="inlineStr">
        <is>
          <t>纳米晶体管反应配方</t>
        </is>
      </c>
      <c r="C28" t="n">
        <v>1500</v>
      </c>
      <c r="D28" t="n">
        <v>16661</v>
      </c>
      <c r="E28" t="inlineStr">
        <is>
          <t>Sulfuric Acid</t>
        </is>
      </c>
      <c r="F28" t="inlineStr">
        <is>
          <t>硫酸</t>
        </is>
      </c>
      <c r="G28" t="n">
        <v>100</v>
      </c>
      <c r="H28" t="n">
        <v>1</v>
      </c>
      <c r="I28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</f>
        <v/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</row>
    <row r="29">
      <c r="A29" t="inlineStr">
        <is>
          <t>Nanotransistors Reaction Formula</t>
        </is>
      </c>
      <c r="B29" t="inlineStr">
        <is>
          <t>纳米晶体管反应配方</t>
        </is>
      </c>
      <c r="C29" t="n">
        <v>1500</v>
      </c>
      <c r="D29" t="n">
        <v>16662</v>
      </c>
      <c r="E29" t="inlineStr">
        <is>
          <t>Platinum Technite</t>
        </is>
      </c>
      <c r="F29" t="inlineStr">
        <is>
          <t>铂锝合金</t>
        </is>
      </c>
      <c r="G29" t="n">
        <v>100</v>
      </c>
      <c r="H29" t="n">
        <v>1</v>
      </c>
      <c r="I29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</f>
        <v/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</row>
    <row r="30">
      <c r="A30" t="inlineStr">
        <is>
          <t>Nanotransistors Reaction Formula</t>
        </is>
      </c>
      <c r="B30" t="inlineStr">
        <is>
          <t>纳米晶体管反应配方</t>
        </is>
      </c>
      <c r="C30" t="n">
        <v>1500</v>
      </c>
      <c r="D30" t="n">
        <v>16667</v>
      </c>
      <c r="E30" t="inlineStr">
        <is>
          <t>Neo Mercurite</t>
        </is>
      </c>
      <c r="F30" t="inlineStr">
        <is>
          <t>新汞合金</t>
        </is>
      </c>
      <c r="G30" t="n">
        <v>100</v>
      </c>
      <c r="H30" t="n">
        <v>1</v>
      </c>
      <c r="I30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</f>
        <v/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</row>
    <row r="31">
      <c r="A31" t="inlineStr">
        <is>
          <t>Nanotransistors Reaction Formula</t>
        </is>
      </c>
      <c r="B31" t="inlineStr">
        <is>
          <t>纳米晶体管反应配方</t>
        </is>
      </c>
      <c r="C31" t="n">
        <v>1500</v>
      </c>
      <c r="D31" t="n">
        <v>4051</v>
      </c>
      <c r="E31" t="inlineStr">
        <is>
          <t>Nitrogen Fuel Block</t>
        </is>
      </c>
      <c r="F31" t="inlineStr">
        <is>
          <t>氮燃料块</t>
        </is>
      </c>
      <c r="G31" t="n">
        <v>5</v>
      </c>
      <c r="H31" t="n">
        <v>1</v>
      </c>
      <c r="I31">
        <f>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0)*1500/ReactionFormulas1!C31)*ROUNDUP(ReactionFormulas1!G31*ReactionFormulas1!H31,0)</f>
        <v/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inlineStr">
        <is>
          <t>Hypersynaptic Fibers Reaction Formula</t>
        </is>
      </c>
      <c r="B32" t="inlineStr">
        <is>
          <t>超级突触纤维反应配方</t>
        </is>
      </c>
      <c r="C32" t="n">
        <v>750</v>
      </c>
      <c r="D32" t="n">
        <v>16664</v>
      </c>
      <c r="E32" t="inlineStr">
        <is>
          <t>Solerium</t>
        </is>
      </c>
      <c r="F32" t="inlineStr">
        <is>
          <t>铯铬合金</t>
        </is>
      </c>
      <c r="G32" t="n">
        <v>100</v>
      </c>
      <c r="H32" t="n">
        <v>1</v>
      </c>
      <c r="I32">
        <f>(ROUNDUP((ROUNDUP(ComponentBlueprint!F5*ComponentBlueprint!G5, 0)*Info!B2*ROUNDUP(MaterialBlueprints1!F29*MaterialBlueprints1!G29,0))/750, 0)*750/ReactionFormulas1!C32)*ROUNDUP(ReactionFormulas1!G32*ReactionFormulas1!H32,0)</f>
        <v/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</row>
    <row r="33">
      <c r="A33" t="inlineStr">
        <is>
          <t>Hypersynaptic Fibers Reaction Formula</t>
        </is>
      </c>
      <c r="B33" t="inlineStr">
        <is>
          <t>超级突触纤维反应配方</t>
        </is>
      </c>
      <c r="C33" t="n">
        <v>750</v>
      </c>
      <c r="D33" t="n">
        <v>16668</v>
      </c>
      <c r="E33" t="inlineStr">
        <is>
          <t>Dysporite</t>
        </is>
      </c>
      <c r="F33" t="inlineStr">
        <is>
          <t>镝汞合金</t>
        </is>
      </c>
      <c r="G33" t="n">
        <v>100</v>
      </c>
      <c r="H33" t="n">
        <v>1</v>
      </c>
      <c r="I33">
        <f>(ROUNDUP((ROUNDUP(ComponentBlueprint!F5*ComponentBlueprint!G5, 0)*Info!B2*ROUNDUP(MaterialBlueprints1!F29*MaterialBlueprints1!G29,0))/750, 0)*750/ReactionFormulas1!C33)*ROUNDUP(ReactionFormulas1!G33*ReactionFormulas1!H33,0)</f>
        <v/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</row>
    <row r="34">
      <c r="A34" t="inlineStr">
        <is>
          <t>Hypersynaptic Fibers Reaction Formula</t>
        </is>
      </c>
      <c r="B34" t="inlineStr">
        <is>
          <t>超级突触纤维反应配方</t>
        </is>
      </c>
      <c r="C34" t="n">
        <v>750</v>
      </c>
      <c r="D34" t="n">
        <v>17959</v>
      </c>
      <c r="E34" t="inlineStr">
        <is>
          <t>Vanadium Hafnite</t>
        </is>
      </c>
      <c r="F34" t="inlineStr">
        <is>
          <t>铪化钒</t>
        </is>
      </c>
      <c r="G34" t="n">
        <v>100</v>
      </c>
      <c r="H34" t="n">
        <v>1</v>
      </c>
      <c r="I34">
        <f>(ROUNDUP((ROUNDUP(ComponentBlueprint!F5*ComponentBlueprint!G5, 0)*Info!B2*ROUNDUP(MaterialBlueprints1!F29*MaterialBlueprints1!G29,0))/750, 0)*750/ReactionFormulas1!C34)*ROUNDUP(ReactionFormulas1!G34*ReactionFormulas1!H34,0)</f>
        <v/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</row>
    <row r="35">
      <c r="A35" t="inlineStr">
        <is>
          <t>Hypersynaptic Fibers Reaction Formula</t>
        </is>
      </c>
      <c r="B35" t="inlineStr">
        <is>
          <t>超级突触纤维反应配方</t>
        </is>
      </c>
      <c r="C35" t="n">
        <v>750</v>
      </c>
      <c r="D35" t="n">
        <v>4312</v>
      </c>
      <c r="E35" t="inlineStr">
        <is>
          <t>Oxygen Fuel Block</t>
        </is>
      </c>
      <c r="F35" t="inlineStr">
        <is>
          <t>氧燃料块</t>
        </is>
      </c>
      <c r="G35" t="n">
        <v>5</v>
      </c>
      <c r="H35" t="n">
        <v>1</v>
      </c>
      <c r="I35">
        <f>(ROUNDUP((ROUNDUP(ComponentBlueprint!F5*ComponentBlueprint!G5, 0)*Info!B2*ROUNDUP(MaterialBlueprints1!F29*MaterialBlueprints1!G29,0))/750, 0)*750/ReactionFormulas1!C35)*ROUNDUP(ReactionFormulas1!G35*ReactionFormulas1!H35,0)</f>
        <v/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Ceramic Powder Reaction Formula</t>
        </is>
      </c>
      <c r="B2" t="inlineStr">
        <is>
          <t>陶瓷粉末反应配方</t>
        </is>
      </c>
      <c r="C2" t="n">
        <v>200</v>
      </c>
      <c r="D2" t="n">
        <v>16635</v>
      </c>
      <c r="E2" t="inlineStr">
        <is>
          <t>Evaporite Deposits</t>
        </is>
      </c>
      <c r="F2" t="inlineStr">
        <is>
          <t>蒸发岩沉积物</t>
        </is>
      </c>
      <c r="G2" t="n">
        <v>100</v>
      </c>
      <c r="H2" t="n">
        <v>1</v>
      </c>
      <c r="I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P2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Q2" t="inlineStr"/>
      <c r="R2" t="n">
        <v>22990</v>
      </c>
      <c r="S2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0)*200/ReactionFormulas2!C49)*ROUNDUP(ReactionFormulas2!G49*ReactionFormulas2!H49,0))*(ReactionFormulas2!R2)*(1.0)</f>
        <v/>
      </c>
      <c r="T2">
        <f>SUM(S2:S55)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0)*200/ReactionFormulas2!C49)*ROUNDUP(ReactionFormulas2!G49*ReactionFormulas2!H49,0))*ReactionFormulas2!Z2</f>
        <v/>
      </c>
      <c r="AB2">
        <f>SUM(ReactionFormulas2!AA2:ReactionFormulas2!AA55)</f>
        <v/>
      </c>
    </row>
    <row r="3">
      <c r="A3" t="inlineStr">
        <is>
          <t>Ceramic Powder Reaction Formula</t>
        </is>
      </c>
      <c r="B3" t="inlineStr">
        <is>
          <t>陶瓷粉末反应配方</t>
        </is>
      </c>
      <c r="C3" t="n">
        <v>200</v>
      </c>
      <c r="D3" t="n">
        <v>16636</v>
      </c>
      <c r="E3" t="inlineStr">
        <is>
          <t>Silicates</t>
        </is>
      </c>
      <c r="F3" t="inlineStr">
        <is>
          <t>硅酸盐</t>
        </is>
      </c>
      <c r="G3" t="n">
        <v>100</v>
      </c>
      <c r="H3" t="n">
        <v>1</v>
      </c>
      <c r="I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P3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Q3" t="inlineStr"/>
      <c r="R3" t="n">
        <v>23110</v>
      </c>
      <c r="S3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0)*200/ReactionFormulas2!C34)*ROUNDUP(ReactionFormulas2!G34*ReactionFormulas2!H34,0))*(ReactionFormulas2!R3)*(1.0)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0)*200/ReactionFormulas2!C34)*ROUNDUP(ReactionFormulas2!G34*ReactionFormulas2!H34,0))*ReactionFormulas2!Z3</f>
        <v/>
      </c>
      <c r="AB3" t="inlineStr"/>
    </row>
    <row r="4">
      <c r="A4" t="inlineStr">
        <is>
          <t>Ceramic Powder Reaction Formula</t>
        </is>
      </c>
      <c r="B4" t="inlineStr">
        <is>
          <t>陶瓷粉末反应配方</t>
        </is>
      </c>
      <c r="C4" t="n">
        <v>200</v>
      </c>
      <c r="D4" t="n">
        <v>4246</v>
      </c>
      <c r="E4" t="inlineStr">
        <is>
          <t>Hydrogen Fuel Block</t>
        </is>
      </c>
      <c r="F4" t="inlineStr">
        <is>
          <t>氢燃料块</t>
        </is>
      </c>
      <c r="G4" t="n">
        <v>5</v>
      </c>
      <c r="H4" t="n">
        <v>1</v>
      </c>
      <c r="I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0)*200/ReactionFormulas2!C4)*ROUNDUP(ReactionFormulas2!G4*ReactionFormulas2!H4,0)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P4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Q4" t="inlineStr"/>
      <c r="R4" t="n">
        <v>23880</v>
      </c>
      <c r="S4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0)*200/ReactionFormulas2!C52)*ROUNDUP(ReactionFormulas2!G52*ReactionFormulas2!H52,0))*(ReactionFormulas2!R4)*(1.0)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0)*200/ReactionFormulas2!C52)*ROUNDUP(ReactionFormulas2!G52*ReactionFormulas2!H52,0))*ReactionFormulas2!Z4</f>
        <v/>
      </c>
      <c r="AB4" t="inlineStr"/>
    </row>
    <row r="5">
      <c r="A5" t="inlineStr">
        <is>
          <t>Hexite Reaction Formula</t>
        </is>
      </c>
      <c r="B5" t="inlineStr">
        <is>
          <t>六元复合物反应配方</t>
        </is>
      </c>
      <c r="C5" t="n">
        <v>200</v>
      </c>
      <c r="D5" t="n">
        <v>16641</v>
      </c>
      <c r="E5" t="inlineStr">
        <is>
          <t>Chromium</t>
        </is>
      </c>
      <c r="F5" t="inlineStr">
        <is>
          <t>铬</t>
        </is>
      </c>
      <c r="G5" t="n">
        <v>100</v>
      </c>
      <c r="H5" t="n">
        <v>1</v>
      </c>
      <c r="I5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P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Q5" t="inlineStr"/>
      <c r="R5" t="n">
        <v>23110</v>
      </c>
      <c r="S5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0)*200/ReactionFormulas2!C55)*ROUNDUP(ReactionFormulas2!G55*ReactionFormulas2!H55,0))*(ReactionFormulas2!R5)*(1.0)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0)*200/ReactionFormulas2!C31)*ROUNDUP(ReactionFormulas2!G31*ReactionFormulas2!H31,0)+(ROUNDUP(((ROUNDUP((ROUNDUP(ComponentBlueprint!F12*ComponentBlueprint!G12,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0)*200/ReactionFormulas2!C40)*ROUNDUP(ReactionFormulas2!G40*ReactionFormulas2!H40,0)+(ROUNDUP(((ROUNDUP((ROUNDUP(ComponentBlueprint!F5*ComponentBlueprint!G5,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0)*200/ReactionFormulas2!C55)*ROUNDUP(ReactionFormulas2!G55*ReactionFormulas2!H55,0))*ReactionFormulas2!Z5</f>
        <v/>
      </c>
      <c r="AB5" t="inlineStr"/>
    </row>
    <row r="6">
      <c r="A6" t="inlineStr">
        <is>
          <t>Hexite Reaction Formula</t>
        </is>
      </c>
      <c r="B6" t="inlineStr">
        <is>
          <t>六元复合物反应配方</t>
        </is>
      </c>
      <c r="C6" t="n">
        <v>200</v>
      </c>
      <c r="D6" t="n">
        <v>16644</v>
      </c>
      <c r="E6" t="inlineStr">
        <is>
          <t>Platinum</t>
        </is>
      </c>
      <c r="F6" t="inlineStr">
        <is>
          <t>铂</t>
        </is>
      </c>
      <c r="G6" t="n">
        <v>100</v>
      </c>
      <c r="H6" t="n">
        <v>1</v>
      </c>
      <c r="I6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</f>
        <v/>
      </c>
      <c r="J6" t="inlineStr"/>
      <c r="K6" t="inlineStr"/>
      <c r="L6" t="n">
        <v>16633</v>
      </c>
      <c r="M6" t="inlineStr">
        <is>
          <t>烃类</t>
        </is>
      </c>
      <c r="N6" t="inlineStr">
        <is>
          <t>Hydrocarbons</t>
        </is>
      </c>
      <c r="O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P6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Q6" t="inlineStr"/>
      <c r="R6" t="n">
        <v>597</v>
      </c>
      <c r="S6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0)*200/ReactionFormulas2!C11)*ROUNDUP(ReactionFormulas2!G11*ReactionFormulas2!H11,0))*(ReactionFormulas2!R6)*(1.0)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114.2934610516187</v>
      </c>
      <c r="AA6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0)*200/ReactionFormulas2!C11)*ROUNDUP(ReactionFormulas2!G11*ReactionFormulas2!H11,0))*ReactionFormulas2!Z6</f>
        <v/>
      </c>
      <c r="AB6" t="inlineStr"/>
    </row>
    <row r="7">
      <c r="A7" t="inlineStr">
        <is>
          <t>Hexite Reaction Formula</t>
        </is>
      </c>
      <c r="B7" t="inlineStr">
        <is>
          <t>六元复合物反应配方</t>
        </is>
      </c>
      <c r="C7" t="n">
        <v>200</v>
      </c>
      <c r="D7" t="n">
        <v>4051</v>
      </c>
      <c r="E7" t="inlineStr">
        <is>
          <t>Nitrogen Fuel Block</t>
        </is>
      </c>
      <c r="F7" t="inlineStr">
        <is>
          <t>氮燃料块</t>
        </is>
      </c>
      <c r="G7" t="n">
        <v>5</v>
      </c>
      <c r="H7" t="n">
        <v>1</v>
      </c>
      <c r="I7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0)*200/ReactionFormulas2!C7)*ROUNDUP(ReactionFormulas2!G7*ReactionFormulas2!H7,0)</f>
        <v/>
      </c>
      <c r="J7" t="inlineStr"/>
      <c r="K7" t="inlineStr"/>
      <c r="L7" t="n">
        <v>16634</v>
      </c>
      <c r="M7" t="inlineStr">
        <is>
          <t>标准大气</t>
        </is>
      </c>
      <c r="N7" t="inlineStr">
        <is>
          <t>Atmospheric Gases</t>
        </is>
      </c>
      <c r="O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P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Q7" t="inlineStr"/>
      <c r="R7" t="n">
        <v>368.6</v>
      </c>
      <c r="S7">
        <f>((ROUNDUP(((ROUNDUP((ROUNDUP(ComponentBlueprint!F2*ComponentBlueprint!G2,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0)*200/ReactionFormulas2!C47)*ROUNDUP(ReactionFormulas2!G47*ReactionFormulas2!H47,0))*(ReactionFormulas2!R7)*(1.0)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421.4511318344188</v>
      </c>
      <c r="AA7">
        <f>((ROUNDUP(((ROUNDUP((ROUNDUP(ComponentBlueprint!F2*ComponentBlueprint!G2,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0)*200/ReactionFormulas2!C47)*ROUNDUP(ReactionFormulas2!G47*ReactionFormulas2!H47,0))*ReactionFormulas2!Z7</f>
        <v/>
      </c>
      <c r="AB7" t="inlineStr"/>
    </row>
    <row r="8">
      <c r="A8" t="inlineStr">
        <is>
          <t>Crystallite Alloy Reaction Formula</t>
        </is>
      </c>
      <c r="B8" t="inlineStr">
        <is>
          <t>微晶合金反应配方</t>
        </is>
      </c>
      <c r="C8" t="n">
        <v>200</v>
      </c>
      <c r="D8" t="n">
        <v>16640</v>
      </c>
      <c r="E8" t="inlineStr">
        <is>
          <t>Cobalt</t>
        </is>
      </c>
      <c r="F8" t="inlineStr">
        <is>
          <t>钴</t>
        </is>
      </c>
      <c r="G8" t="n">
        <v>100</v>
      </c>
      <c r="H8" t="n">
        <v>1</v>
      </c>
      <c r="I8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J8" t="inlineStr"/>
      <c r="K8" t="inlineStr"/>
      <c r="L8" t="n">
        <v>16635</v>
      </c>
      <c r="M8" t="inlineStr">
        <is>
          <t>蒸发岩沉积物</t>
        </is>
      </c>
      <c r="N8" t="inlineStr">
        <is>
          <t>Evaporite Deposits</t>
        </is>
      </c>
      <c r="O8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P8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Q8" t="inlineStr"/>
      <c r="R8" t="n">
        <v>383.4</v>
      </c>
      <c r="S8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0)*200/ReactionFormulas2!C48)*ROUNDUP(ReactionFormulas2!G48*ReactionFormulas2!H48,0))*(ReactionFormulas2!R8)*(1.0)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369.4823872723772</v>
      </c>
      <c r="AA8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0)*200/ReactionFormulas2!C2)*ROUNDUP(ReactionFormulas2!G2*ReactionFormulas2!H2,0)+(ROUNDUP(((ROUNDUP((ROUNDUP(ComponentBlueprint!F10*ComponentBlueprint!G10,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0)*200/ReactionFormulas2!C48)*ROUNDUP(ReactionFormulas2!G48*ReactionFormulas2!H48,0))*ReactionFormulas2!Z8</f>
        <v/>
      </c>
      <c r="AB8" t="inlineStr"/>
    </row>
    <row r="9">
      <c r="A9" t="inlineStr">
        <is>
          <t>Crystallite Alloy Reaction Formula</t>
        </is>
      </c>
      <c r="B9" t="inlineStr">
        <is>
          <t>微晶合金反应配方</t>
        </is>
      </c>
      <c r="C9" t="n">
        <v>200</v>
      </c>
      <c r="D9" t="n">
        <v>16643</v>
      </c>
      <c r="E9" t="inlineStr">
        <is>
          <t>Cadmium</t>
        </is>
      </c>
      <c r="F9" t="inlineStr">
        <is>
          <t>镉</t>
        </is>
      </c>
      <c r="G9" t="n">
        <v>100</v>
      </c>
      <c r="H9" t="n">
        <v>1</v>
      </c>
      <c r="I9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</f>
        <v/>
      </c>
      <c r="J9" t="inlineStr"/>
      <c r="K9" t="inlineStr"/>
      <c r="L9" t="n">
        <v>16636</v>
      </c>
      <c r="M9" t="inlineStr">
        <is>
          <t>硅酸盐</t>
        </is>
      </c>
      <c r="N9" t="inlineStr">
        <is>
          <t>Silicates</t>
        </is>
      </c>
      <c r="O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P9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Q9" t="inlineStr"/>
      <c r="R9" t="n">
        <v>319.7</v>
      </c>
      <c r="S9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0)*200/ReactionFormulas2!C15)*ROUNDUP(ReactionFormulas2!G15*ReactionFormulas2!H15,0))*(ReactionFormulas2!R9)*(1.0)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331.3534946996178</v>
      </c>
      <c r="AA9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0)*6000/ReactionFormulas1!C2)*ROUNDUP(ReactionFormulas1!G2*ReactionFormulas1!H2,0))/200, 0)*200/ReactionFormulas2!C3)*ROUNDUP(ReactionFormulas2!G3*ReactionFormulas2!H3,0)+(ROUNDUP(((ROUNDUP((ROUNDUP(ComponentBlueprint!F11*ComponentBlueprint!G11,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0)*200/ReactionFormulas2!C15)*ROUNDUP(ReactionFormulas2!G15*ReactionFormulas2!H15,0))*ReactionFormulas2!Z9</f>
        <v/>
      </c>
      <c r="AB9" t="inlineStr"/>
    </row>
    <row r="10">
      <c r="A10" t="inlineStr">
        <is>
          <t>Crystallite Alloy Reaction Formula</t>
        </is>
      </c>
      <c r="B10" t="inlineStr">
        <is>
          <t>微晶合金反应配方</t>
        </is>
      </c>
      <c r="C10" t="n">
        <v>200</v>
      </c>
      <c r="D10" t="n">
        <v>4247</v>
      </c>
      <c r="E10" t="inlineStr">
        <is>
          <t>Helium Fuel Block</t>
        </is>
      </c>
      <c r="F10" t="inlineStr">
        <is>
          <t>氦燃料块</t>
        </is>
      </c>
      <c r="G10" t="n">
        <v>5</v>
      </c>
      <c r="H10" t="n">
        <v>1</v>
      </c>
      <c r="I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0)*200/ReactionFormulas2!C10)*ROUNDUP(ReactionFormulas2!G10*ReactionFormulas2!H10,0)</f>
        <v/>
      </c>
      <c r="J10" t="inlineStr"/>
      <c r="K10" t="inlineStr"/>
      <c r="L10" t="n">
        <v>16640</v>
      </c>
      <c r="M10" t="inlineStr">
        <is>
          <t>钴</t>
        </is>
      </c>
      <c r="N10" t="inlineStr">
        <is>
          <t>Cobalt</t>
        </is>
      </c>
      <c r="O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P10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</f>
        <v/>
      </c>
      <c r="Q10" t="inlineStr"/>
      <c r="R10" t="n">
        <v>866.6</v>
      </c>
      <c r="S10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0)*200/ReactionFormulas2!C8)*ROUNDUP(ReactionFormulas2!G8*ReactionFormulas2!H8,0))*(ReactionFormulas2!R10)*(1.0)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1032.91675923077</v>
      </c>
      <c r="AA10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0)*200/ReactionFormulas2!C8)*ROUNDUP(ReactionFormulas2!G8*ReactionFormulas2!H8,0))*ReactionFormulas2!Z10</f>
        <v/>
      </c>
      <c r="AB10" t="inlineStr"/>
    </row>
    <row r="11">
      <c r="A11" t="inlineStr">
        <is>
          <t>Carbon Polymers Reaction Formula</t>
        </is>
      </c>
      <c r="B11" t="inlineStr">
        <is>
          <t>碳聚合物反应配方</t>
        </is>
      </c>
      <c r="C11" t="n">
        <v>200</v>
      </c>
      <c r="D11" t="n">
        <v>16633</v>
      </c>
      <c r="E11" t="inlineStr">
        <is>
          <t>Hydrocarbons</t>
        </is>
      </c>
      <c r="F11" t="inlineStr">
        <is>
          <t>烃类</t>
        </is>
      </c>
      <c r="G11" t="n">
        <v>100</v>
      </c>
      <c r="H11" t="n">
        <v>1</v>
      </c>
      <c r="I11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0)*200/ReactionFormulas2!C11)*ROUNDUP(ReactionFormulas2!G11*ReactionFormulas2!H11,0)</f>
        <v/>
      </c>
      <c r="J11" t="inlineStr"/>
      <c r="K11" t="inlineStr"/>
      <c r="L11" t="n">
        <v>16641</v>
      </c>
      <c r="M11" t="inlineStr">
        <is>
          <t>铬</t>
        </is>
      </c>
      <c r="N11" t="inlineStr">
        <is>
          <t>Chromium</t>
        </is>
      </c>
      <c r="O11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P11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Q11" t="inlineStr"/>
      <c r="R11" t="n">
        <v>9000</v>
      </c>
      <c r="S11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0)*200/ReactionFormulas2!C53)*ROUNDUP(ReactionFormulas2!G53*ReactionFormulas2!H53,0))*(ReactionFormulas2!R11)*(1.0)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3877.050894078559</v>
      </c>
      <c r="AA11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0)*200/ReactionFormulas2!C5)*ROUNDUP(ReactionFormulas2!G5*ReactionFormulas2!H5,0)+(ROUNDUP(((ROUNDUP((ROUNDUP(ComponentBlueprint!F5*ComponentBlueprint!G5,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0)*200/ReactionFormulas2!C53)*ROUNDUP(ReactionFormulas2!G53*ReactionFormulas2!H53,0))*ReactionFormulas2!Z11</f>
        <v/>
      </c>
      <c r="AB11" t="inlineStr"/>
    </row>
    <row r="12">
      <c r="A12" t="inlineStr">
        <is>
          <t>Carbon Polymers Reaction Formula</t>
        </is>
      </c>
      <c r="B12" t="inlineStr">
        <is>
          <t>碳聚合物反应配方</t>
        </is>
      </c>
      <c r="C12" t="n">
        <v>200</v>
      </c>
      <c r="D12" t="n">
        <v>16636</v>
      </c>
      <c r="E12" t="inlineStr">
        <is>
          <t>Silicates</t>
        </is>
      </c>
      <c r="F12" t="inlineStr">
        <is>
          <t>硅酸盐</t>
        </is>
      </c>
      <c r="G12" t="n">
        <v>100</v>
      </c>
      <c r="H12" t="n">
        <v>1</v>
      </c>
      <c r="I12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0)*200/ReactionFormulas2!C12)*ROUNDUP(ReactionFormulas2!G12*ReactionFormulas2!H12,0)</f>
        <v/>
      </c>
      <c r="J12" t="inlineStr"/>
      <c r="K12" t="inlineStr"/>
      <c r="L12" t="n">
        <v>16642</v>
      </c>
      <c r="M12" t="inlineStr">
        <is>
          <t>钒</t>
        </is>
      </c>
      <c r="N12" t="inlineStr">
        <is>
          <t>Vanadium</t>
        </is>
      </c>
      <c r="O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P1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Q12" t="inlineStr"/>
      <c r="R12" t="n">
        <v>1955</v>
      </c>
      <c r="S12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0)*200/ReactionFormulas2!C23)*ROUNDUP(ReactionFormulas2!G23*ReactionFormulas2!H23,0))*(ReactionFormulas2!R12)*(1.0)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2531.42999560267</v>
      </c>
      <c r="AA12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0)*200/ReactionFormulas2!C23)*ROUNDUP(ReactionFormulas2!G23*ReactionFormulas2!H23,0))*ReactionFormulas2!Z12</f>
        <v/>
      </c>
      <c r="AB12" t="inlineStr"/>
    </row>
    <row r="13">
      <c r="A13" t="inlineStr">
        <is>
          <t>Carbon Polymers Reaction Formula</t>
        </is>
      </c>
      <c r="B13" t="inlineStr">
        <is>
          <t>碳聚合物反应配方</t>
        </is>
      </c>
      <c r="C13" t="n">
        <v>200</v>
      </c>
      <c r="D13" t="n">
        <v>4247</v>
      </c>
      <c r="E13" t="inlineStr">
        <is>
          <t>Helium Fuel Block</t>
        </is>
      </c>
      <c r="F13" t="inlineStr">
        <is>
          <t>氦燃料块</t>
        </is>
      </c>
      <c r="G13" t="n">
        <v>5</v>
      </c>
      <c r="H13" t="n">
        <v>1</v>
      </c>
      <c r="I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0)*10000/ReactionFormulas1!C6)*ROUNDUP(ReactionFormulas1!G6*ReactionFormulas1!H6,0)+(ROUNDUP((ROUNDUP(ComponentBlueprint!F2*ComponentBlueprint!G2, 0)*Info!B2*ROUNDUP(MaterialBlueprints1!F24*MaterialBlueprints1!G24,0))/3000, 0)*3000/ReactionFormulas1!C25)*ROUNDUP(ReactionFormulas1!G25*ReactionFormulas1!H25,0))/200, 0)*200/ReactionFormulas2!C13)*ROUNDUP(ReactionFormulas2!G13*ReactionFormulas2!H13,0)</f>
        <v/>
      </c>
      <c r="J13" t="inlineStr"/>
      <c r="K13" t="inlineStr"/>
      <c r="L13" t="n">
        <v>16643</v>
      </c>
      <c r="M13" t="inlineStr">
        <is>
          <t>镉</t>
        </is>
      </c>
      <c r="N13" t="inlineStr">
        <is>
          <t>Cadmium</t>
        </is>
      </c>
      <c r="O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P13">
        <f>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Q13" t="inlineStr"/>
      <c r="R13" t="n">
        <v>7007</v>
      </c>
      <c r="S13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0)*200/ReactionFormulas2!C29)*ROUNDUP(ReactionFormulas2!G29*ReactionFormulas2!H29,0))*(ReactionFormulas2!R13)*(1.0)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3204.17059991508</v>
      </c>
      <c r="AA13">
        <f>((ROUNDUP(((ROUNDUP((ROUNDUP(ComponentBlueprint!F11*ComponentBlueprint!G11, 0)*Info!B2*ROUNDUP(MaterialBlueprints1!F15*MaterialBlueprints1!G15,0)+ROUNDUP(ComponentBlueprint!F10*ComponentBlueprint!G10, 0)*Info!B2*ROUNDUP(MaterialBlueprints1!F18*MaterialBlueprints1!G18,0)+ROUNDUP(ComponentBlueprint!F12*ComponentBlueprint!G12, 0)*Info!B2*ROUNDUP(MaterialBlueprints1!F20*MaterialBlueprints1!G20,0)+ROUNDUP(ComponentBlueprint!F2*ComponentBlueprint!G2, 0)*Info!B2*ROUNDUP(MaterialBlueprints1!F23*MaterialBlueprints1!G23,0)+ROUNDUP(ComponentBlueprint!F4*ComponentBlueprint!G4, 0)*Info!B2*ROUNDUP(MaterialBlueprints1!F27*MaterialBlueprints1!G27,0)+ROUNDUP(ComponentBlueprint!F5*ComponentBlueprint!G5, 0)*Info!B2*ROUNDUP(MaterialBlueprints1!F30*MaterialBlueprints1!G30,0)+ROUNDUP(ComponentBlueprint!F8*ComponentBlueprint!G8, 0)*Info!B2*ROUNDUP(MaterialBlueprints1!F33*MaterialBlueprints1!G33,0))/10000, 0)*10000/ReactionFormulas1!C5)*ROUNDUP(ReactionFormulas1!G5*ReactionFormulas1!H5,0)+(ROUNDUP((ROUNDUP(ComponentBlueprint!F2*ComponentBlueprint!G2,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0)*300/ReactionFormulas1!C17)*ROUNDUP(ReactionFormulas1!G17*ReactionFormulas1!H17,0))/200, 0)*200/ReactionFormulas2!C9)*ROUNDUP(ReactionFormulas2!G9*ReactionFormulas2!H9,0)+(ROUNDUP(((ROUNDUP((ROUNDUP(ComponentBlueprint!F10*ComponentBlueprint!G10,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0)*200/ReactionFormulas2!C29)*ROUNDUP(ReactionFormulas2!G29*ReactionFormulas2!H29,0))*ReactionFormulas2!Z13</f>
        <v/>
      </c>
      <c r="AB13" t="inlineStr"/>
    </row>
    <row r="14">
      <c r="A14" t="inlineStr">
        <is>
          <t>Silicon Diborite Reaction Formula</t>
        </is>
      </c>
      <c r="B14" t="inlineStr">
        <is>
          <t>二硼硅反应配方</t>
        </is>
      </c>
      <c r="C14" t="n">
        <v>200</v>
      </c>
      <c r="D14" t="n">
        <v>16635</v>
      </c>
      <c r="E14" t="inlineStr">
        <is>
          <t>Evaporite Deposits</t>
        </is>
      </c>
      <c r="F14" t="inlineStr">
        <is>
          <t>蒸发岩沉积物</t>
        </is>
      </c>
      <c r="G14" t="n">
        <v>100</v>
      </c>
      <c r="H14" t="n">
        <v>1</v>
      </c>
      <c r="I14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0)*200/ReactionFormulas2!C14)*ROUNDUP(ReactionFormulas2!G14*ReactionFormulas2!H14,0)</f>
        <v/>
      </c>
      <c r="J14" t="inlineStr"/>
      <c r="K14" t="inlineStr"/>
      <c r="L14" t="n">
        <v>16644</v>
      </c>
      <c r="M14" t="inlineStr">
        <is>
          <t>铂</t>
        </is>
      </c>
      <c r="N14" t="inlineStr">
        <is>
          <t>Platinum</t>
        </is>
      </c>
      <c r="O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P14">
        <f>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Q14" t="inlineStr"/>
      <c r="R14" t="n">
        <v>7419</v>
      </c>
      <c r="S14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0)*200/ReactionFormulas2!C44)*ROUNDUP(ReactionFormulas2!G44*ReactionFormulas2!H44,0))*(ReactionFormulas2!R14)*(1.0)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6043.566630349304</v>
      </c>
      <c r="AA14">
        <f>((ROUNDUP(((ROUNDUP((ROUNDUP(ComponentBlueprint!F11*ComponentBlueprint!G11, 0)*Info!B2*ROUNDUP(MaterialBlueprints1!F14*MaterialBlueprints1!G14,0)+ROUNDUP(ComponentBlueprint!F4*ComponentBlueprint!G4, 0)*Info!B2*ROUNDUP(MaterialBlueprints1!F26*MaterialBlueprints1!G26,0))/6000, 0)*6000/ReactionFormulas1!C3)*ROUNDUP(ReactionFormulas1!G3*ReactionFormulas1!H3,0)+(ROUNDUP((ROUNDUP(ComponentBlueprint!F10*ComponentBlueprint!G10,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0)*400/ReactionFormulas1!C12)*ROUNDUP(ReactionFormulas1!G12*ReactionFormulas1!H12,0))/200, 0)*200/ReactionFormulas2!C6)*ROUNDUP(ReactionFormulas2!G6*ReactionFormulas2!H6,0)+(ROUNDUP(((ROUNDUP((ROUNDUP(ComponentBlueprint!F2*ComponentBlueprint!G2,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0)*200/ReactionFormulas2!C44)*ROUNDUP(ReactionFormulas2!G44*ReactionFormulas2!H44,0))*ReactionFormulas2!Z14</f>
        <v/>
      </c>
      <c r="AB14" t="inlineStr"/>
    </row>
    <row r="15">
      <c r="A15" t="inlineStr">
        <is>
          <t>Silicon Diborite Reaction Formula</t>
        </is>
      </c>
      <c r="B15" t="inlineStr">
        <is>
          <t>二硼硅反应配方</t>
        </is>
      </c>
      <c r="C15" t="n">
        <v>200</v>
      </c>
      <c r="D15" t="n">
        <v>16636</v>
      </c>
      <c r="E15" t="inlineStr">
        <is>
          <t>Silicates</t>
        </is>
      </c>
      <c r="F15" t="inlineStr">
        <is>
          <t>硅酸盐</t>
        </is>
      </c>
      <c r="G15" t="n">
        <v>100</v>
      </c>
      <c r="H15" t="n">
        <v>1</v>
      </c>
      <c r="I15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0)*200/ReactionFormulas2!C15)*ROUNDUP(ReactionFormulas2!G15*ReactionFormulas2!H15,0)</f>
        <v/>
      </c>
      <c r="J15" t="inlineStr"/>
      <c r="K15" t="inlineStr"/>
      <c r="L15" t="n">
        <v>16646</v>
      </c>
      <c r="M15" t="inlineStr">
        <is>
          <t>汞</t>
        </is>
      </c>
      <c r="N15" t="inlineStr">
        <is>
          <t>Mercury</t>
        </is>
      </c>
      <c r="O1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P1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Q15" t="inlineStr"/>
      <c r="R15" t="n">
        <v>4379</v>
      </c>
      <c r="S15">
        <f>((ROUNDUP(((ROUNDUP((ROUNDUP(ComponentBlueprint!F12*ComponentBlueprint!G12,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0)*200/ReactionFormulas2!C50)*ROUNDUP(ReactionFormulas2!G50*ReactionFormulas2!H50,0))*(ReactionFormulas2!R15)*(1.0)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4689.265731170201</v>
      </c>
      <c r="AA15">
        <f>((ROUNDUP(((ROUNDUP((ROUNDUP(ComponentBlueprint!F12*ComponentBlueprint!G12,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0)*200/ReactionFormulas2!C50)*ROUNDUP(ReactionFormulas2!G50*ReactionFormulas2!H50,0))*ReactionFormulas2!Z15</f>
        <v/>
      </c>
      <c r="AB15" t="inlineStr"/>
    </row>
    <row r="16">
      <c r="A16" t="inlineStr">
        <is>
          <t>Silicon Diborite Reaction Formula</t>
        </is>
      </c>
      <c r="B16" t="inlineStr">
        <is>
          <t>二硼硅反应配方</t>
        </is>
      </c>
      <c r="C16" t="n">
        <v>200</v>
      </c>
      <c r="D16" t="n">
        <v>4312</v>
      </c>
      <c r="E16" t="inlineStr">
        <is>
          <t>Oxygen Fuel Block</t>
        </is>
      </c>
      <c r="F16" t="inlineStr">
        <is>
          <t>氧燃料块</t>
        </is>
      </c>
      <c r="G16" t="n">
        <v>5</v>
      </c>
      <c r="H16" t="n">
        <v>1</v>
      </c>
      <c r="I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0)*2200/ReactionFormulas1!C8)*ROUNDUP(ReactionFormulas1!G8*ReactionFormulas1!H8,0))/200, 0)*200/ReactionFormulas2!C16)*ROUNDUP(ReactionFormulas2!G16*ReactionFormulas2!H16,0)</f>
        <v/>
      </c>
      <c r="J16" t="inlineStr"/>
      <c r="K16" t="inlineStr"/>
      <c r="L16" t="n">
        <v>16647</v>
      </c>
      <c r="M16" t="inlineStr">
        <is>
          <t>铯</t>
        </is>
      </c>
      <c r="N16" t="inlineStr">
        <is>
          <t>Caesium</t>
        </is>
      </c>
      <c r="O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P16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Q16" t="inlineStr"/>
      <c r="R16" t="n">
        <v>5973</v>
      </c>
      <c r="S16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0)*200/ReactionFormulas2!C54)*ROUNDUP(ReactionFormulas2!G54*ReactionFormulas2!H54,0))*(ReactionFormulas2!R16)*(1.0)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3138.469592825933</v>
      </c>
      <c r="AA16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0)*200/ReactionFormulas2!C18)*ROUNDUP(ReactionFormulas2!G18*ReactionFormulas2!H18,0)+(ROUNDUP(((ROUNDUP((ROUNDUP(ComponentBlueprint!F5*ComponentBlueprint!G5,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0)*200/ReactionFormulas2!C54)*ROUNDUP(ReactionFormulas2!G54*ReactionFormulas2!H54,0))*ReactionFormulas2!Z16</f>
        <v/>
      </c>
      <c r="AB16" t="inlineStr"/>
    </row>
    <row r="17">
      <c r="A17" t="inlineStr">
        <is>
          <t>Caesarium Cadmide Reaction Formula</t>
        </is>
      </c>
      <c r="B17" t="inlineStr">
        <is>
          <t>镉化铯反应配方</t>
        </is>
      </c>
      <c r="C17" t="n">
        <v>200</v>
      </c>
      <c r="D17" t="n">
        <v>16643</v>
      </c>
      <c r="E17" t="inlineStr">
        <is>
          <t>Cadmium</t>
        </is>
      </c>
      <c r="F17" t="inlineStr">
        <is>
          <t>镉</t>
        </is>
      </c>
      <c r="G17" t="n">
        <v>100</v>
      </c>
      <c r="H17" t="n">
        <v>1</v>
      </c>
      <c r="I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0)*200/ReactionFormulas2!C17)*ROUNDUP(ReactionFormulas2!G17*ReactionFormulas2!H17,0)</f>
        <v/>
      </c>
      <c r="J17" t="inlineStr"/>
      <c r="K17" t="inlineStr"/>
      <c r="L17" t="n">
        <v>16648</v>
      </c>
      <c r="M17" t="inlineStr">
        <is>
          <t>铪</t>
        </is>
      </c>
      <c r="N17" t="inlineStr">
        <is>
          <t>Hafnium</t>
        </is>
      </c>
      <c r="O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P17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Q17" t="inlineStr"/>
      <c r="R17" t="n">
        <v>12520</v>
      </c>
      <c r="S17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0)*200/ReactionFormulas2!C32)*ROUNDUP(ReactionFormulas2!G32*ReactionFormulas2!H32,0))*(ReactionFormulas2!R17)*(1.0)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2099.546181584047</v>
      </c>
      <c r="AA17">
        <f>((ROUNDUP(((ROUNDUP((ROUNDUP(ComponentBlueprint!F10*ComponentBlueprint!G10,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0)*200/ReactionFormulas2!C26)*ROUNDUP(ReactionFormulas2!G26*ReactionFormulas2!H26,0)+(ROUNDUP(((ROUNDUP((ROUNDUP(ComponentBlueprint!F2*ComponentBlueprint!G2,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0)*200/ReactionFormulas2!C32)*ROUNDUP(ReactionFormulas2!G32*ReactionFormulas2!H32,0))*ReactionFormulas2!Z17</f>
        <v/>
      </c>
      <c r="AB17" t="inlineStr"/>
    </row>
    <row r="18">
      <c r="A18" t="inlineStr">
        <is>
          <t>Caesarium Cadmide Reaction Formula</t>
        </is>
      </c>
      <c r="B18" t="inlineStr">
        <is>
          <t>镉化铯反应配方</t>
        </is>
      </c>
      <c r="C18" t="n">
        <v>200</v>
      </c>
      <c r="D18" t="n">
        <v>16647</v>
      </c>
      <c r="E18" t="inlineStr">
        <is>
          <t>Caesium</t>
        </is>
      </c>
      <c r="F18" t="inlineStr">
        <is>
          <t>铯</t>
        </is>
      </c>
      <c r="G18" t="n">
        <v>100</v>
      </c>
      <c r="H18" t="n">
        <v>1</v>
      </c>
      <c r="I18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0)*200/ReactionFormulas2!C18)*ROUNDUP(ReactionFormulas2!G18*ReactionFormulas2!H18,0)</f>
        <v/>
      </c>
      <c r="J18" t="inlineStr"/>
      <c r="K18" t="inlineStr"/>
      <c r="L18" t="n">
        <v>16649</v>
      </c>
      <c r="M18" t="inlineStr">
        <is>
          <t>锝</t>
        </is>
      </c>
      <c r="N18" t="inlineStr">
        <is>
          <t>Technetium</t>
        </is>
      </c>
      <c r="O18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P18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Q18" t="inlineStr"/>
      <c r="R18" t="n">
        <v>12220</v>
      </c>
      <c r="S18">
        <f>((ROUNDUP(((ROUNDUP((ROUNDUP(ComponentBlueprint!F2*ComponentBlueprint!G2,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0)*200/ReactionFormulas2!C45)*ROUNDUP(ReactionFormulas2!G45*ReactionFormulas2!H45,0))*(ReactionFormulas2!R18)*(1.0)</f>
        <v/>
      </c>
      <c r="T18" t="inlineStr"/>
      <c r="U18" t="n">
        <v>0</v>
      </c>
      <c r="V18">
        <f>P18-U18</f>
        <v/>
      </c>
      <c r="W18" t="inlineStr"/>
      <c r="X18" t="inlineStr"/>
      <c r="Y18" t="inlineStr"/>
      <c r="Z18" t="n">
        <v>12384.84007010975</v>
      </c>
      <c r="AA18">
        <f>((ROUNDUP(((ROUNDUP((ROUNDUP(ComponentBlueprint!F2*ComponentBlueprint!G2,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0)*200/ReactionFormulas2!C42)*ROUNDUP(ReactionFormulas2!G42*ReactionFormulas2!H42,0)+(ROUNDUP(((ROUNDUP((ROUNDUP(ComponentBlueprint!F2*ComponentBlueprint!G2,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0)*200/ReactionFormulas2!C45)*ROUNDUP(ReactionFormulas2!G45*ReactionFormulas2!H45,0))*ReactionFormulas2!Z18</f>
        <v/>
      </c>
      <c r="AB18" t="inlineStr"/>
    </row>
    <row r="19">
      <c r="A19" t="inlineStr">
        <is>
          <t>Caesarium Cadmide Reaction Formula</t>
        </is>
      </c>
      <c r="B19" t="inlineStr">
        <is>
          <t>镉化铯反应配方</t>
        </is>
      </c>
      <c r="C19" t="n">
        <v>200</v>
      </c>
      <c r="D19" t="n">
        <v>4312</v>
      </c>
      <c r="E19" t="inlineStr">
        <is>
          <t>Oxygen Fuel Block</t>
        </is>
      </c>
      <c r="F19" t="inlineStr">
        <is>
          <t>氧燃料块</t>
        </is>
      </c>
      <c r="G19" t="n">
        <v>5</v>
      </c>
      <c r="H19" t="n">
        <v>1</v>
      </c>
      <c r="I19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0)*2200/ReactionFormulas1!C9)*ROUNDUP(ReactionFormulas1!G9*ReactionFormulas1!H9,0)+(ROUNDUP((ROUNDUP(ComponentBlueprint!F12*ComponentBlueprint!G12, 0)*Info!B2*ROUNDUP(MaterialBlueprints1!F19*MaterialBlueprints1!G19,0))/200, 0)*200/ReactionFormulas1!C20)*ROUNDUP(ReactionFormulas1!G20*ReactionFormulas1!H20,0))/200, 0)*200/ReactionFormulas2!C19)*ROUNDUP(ReactionFormulas2!G19*ReactionFormulas2!H19,0)</f>
        <v/>
      </c>
      <c r="J19" t="inlineStr"/>
      <c r="K19" t="inlineStr"/>
      <c r="L19" t="n">
        <v>16650</v>
      </c>
      <c r="M19" t="inlineStr">
        <is>
          <t>镝</t>
        </is>
      </c>
      <c r="N19" t="inlineStr">
        <is>
          <t>Dysprosium</t>
        </is>
      </c>
      <c r="O1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P1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Q19" t="inlineStr"/>
      <c r="R19" t="n">
        <v>69900</v>
      </c>
      <c r="S19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0)*200/ReactionFormulas2!C36)*ROUNDUP(ReactionFormulas2!G36*ReactionFormulas2!H36,0))*(ReactionFormulas2!R19)*(1.0)</f>
        <v/>
      </c>
      <c r="T19" t="inlineStr"/>
      <c r="U19" t="n">
        <v>0</v>
      </c>
      <c r="V19">
        <f>P19-U19</f>
        <v/>
      </c>
      <c r="W19" t="inlineStr"/>
      <c r="X19" t="inlineStr"/>
      <c r="Y19" t="inlineStr"/>
      <c r="Z19" t="n">
        <v>14356.56078608164</v>
      </c>
      <c r="AA19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0)*200/ReactionFormulas2!C27)*ROUNDUP(ReactionFormulas2!G27*ReactionFormulas2!H27,0)+(ROUNDUP(((ROUNDUP((ROUNDUP(ComponentBlueprint!F12*ComponentBlueprint!G12,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0)*200/ReactionFormulas2!C36)*ROUNDUP(ReactionFormulas2!G36*ReactionFormulas2!H36,0))*ReactionFormulas2!Z19</f>
        <v/>
      </c>
      <c r="AB19" t="inlineStr"/>
    </row>
    <row r="20">
      <c r="A20" t="inlineStr">
        <is>
          <t>Vanadium Hafnite Reaction Formula</t>
        </is>
      </c>
      <c r="B20" t="inlineStr">
        <is>
          <t>铪化钒反应配方</t>
        </is>
      </c>
      <c r="C20" t="n">
        <v>200</v>
      </c>
      <c r="D20" t="n">
        <v>16642</v>
      </c>
      <c r="E20" t="inlineStr">
        <is>
          <t>Vanadium</t>
        </is>
      </c>
      <c r="F20" t="inlineStr">
        <is>
          <t>钒</t>
        </is>
      </c>
      <c r="G20" t="n">
        <v>100</v>
      </c>
      <c r="H20" t="n">
        <v>1</v>
      </c>
      <c r="I20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0)*200/ReactionFormulas2!C20)*ROUNDUP(ReactionFormulas2!G20*ReactionFormulas2!H20,0)</f>
        <v/>
      </c>
      <c r="J20" t="inlineStr"/>
      <c r="K20" t="inlineStr"/>
      <c r="L20" t="n">
        <v>16651</v>
      </c>
      <c r="M20" t="inlineStr">
        <is>
          <t>钕</t>
        </is>
      </c>
      <c r="N20" t="inlineStr">
        <is>
          <t>Neodymium</t>
        </is>
      </c>
      <c r="O2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P2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Q20" t="inlineStr"/>
      <c r="R20" t="n">
        <v>60700</v>
      </c>
      <c r="S20">
        <f>((ROUNDUP(((ROUNDUP((ROUNDUP(ComponentBlueprint!F12*ComponentBlueprint!G12,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0)*200/ReactionFormulas2!C51)*ROUNDUP(ReactionFormulas2!G51*ReactionFormulas2!H51,0))*(ReactionFormulas2!R20)*(1.0)</f>
        <v/>
      </c>
      <c r="T20" t="inlineStr"/>
      <c r="U20" t="n">
        <v>0</v>
      </c>
      <c r="V20">
        <f>P20-U20</f>
        <v/>
      </c>
      <c r="W20" t="inlineStr"/>
      <c r="X20" t="inlineStr"/>
      <c r="Y20" t="inlineStr"/>
      <c r="Z20" t="n">
        <v>35554.05019295235</v>
      </c>
      <c r="AA20">
        <f>((ROUNDUP(((ROUNDUP((ROUNDUP(ComponentBlueprint!F12*ComponentBlueprint!G12,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0)*200/ReactionFormulas2!C38)*ROUNDUP(ReactionFormulas2!G38*ReactionFormulas2!H38,0)+(ROUNDUP(((ROUNDUP((ROUNDUP(ComponentBlueprint!F2*ComponentBlueprint!G2,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0)*200/ReactionFormulas2!C51)*ROUNDUP(ReactionFormulas2!G51*ReactionFormulas2!H51,0))*ReactionFormulas2!Z20</f>
        <v/>
      </c>
      <c r="AB20" t="inlineStr"/>
    </row>
    <row r="21">
      <c r="A21" t="inlineStr">
        <is>
          <t>Vanadium Hafnite Reaction Formula</t>
        </is>
      </c>
      <c r="B21" t="inlineStr">
        <is>
          <t>铪化钒反应配方</t>
        </is>
      </c>
      <c r="C21" t="n">
        <v>200</v>
      </c>
      <c r="D21" t="n">
        <v>16648</v>
      </c>
      <c r="E21" t="inlineStr">
        <is>
          <t>Hafnium</t>
        </is>
      </c>
      <c r="F21" t="inlineStr">
        <is>
          <t>铪</t>
        </is>
      </c>
      <c r="G21" t="n">
        <v>100</v>
      </c>
      <c r="H21" t="n">
        <v>1</v>
      </c>
      <c r="I21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0)*200/ReactionFormulas2!C21)*ROUNDUP(ReactionFormulas2!G21*ReactionFormulas2!H21,0)</f>
        <v/>
      </c>
      <c r="J21" t="inlineStr"/>
      <c r="K21" t="inlineStr"/>
      <c r="L21" t="n">
        <v>16652</v>
      </c>
      <c r="M21" t="inlineStr">
        <is>
          <t>钷</t>
        </is>
      </c>
      <c r="N21" t="inlineStr">
        <is>
          <t>Promethium</t>
        </is>
      </c>
      <c r="O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P2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Q21" t="inlineStr"/>
      <c r="R21" t="n">
        <v>71900</v>
      </c>
      <c r="S21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0)*200/ReactionFormulas2!C30)*ROUNDUP(ReactionFormulas2!G30*ReactionFormulas2!H30,0))*(ReactionFormulas2!R21)*(1.0)</f>
        <v/>
      </c>
      <c r="T21" t="inlineStr"/>
      <c r="U21" t="n">
        <v>0</v>
      </c>
      <c r="V21">
        <f>P21-U21</f>
        <v/>
      </c>
      <c r="W21" t="inlineStr"/>
      <c r="X21" t="inlineStr"/>
      <c r="Y21" t="inlineStr"/>
      <c r="Z21" t="n">
        <v>5502.02923720733</v>
      </c>
      <c r="AA21">
        <f>((ROUNDUP(((ROUNDUP((ROUNDUP(ComponentBlueprint!F10*ComponentBlueprint!G10,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0)*200/ReactionFormulas2!C24)*ROUNDUP(ReactionFormulas2!G24*ReactionFormulas2!H24,0)+(ROUNDUP(((ROUNDUP((ROUNDUP(ComponentBlueprint!F10*ComponentBlueprint!G10,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0)*200/ReactionFormulas2!C30)*ROUNDUP(ReactionFormulas2!G30*ReactionFormulas2!H30,0))*ReactionFormulas2!Z21</f>
        <v/>
      </c>
      <c r="AB21" t="inlineStr"/>
    </row>
    <row r="22">
      <c r="A22" t="inlineStr">
        <is>
          <t>Vanadium Hafnite Reaction Formula</t>
        </is>
      </c>
      <c r="B22" t="inlineStr">
        <is>
          <t>铪化钒反应配方</t>
        </is>
      </c>
      <c r="C22" t="n">
        <v>200</v>
      </c>
      <c r="D22" t="n">
        <v>4246</v>
      </c>
      <c r="E22" t="inlineStr">
        <is>
          <t>Hydrogen Fuel Block</t>
        </is>
      </c>
      <c r="F22" t="inlineStr">
        <is>
          <t>氢燃料块</t>
        </is>
      </c>
      <c r="G22" t="n">
        <v>5</v>
      </c>
      <c r="H22" t="n">
        <v>1</v>
      </c>
      <c r="I22">
        <f>(ROUNDUP(((ROUNDUP((ROUNDUP(ComponentBlueprint!F10*ComponentBlueprint!G10, 0)*Info!B2*ROUNDUP(MaterialBlueprints1!F16*MaterialBlueprints1!G16,0)+ROUNDUP(ComponentBlueprint!F8*ComponentBlueprint!G8, 0)*Info!B2*ROUNDUP(MaterialBlueprints1!F31*MaterialBlueprints1!G31,0))/2200, 0)*2200/ReactionFormulas1!C10)*ROUNDUP(ReactionFormulas1!G10*ReactionFormulas1!H10,0)+(ROUNDUP((ROUNDUP(ComponentBlueprint!F5*ComponentBlueprint!G5, 0)*Info!B2*ROUNDUP(MaterialBlueprints1!F29*MaterialBlueprints1!G29,0))/750, 0)*750/ReactionFormulas1!C34)*ROUNDUP(ReactionFormulas1!G34*ReactionFormulas1!H34,0))/200, 0)*200/ReactionFormulas2!C22)*ROUNDUP(ReactionFormulas2!G22*ReactionFormulas2!H22,0)</f>
        <v/>
      </c>
      <c r="J22" t="inlineStr"/>
      <c r="K22" t="inlineStr"/>
      <c r="L22" t="n">
        <v>16653</v>
      </c>
      <c r="M22" t="inlineStr">
        <is>
          <t>铥</t>
        </is>
      </c>
      <c r="N22" t="inlineStr">
        <is>
          <t>Thulium</t>
        </is>
      </c>
      <c r="O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P2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Q22" t="inlineStr"/>
      <c r="R22" t="n">
        <v>30900</v>
      </c>
      <c r="S22">
        <f>((ROUNDUP(((ROUNDUP((ROUNDUP(ComponentBlueprint!F2*ComponentBlueprint!G2,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0)*200/ReactionFormulas2!C39)*ROUNDUP(ReactionFormulas2!G39*ReactionFormulas2!H39,0))*(ReactionFormulas2!R22)*(1.0)</f>
        <v/>
      </c>
      <c r="T22" t="inlineStr"/>
      <c r="U22" t="n">
        <v>0</v>
      </c>
      <c r="V22">
        <f>P22-U22</f>
        <v/>
      </c>
      <c r="W22" t="inlineStr"/>
      <c r="X22" t="inlineStr"/>
      <c r="Y22" t="inlineStr"/>
      <c r="Z22" t="n">
        <v>1953.339872061807</v>
      </c>
      <c r="AA22">
        <f>((ROUNDUP(((ROUNDUP((ROUNDUP(ComponentBlueprint!F2*ComponentBlueprint!G2,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0)*200/ReactionFormulas2!C33)*ROUNDUP(ReactionFormulas2!G33*ReactionFormulas2!H33,0)+(ROUNDUP(((ROUNDUP((ROUNDUP(ComponentBlueprint!F12*ComponentBlueprint!G12,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0)*200/ReactionFormulas2!C39)*ROUNDUP(ReactionFormulas2!G39*ReactionFormulas2!H39,0))*ReactionFormulas2!Z22</f>
        <v/>
      </c>
      <c r="AB22" t="inlineStr"/>
    </row>
    <row r="23">
      <c r="A23" t="inlineStr">
        <is>
          <t>Hyperflurite Reaction Formula</t>
        </is>
      </c>
      <c r="B23" t="inlineStr">
        <is>
          <t>超氟化物反应配方</t>
        </is>
      </c>
      <c r="C23" t="n">
        <v>200</v>
      </c>
      <c r="D23" t="n">
        <v>16642</v>
      </c>
      <c r="E23" t="inlineStr">
        <is>
          <t>Vanadium</t>
        </is>
      </c>
      <c r="F23" t="inlineStr">
        <is>
          <t>钒</t>
        </is>
      </c>
      <c r="G23" t="n">
        <v>100</v>
      </c>
      <c r="H23" t="n">
        <v>1</v>
      </c>
      <c r="I23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0)*200/ReactionFormulas2!C23)*ROUNDUP(ReactionFormulas2!G23*ReactionFormulas2!H23,0)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Hyperflurite Reaction Formula</t>
        </is>
      </c>
      <c r="B24" t="inlineStr">
        <is>
          <t>超氟化物反应配方</t>
        </is>
      </c>
      <c r="C24" t="n">
        <v>200</v>
      </c>
      <c r="D24" t="n">
        <v>16652</v>
      </c>
      <c r="E24" t="inlineStr">
        <is>
          <t>Promethium</t>
        </is>
      </c>
      <c r="F24" t="inlineStr">
        <is>
          <t>钷</t>
        </is>
      </c>
      <c r="G24" t="n">
        <v>100</v>
      </c>
      <c r="H24" t="n">
        <v>1</v>
      </c>
      <c r="I24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0)*200/ReactionFormulas2!C24)*ROUNDUP(ReactionFormulas2!G24*ReactionFormulas2!H24,0)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Hyperflurite Reaction Formula</t>
        </is>
      </c>
      <c r="B25" t="inlineStr">
        <is>
          <t>超氟化物反应配方</t>
        </is>
      </c>
      <c r="C25" t="n">
        <v>200</v>
      </c>
      <c r="D25" t="n">
        <v>4051</v>
      </c>
      <c r="E25" t="inlineStr">
        <is>
          <t>Nitrogen Fuel Block</t>
        </is>
      </c>
      <c r="F25" t="inlineStr">
        <is>
          <t>氮燃料块</t>
        </is>
      </c>
      <c r="G25" t="n">
        <v>5</v>
      </c>
      <c r="H25" t="n">
        <v>1</v>
      </c>
      <c r="I25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0)*400/ReactionFormulas1!C13)*ROUNDUP(ReactionFormulas1!G13*ReactionFormulas1!H13,0))/200, 0)*200/ReactionFormulas2!C25)*ROUNDUP(ReactionFormulas2!G25*ReactionFormulas2!H25,0)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inlineStr">
        <is>
          <t>Ferrofluid Reaction Formula</t>
        </is>
      </c>
      <c r="B26" t="inlineStr">
        <is>
          <t>铁磁流体反应配方</t>
        </is>
      </c>
      <c r="C26" t="n">
        <v>200</v>
      </c>
      <c r="D26" t="n">
        <v>16648</v>
      </c>
      <c r="E26" t="inlineStr">
        <is>
          <t>Hafnium</t>
        </is>
      </c>
      <c r="F26" t="inlineStr">
        <is>
          <t>铪</t>
        </is>
      </c>
      <c r="G26" t="n">
        <v>100</v>
      </c>
      <c r="H26" t="n">
        <v>1</v>
      </c>
      <c r="I26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0)*200/ReactionFormulas2!C26)*ROUNDUP(ReactionFormulas2!G26*ReactionFormulas2!H26,0)</f>
        <v/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</row>
    <row r="27">
      <c r="A27" t="inlineStr">
        <is>
          <t>Ferrofluid Reaction Formula</t>
        </is>
      </c>
      <c r="B27" t="inlineStr">
        <is>
          <t>铁磁流体反应配方</t>
        </is>
      </c>
      <c r="C27" t="n">
        <v>200</v>
      </c>
      <c r="D27" t="n">
        <v>16650</v>
      </c>
      <c r="E27" t="inlineStr">
        <is>
          <t>Dysprosium</t>
        </is>
      </c>
      <c r="F27" t="inlineStr">
        <is>
          <t>镝</t>
        </is>
      </c>
      <c r="G27" t="n">
        <v>100</v>
      </c>
      <c r="H27" t="n">
        <v>1</v>
      </c>
      <c r="I27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0)*200/ReactionFormulas2!C27)*ROUNDUP(ReactionFormulas2!G27*ReactionFormulas2!H27,0)</f>
        <v/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</row>
    <row r="28">
      <c r="A28" t="inlineStr">
        <is>
          <t>Ferrofluid Reaction Formula</t>
        </is>
      </c>
      <c r="B28" t="inlineStr">
        <is>
          <t>铁磁流体反应配方</t>
        </is>
      </c>
      <c r="C28" t="n">
        <v>200</v>
      </c>
      <c r="D28" t="n">
        <v>4246</v>
      </c>
      <c r="E28" t="inlineStr">
        <is>
          <t>Hydrogen Fuel Block</t>
        </is>
      </c>
      <c r="F28" t="inlineStr">
        <is>
          <t>氢燃料块</t>
        </is>
      </c>
      <c r="G28" t="n">
        <v>5</v>
      </c>
      <c r="H28" t="n">
        <v>1</v>
      </c>
      <c r="I28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0)*400/ReactionFormulas1!C14)*ROUNDUP(ReactionFormulas1!G14*ReactionFormulas1!H14,0))/200, 0)*200/ReactionFormulas2!C28)*ROUNDUP(ReactionFormulas2!G28*ReactionFormulas2!H28,0)</f>
        <v/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</row>
    <row r="29">
      <c r="A29" t="inlineStr">
        <is>
          <t>Prometium Reaction Formula</t>
        </is>
      </c>
      <c r="B29" t="inlineStr">
        <is>
          <t>稀土钷反应配方</t>
        </is>
      </c>
      <c r="C29" t="n">
        <v>200</v>
      </c>
      <c r="D29" t="n">
        <v>16643</v>
      </c>
      <c r="E29" t="inlineStr">
        <is>
          <t>Cadmium</t>
        </is>
      </c>
      <c r="F29" t="inlineStr">
        <is>
          <t>镉</t>
        </is>
      </c>
      <c r="G29" t="n">
        <v>100</v>
      </c>
      <c r="H29" t="n">
        <v>1</v>
      </c>
      <c r="I29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0)*200/ReactionFormulas2!C29)*ROUNDUP(ReactionFormulas2!G29*ReactionFormulas2!H29,0)</f>
        <v/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</row>
    <row r="30">
      <c r="A30" t="inlineStr">
        <is>
          <t>Prometium Reaction Formula</t>
        </is>
      </c>
      <c r="B30" t="inlineStr">
        <is>
          <t>稀土钷反应配方</t>
        </is>
      </c>
      <c r="C30" t="n">
        <v>200</v>
      </c>
      <c r="D30" t="n">
        <v>16652</v>
      </c>
      <c r="E30" t="inlineStr">
        <is>
          <t>Promethium</t>
        </is>
      </c>
      <c r="F30" t="inlineStr">
        <is>
          <t>钷</t>
        </is>
      </c>
      <c r="G30" t="n">
        <v>100</v>
      </c>
      <c r="H30" t="n">
        <v>1</v>
      </c>
      <c r="I30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0)*200/ReactionFormulas2!C30)*ROUNDUP(ReactionFormulas2!G30*ReactionFormulas2!H30,0)</f>
        <v/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</row>
    <row r="31">
      <c r="A31" t="inlineStr">
        <is>
          <t>Prometium Reaction Formula</t>
        </is>
      </c>
      <c r="B31" t="inlineStr">
        <is>
          <t>稀土钷反应配方</t>
        </is>
      </c>
      <c r="C31" t="n">
        <v>200</v>
      </c>
      <c r="D31" t="n">
        <v>4312</v>
      </c>
      <c r="E31" t="inlineStr">
        <is>
          <t>Oxygen Fuel Block</t>
        </is>
      </c>
      <c r="F31" t="inlineStr">
        <is>
          <t>氧燃料块</t>
        </is>
      </c>
      <c r="G31" t="n">
        <v>5</v>
      </c>
      <c r="H31" t="n">
        <v>1</v>
      </c>
      <c r="I31">
        <f>(ROUNDUP(((ROUNDUP((ROUNDUP(ComponentBlueprint!F10*ComponentBlueprint!G10, 0)*Info!B2*ROUNDUP(MaterialBlueprints1!F17*MaterialBlueprints1!G17,0)+ROUNDUP(ComponentBlueprint!F4*ComponentBlueprint!G4, 0)*Info!B2*ROUNDUP(MaterialBlueprints1!F25*MaterialBlueprints1!G25,0))/400, 0)*400/ReactionFormulas1!C15)*ROUNDUP(ReactionFormulas1!G15*ReactionFormulas1!H15,0)+(ROUNDUP((ROUNDUP(ComponentBlueprint!F12*ComponentBlueprint!G12, 0)*Info!B2*ROUNDUP(MaterialBlueprints1!F19*MaterialBlueprints1!G19,0))/200, 0)*200/ReactionFormulas1!C23)*ROUNDUP(ReactionFormulas1!G23*ReactionFormulas1!H23,0))/200, 0)*200/ReactionFormulas2!C31)*ROUNDUP(ReactionFormulas2!G31*ReactionFormulas2!H31,0)</f>
        <v/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inlineStr">
        <is>
          <t>Thulium Hafnite Reaction Formula</t>
        </is>
      </c>
      <c r="B32" t="inlineStr">
        <is>
          <t>铥铪合金反应配方</t>
        </is>
      </c>
      <c r="C32" t="n">
        <v>200</v>
      </c>
      <c r="D32" t="n">
        <v>16648</v>
      </c>
      <c r="E32" t="inlineStr">
        <is>
          <t>Hafnium</t>
        </is>
      </c>
      <c r="F32" t="inlineStr">
        <is>
          <t>铪</t>
        </is>
      </c>
      <c r="G32" t="n">
        <v>100</v>
      </c>
      <c r="H32" t="n">
        <v>1</v>
      </c>
      <c r="I32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0)*200/ReactionFormulas2!C32)*ROUNDUP(ReactionFormulas2!G32*ReactionFormulas2!H32,0)</f>
        <v/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</row>
    <row r="33">
      <c r="A33" t="inlineStr">
        <is>
          <t>Thulium Hafnite Reaction Formula</t>
        </is>
      </c>
      <c r="B33" t="inlineStr">
        <is>
          <t>铥铪合金反应配方</t>
        </is>
      </c>
      <c r="C33" t="n">
        <v>200</v>
      </c>
      <c r="D33" t="n">
        <v>16653</v>
      </c>
      <c r="E33" t="inlineStr">
        <is>
          <t>Thulium</t>
        </is>
      </c>
      <c r="F33" t="inlineStr">
        <is>
          <t>铥</t>
        </is>
      </c>
      <c r="G33" t="n">
        <v>100</v>
      </c>
      <c r="H33" t="n">
        <v>1</v>
      </c>
      <c r="I33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0)*200/ReactionFormulas2!C33)*ROUNDUP(ReactionFormulas2!G33*ReactionFormulas2!H33,0)</f>
        <v/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</row>
    <row r="34">
      <c r="A34" t="inlineStr">
        <is>
          <t>Thulium Hafnite Reaction Formula</t>
        </is>
      </c>
      <c r="B34" t="inlineStr">
        <is>
          <t>铥铪合金反应配方</t>
        </is>
      </c>
      <c r="C34" t="n">
        <v>200</v>
      </c>
      <c r="D34" t="n">
        <v>4246</v>
      </c>
      <c r="E34" t="inlineStr">
        <is>
          <t>Hydrogen Fuel Block</t>
        </is>
      </c>
      <c r="F34" t="inlineStr">
        <is>
          <t>氢燃料块</t>
        </is>
      </c>
      <c r="G34" t="n">
        <v>5</v>
      </c>
      <c r="H34" t="n">
        <v>1</v>
      </c>
      <c r="I34">
        <f>(ROUNDUP(((ROUNDUP((ROUNDUP(ComponentBlueprint!F2*ComponentBlueprint!G2, 0)*Info!B2*ROUNDUP(MaterialBlueprints1!F22*MaterialBlueprints1!G22,0)+ROUNDUP(ComponentBlueprint!F8*ComponentBlueprint!G8, 0)*Info!B2*ROUNDUP(MaterialBlueprints1!F34*MaterialBlueprints1!G34,0))/300, 0)*300/ReactionFormulas1!C18)*ROUNDUP(ReactionFormulas1!G18*ReactionFormulas1!H18,0))/200, 0)*200/ReactionFormulas2!C34)*ROUNDUP(ReactionFormulas2!G34*ReactionFormulas2!H34,0)</f>
        <v/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</row>
    <row r="35">
      <c r="A35" t="inlineStr">
        <is>
          <t>Dysporite Reaction Formula</t>
        </is>
      </c>
      <c r="B35" t="inlineStr">
        <is>
          <t>镝汞合金反应配方</t>
        </is>
      </c>
      <c r="C35" t="n">
        <v>200</v>
      </c>
      <c r="D35" t="n">
        <v>16646</v>
      </c>
      <c r="E35" t="inlineStr">
        <is>
          <t>Mercury</t>
        </is>
      </c>
      <c r="F35" t="inlineStr">
        <is>
          <t>汞</t>
        </is>
      </c>
      <c r="G35" t="n">
        <v>100</v>
      </c>
      <c r="H35" t="n">
        <v>1</v>
      </c>
      <c r="I35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0)*200/ReactionFormulas2!C35)*ROUNDUP(ReactionFormulas2!G35*ReactionFormulas2!H35,0)</f>
        <v/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</row>
    <row r="36">
      <c r="A36" t="inlineStr">
        <is>
          <t>Dysporite Reaction Formula</t>
        </is>
      </c>
      <c r="B36" t="inlineStr">
        <is>
          <t>镝汞合金反应配方</t>
        </is>
      </c>
      <c r="C36" t="n">
        <v>200</v>
      </c>
      <c r="D36" t="n">
        <v>16650</v>
      </c>
      <c r="E36" t="inlineStr">
        <is>
          <t>Dysprosium</t>
        </is>
      </c>
      <c r="F36" t="inlineStr">
        <is>
          <t>镝</t>
        </is>
      </c>
      <c r="G36" t="n">
        <v>100</v>
      </c>
      <c r="H36" t="n">
        <v>1</v>
      </c>
      <c r="I36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0)*200/ReactionFormulas2!C36)*ROUNDUP(ReactionFormulas2!G36*ReactionFormulas2!H36,0)</f>
        <v/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</row>
    <row r="37">
      <c r="A37" t="inlineStr">
        <is>
          <t>Dysporite Reaction Formula</t>
        </is>
      </c>
      <c r="B37" t="inlineStr">
        <is>
          <t>镝汞合金反应配方</t>
        </is>
      </c>
      <c r="C37" t="n">
        <v>200</v>
      </c>
      <c r="D37" t="n">
        <v>4247</v>
      </c>
      <c r="E37" t="inlineStr">
        <is>
          <t>Helium Fuel Block</t>
        </is>
      </c>
      <c r="F37" t="inlineStr">
        <is>
          <t>氦燃料块</t>
        </is>
      </c>
      <c r="G37" t="n">
        <v>5</v>
      </c>
      <c r="H37" t="n">
        <v>1</v>
      </c>
      <c r="I37">
        <f>(ROUNDUP(((ROUNDUP((ROUNDUP(ComponentBlueprint!F12*ComponentBlueprint!G12, 0)*Info!B2*ROUNDUP(MaterialBlueprints1!F19*MaterialBlueprints1!G19,0))/200, 0)*200/ReactionFormulas1!C21)*ROUNDUP(ReactionFormulas1!G21*ReactionFormulas1!H21,0)+(ROUNDUP((ROUNDUP(ComponentBlueprint!F5*ComponentBlueprint!G5, 0)*Info!B2*ROUNDUP(MaterialBlueprints1!F29*MaterialBlueprints1!G29,0))/750, 0)*750/ReactionFormulas1!C33)*ROUNDUP(ReactionFormulas1!G33*ReactionFormulas1!H33,0))/200, 0)*200/ReactionFormulas2!C37)*ROUNDUP(ReactionFormulas2!G37*ReactionFormulas2!H37,0)</f>
        <v/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</row>
    <row r="38">
      <c r="A38" t="inlineStr">
        <is>
          <t>Fluxed Condensates Reaction Formula</t>
        </is>
      </c>
      <c r="B38" t="inlineStr">
        <is>
          <t>熔融冷凝物反应配方</t>
        </is>
      </c>
      <c r="C38" t="n">
        <v>200</v>
      </c>
      <c r="D38" t="n">
        <v>16651</v>
      </c>
      <c r="E38" t="inlineStr">
        <is>
          <t>Neodymium</t>
        </is>
      </c>
      <c r="F38" t="inlineStr">
        <is>
          <t>钕</t>
        </is>
      </c>
      <c r="G38" t="n">
        <v>100</v>
      </c>
      <c r="H38" t="n">
        <v>1</v>
      </c>
      <c r="I38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0)*200/ReactionFormulas2!C38)*ROUNDUP(ReactionFormulas2!G38*ReactionFormulas2!H38,0)</f>
        <v/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</row>
    <row r="39">
      <c r="A39" t="inlineStr">
        <is>
          <t>Fluxed Condensates Reaction Formula</t>
        </is>
      </c>
      <c r="B39" t="inlineStr">
        <is>
          <t>熔融冷凝物反应配方</t>
        </is>
      </c>
      <c r="C39" t="n">
        <v>200</v>
      </c>
      <c r="D39" t="n">
        <v>16653</v>
      </c>
      <c r="E39" t="inlineStr">
        <is>
          <t>Thulium</t>
        </is>
      </c>
      <c r="F39" t="inlineStr">
        <is>
          <t>铥</t>
        </is>
      </c>
      <c r="G39" t="n">
        <v>100</v>
      </c>
      <c r="H39" t="n">
        <v>1</v>
      </c>
      <c r="I39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0)*200/ReactionFormulas2!C39)*ROUNDUP(ReactionFormulas2!G39*ReactionFormulas2!H39,0)</f>
        <v/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</row>
    <row r="40">
      <c r="A40" t="inlineStr">
        <is>
          <t>Fluxed Condensates Reaction Formula</t>
        </is>
      </c>
      <c r="B40" t="inlineStr">
        <is>
          <t>熔融冷凝物反应配方</t>
        </is>
      </c>
      <c r="C40" t="n">
        <v>200</v>
      </c>
      <c r="D40" t="n">
        <v>4312</v>
      </c>
      <c r="E40" t="inlineStr">
        <is>
          <t>Oxygen Fuel Block</t>
        </is>
      </c>
      <c r="F40" t="inlineStr">
        <is>
          <t>氧燃料块</t>
        </is>
      </c>
      <c r="G40" t="n">
        <v>5</v>
      </c>
      <c r="H40" t="n">
        <v>1</v>
      </c>
      <c r="I40">
        <f>(ROUNDUP(((ROUNDUP((ROUNDUP(ComponentBlueprint!F12*ComponentBlueprint!G12, 0)*Info!B2*ROUNDUP(MaterialBlueprints1!F19*MaterialBlueprints1!G19,0))/200, 0)*200/ReactionFormulas1!C22)*ROUNDUP(ReactionFormulas1!G22*ReactionFormulas1!H22,0))/200, 0)*200/ReactionFormulas2!C40)*ROUNDUP(ReactionFormulas2!G40*ReactionFormulas2!H40,0)</f>
        <v/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</row>
    <row r="41">
      <c r="A41" t="inlineStr">
        <is>
          <t>Platinum Technite Reaction Formula</t>
        </is>
      </c>
      <c r="B41" t="inlineStr">
        <is>
          <t>铂锝合金反应配方</t>
        </is>
      </c>
      <c r="C41" t="n">
        <v>200</v>
      </c>
      <c r="D41" t="n">
        <v>16644</v>
      </c>
      <c r="E41" t="inlineStr">
        <is>
          <t>Platinum</t>
        </is>
      </c>
      <c r="F41" t="inlineStr">
        <is>
          <t>铂</t>
        </is>
      </c>
      <c r="G41" t="n">
        <v>100</v>
      </c>
      <c r="H41" t="n">
        <v>1</v>
      </c>
      <c r="I41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0)*200/ReactionFormulas2!C41)*ROUNDUP(ReactionFormulas2!G41*ReactionFormulas2!H41,0)</f>
        <v/>
      </c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</row>
    <row r="42">
      <c r="A42" t="inlineStr">
        <is>
          <t>Platinum Technite Reaction Formula</t>
        </is>
      </c>
      <c r="B42" t="inlineStr">
        <is>
          <t>铂锝合金反应配方</t>
        </is>
      </c>
      <c r="C42" t="n">
        <v>200</v>
      </c>
      <c r="D42" t="n">
        <v>16649</v>
      </c>
      <c r="E42" t="inlineStr">
        <is>
          <t>Technetium</t>
        </is>
      </c>
      <c r="F42" t="inlineStr">
        <is>
          <t>锝</t>
        </is>
      </c>
      <c r="G42" t="n">
        <v>100</v>
      </c>
      <c r="H42" t="n">
        <v>1</v>
      </c>
      <c r="I42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0)*200/ReactionFormulas2!C42)*ROUNDUP(ReactionFormulas2!G42*ReactionFormulas2!H42,0)</f>
        <v/>
      </c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</row>
    <row r="43">
      <c r="A43" t="inlineStr">
        <is>
          <t>Platinum Technite Reaction Formula</t>
        </is>
      </c>
      <c r="B43" t="inlineStr">
        <is>
          <t>铂锝合金反应配方</t>
        </is>
      </c>
      <c r="C43" t="n">
        <v>200</v>
      </c>
      <c r="D43" t="n">
        <v>4051</v>
      </c>
      <c r="E43" t="inlineStr">
        <is>
          <t>Nitrogen Fuel Block</t>
        </is>
      </c>
      <c r="F43" t="inlineStr">
        <is>
          <t>氮燃料块</t>
        </is>
      </c>
      <c r="G43" t="n">
        <v>5</v>
      </c>
      <c r="H43" t="n">
        <v>1</v>
      </c>
      <c r="I43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0)*200/ReactionFormulas2!C43)*ROUNDUP(ReactionFormulas2!G43*ReactionFormulas2!H43,0)</f>
        <v/>
      </c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</row>
    <row r="44">
      <c r="A44" t="inlineStr">
        <is>
          <t>Platinum Technite Reaction Formula</t>
        </is>
      </c>
      <c r="B44" t="inlineStr">
        <is>
          <t>铂锝合金反应配方</t>
        </is>
      </c>
      <c r="C44" t="n">
        <v>200</v>
      </c>
      <c r="D44" t="n">
        <v>16644</v>
      </c>
      <c r="E44" t="inlineStr">
        <is>
          <t>Platinum</t>
        </is>
      </c>
      <c r="F44" t="inlineStr">
        <is>
          <t>铂</t>
        </is>
      </c>
      <c r="G44" t="n">
        <v>100</v>
      </c>
      <c r="H44" t="n">
        <v>1</v>
      </c>
      <c r="I44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0)*200/ReactionFormulas2!C44)*ROUNDUP(ReactionFormulas2!G44*ReactionFormulas2!H44,0)</f>
        <v/>
      </c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</row>
    <row r="45">
      <c r="A45" t="inlineStr">
        <is>
          <t>Platinum Technite Reaction Formula</t>
        </is>
      </c>
      <c r="B45" t="inlineStr">
        <is>
          <t>铂锝合金反应配方</t>
        </is>
      </c>
      <c r="C45" t="n">
        <v>200</v>
      </c>
      <c r="D45" t="n">
        <v>16649</v>
      </c>
      <c r="E45" t="inlineStr">
        <is>
          <t>Technetium</t>
        </is>
      </c>
      <c r="F45" t="inlineStr">
        <is>
          <t>锝</t>
        </is>
      </c>
      <c r="G45" t="n">
        <v>100</v>
      </c>
      <c r="H45" t="n">
        <v>1</v>
      </c>
      <c r="I45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0)*200/ReactionFormulas2!C45)*ROUNDUP(ReactionFormulas2!G45*ReactionFormulas2!H45,0)</f>
        <v/>
      </c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</row>
    <row r="46">
      <c r="A46" t="inlineStr">
        <is>
          <t>Platinum Technite Reaction Formula</t>
        </is>
      </c>
      <c r="B46" t="inlineStr">
        <is>
          <t>铂锝合金反应配方</t>
        </is>
      </c>
      <c r="C46" t="n">
        <v>200</v>
      </c>
      <c r="D46" t="n">
        <v>4051</v>
      </c>
      <c r="E46" t="inlineStr">
        <is>
          <t>Nitrogen Fuel Block</t>
        </is>
      </c>
      <c r="F46" t="inlineStr">
        <is>
          <t>氮燃料块</t>
        </is>
      </c>
      <c r="G46" t="n">
        <v>5</v>
      </c>
      <c r="H46" t="n">
        <v>1</v>
      </c>
      <c r="I46">
        <f>(ROUNDUP(((ROUNDUP((ROUNDUP(ComponentBlueprint!F2*ComponentBlueprint!G2, 0)*Info!B2*ROUNDUP(MaterialBlueprints1!F24*MaterialBlueprints1!G24,0))/3000, 0)*3000/ReactionFormulas1!C26)*ROUNDUP(ReactionFormulas1!G26*ReactionFormulas1!H26,0)+(ROUNDUP((ROUNDUP(ComponentBlueprint!F2*ComponentBlueprint!G2,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0)*1500/ReactionFormulas1!C29)*ROUNDUP(ReactionFormulas1!G29*ReactionFormulas1!H29,0))/200, 0)*200/ReactionFormulas2!C46)*ROUNDUP(ReactionFormulas2!G46*ReactionFormulas2!H46,0)</f>
        <v/>
      </c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</row>
    <row r="47">
      <c r="A47" t="inlineStr">
        <is>
          <t>Sulfuric Acid Reaction Formula</t>
        </is>
      </c>
      <c r="B47" t="inlineStr">
        <is>
          <t>硫酸反应配方</t>
        </is>
      </c>
      <c r="C47" t="n">
        <v>200</v>
      </c>
      <c r="D47" t="n">
        <v>16634</v>
      </c>
      <c r="E47" t="inlineStr">
        <is>
          <t>Atmospheric Gases</t>
        </is>
      </c>
      <c r="F47" t="inlineStr">
        <is>
          <t>标准大气</t>
        </is>
      </c>
      <c r="G47" t="n">
        <v>100</v>
      </c>
      <c r="H47" t="n">
        <v>1</v>
      </c>
      <c r="I47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0)*200/ReactionFormulas2!C47)*ROUNDUP(ReactionFormulas2!G47*ReactionFormulas2!H47,0)</f>
        <v/>
      </c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</row>
    <row r="48">
      <c r="A48" t="inlineStr">
        <is>
          <t>Sulfuric Acid Reaction Formula</t>
        </is>
      </c>
      <c r="B48" t="inlineStr">
        <is>
          <t>硫酸反应配方</t>
        </is>
      </c>
      <c r="C48" t="n">
        <v>200</v>
      </c>
      <c r="D48" t="n">
        <v>16635</v>
      </c>
      <c r="E48" t="inlineStr">
        <is>
          <t>Evaporite Deposits</t>
        </is>
      </c>
      <c r="F48" t="inlineStr">
        <is>
          <t>蒸发岩沉积物</t>
        </is>
      </c>
      <c r="G48" t="n">
        <v>100</v>
      </c>
      <c r="H48" t="n">
        <v>1</v>
      </c>
      <c r="I48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0)*200/ReactionFormulas2!C48)*ROUNDUP(ReactionFormulas2!G48*ReactionFormulas2!H48,0)</f>
        <v/>
      </c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</row>
    <row r="49">
      <c r="A49" t="inlineStr">
        <is>
          <t>Sulfuric Acid Reaction Formula</t>
        </is>
      </c>
      <c r="B49" t="inlineStr">
        <is>
          <t>硫酸反应配方</t>
        </is>
      </c>
      <c r="C49" t="n">
        <v>200</v>
      </c>
      <c r="D49" t="n">
        <v>4051</v>
      </c>
      <c r="E49" t="inlineStr">
        <is>
          <t>Nitrogen Fuel Block</t>
        </is>
      </c>
      <c r="F49" t="inlineStr">
        <is>
          <t>氮燃料块</t>
        </is>
      </c>
      <c r="G49" t="n">
        <v>5</v>
      </c>
      <c r="H49" t="n">
        <v>1</v>
      </c>
      <c r="I49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0)*1500/ReactionFormulas1!C28)*ROUNDUP(ReactionFormulas1!G28*ReactionFormulas1!H28,0))/200, 0)*200/ReactionFormulas2!C49)*ROUNDUP(ReactionFormulas2!G49*ReactionFormulas2!H49,0)</f>
        <v/>
      </c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</row>
    <row r="50">
      <c r="A50" t="inlineStr">
        <is>
          <t>Neo Mercurite Reaction Formula</t>
        </is>
      </c>
      <c r="B50" t="inlineStr">
        <is>
          <t>新汞合金反应配方</t>
        </is>
      </c>
      <c r="C50" t="n">
        <v>200</v>
      </c>
      <c r="D50" t="n">
        <v>16646</v>
      </c>
      <c r="E50" t="inlineStr">
        <is>
          <t>Mercury</t>
        </is>
      </c>
      <c r="F50" t="inlineStr">
        <is>
          <t>汞</t>
        </is>
      </c>
      <c r="G50" t="n">
        <v>100</v>
      </c>
      <c r="H50" t="n">
        <v>1</v>
      </c>
      <c r="I50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0)*200/ReactionFormulas2!C50)*ROUNDUP(ReactionFormulas2!G50*ReactionFormulas2!H50,0)</f>
        <v/>
      </c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</row>
    <row r="51">
      <c r="A51" t="inlineStr">
        <is>
          <t>Neo Mercurite Reaction Formula</t>
        </is>
      </c>
      <c r="B51" t="inlineStr">
        <is>
          <t>新汞合金反应配方</t>
        </is>
      </c>
      <c r="C51" t="n">
        <v>200</v>
      </c>
      <c r="D51" t="n">
        <v>16651</v>
      </c>
      <c r="E51" t="inlineStr">
        <is>
          <t>Neodymium</t>
        </is>
      </c>
      <c r="F51" t="inlineStr">
        <is>
          <t>钕</t>
        </is>
      </c>
      <c r="G51" t="n">
        <v>100</v>
      </c>
      <c r="H51" t="n">
        <v>1</v>
      </c>
      <c r="I51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0)*200/ReactionFormulas2!C51)*ROUNDUP(ReactionFormulas2!G51*ReactionFormulas2!H51,0)</f>
        <v/>
      </c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</row>
    <row r="52">
      <c r="A52" t="inlineStr">
        <is>
          <t>Neo Mercurite Reaction Formula</t>
        </is>
      </c>
      <c r="B52" t="inlineStr">
        <is>
          <t>新汞合金反应配方</t>
        </is>
      </c>
      <c r="C52" t="n">
        <v>200</v>
      </c>
      <c r="D52" t="n">
        <v>4247</v>
      </c>
      <c r="E52" t="inlineStr">
        <is>
          <t>Helium Fuel Block</t>
        </is>
      </c>
      <c r="F52" t="inlineStr">
        <is>
          <t>氦燃料块</t>
        </is>
      </c>
      <c r="G52" t="n">
        <v>5</v>
      </c>
      <c r="H52" t="n">
        <v>1</v>
      </c>
      <c r="I52">
        <f>(ROUNDUP(((ROUNDUP((ROUNDUP(ComponentBlueprint!F2*ComponentBlueprint!G2, 0)*Info!B2*ROUNDUP(MaterialBlueprints1!F21*MaterialBlueprints1!G21,0)+ROUNDUP(ComponentBlueprint!F5*ComponentBlueprint!G5, 0)*Info!B2*ROUNDUP(MaterialBlueprints1!F28*MaterialBlueprints1!G28,0)+ROUNDUP(ComponentBlueprint!F8*ComponentBlueprint!G8, 0)*Info!B2*ROUNDUP(MaterialBlueprints1!F32*MaterialBlueprints1!G32,0))/1500, 0)*1500/ReactionFormulas1!C30)*ROUNDUP(ReactionFormulas1!G30*ReactionFormulas1!H30,0))/200, 0)*200/ReactionFormulas2!C52)*ROUNDUP(ReactionFormulas2!G52*ReactionFormulas2!H52,0)</f>
        <v/>
      </c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</row>
    <row r="53">
      <c r="A53" t="inlineStr">
        <is>
          <t>Solerium Reaction Formula</t>
        </is>
      </c>
      <c r="B53" t="inlineStr">
        <is>
          <t>铯铬合金反应配方</t>
        </is>
      </c>
      <c r="C53" t="n">
        <v>200</v>
      </c>
      <c r="D53" t="n">
        <v>16641</v>
      </c>
      <c r="E53" t="inlineStr">
        <is>
          <t>Chromium</t>
        </is>
      </c>
      <c r="F53" t="inlineStr">
        <is>
          <t>铬</t>
        </is>
      </c>
      <c r="G53" t="n">
        <v>100</v>
      </c>
      <c r="H53" t="n">
        <v>1</v>
      </c>
      <c r="I53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0)*200/ReactionFormulas2!C53)*ROUNDUP(ReactionFormulas2!G53*ReactionFormulas2!H53,0)</f>
        <v/>
      </c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</row>
    <row r="54">
      <c r="A54" t="inlineStr">
        <is>
          <t>Solerium Reaction Formula</t>
        </is>
      </c>
      <c r="B54" t="inlineStr">
        <is>
          <t>铯铬合金反应配方</t>
        </is>
      </c>
      <c r="C54" t="n">
        <v>200</v>
      </c>
      <c r="D54" t="n">
        <v>16647</v>
      </c>
      <c r="E54" t="inlineStr">
        <is>
          <t>Caesium</t>
        </is>
      </c>
      <c r="F54" t="inlineStr">
        <is>
          <t>铯</t>
        </is>
      </c>
      <c r="G54" t="n">
        <v>100</v>
      </c>
      <c r="H54" t="n">
        <v>1</v>
      </c>
      <c r="I54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0)*200/ReactionFormulas2!C54)*ROUNDUP(ReactionFormulas2!G54*ReactionFormulas2!H54,0)</f>
        <v/>
      </c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</row>
    <row r="55">
      <c r="A55" t="inlineStr">
        <is>
          <t>Solerium Reaction Formula</t>
        </is>
      </c>
      <c r="B55" t="inlineStr">
        <is>
          <t>铯铬合金反应配方</t>
        </is>
      </c>
      <c r="C55" t="n">
        <v>200</v>
      </c>
      <c r="D55" t="n">
        <v>4312</v>
      </c>
      <c r="E55" t="inlineStr">
        <is>
          <t>Oxygen Fuel Block</t>
        </is>
      </c>
      <c r="F55" t="inlineStr">
        <is>
          <t>氧燃料块</t>
        </is>
      </c>
      <c r="G55" t="n">
        <v>5</v>
      </c>
      <c r="H55" t="n">
        <v>1</v>
      </c>
      <c r="I55">
        <f>(ROUNDUP(((ROUNDUP((ROUNDUP(ComponentBlueprint!F5*ComponentBlueprint!G5, 0)*Info!B2*ROUNDUP(MaterialBlueprints1!F29*MaterialBlueprints1!G29,0))/750, 0)*750/ReactionFormulas1!C32)*ROUNDUP(ReactionFormulas1!G32*ReactionFormulas1!H32,0))/200, 0)*200/ReactionFormulas2!C55)*ROUNDUP(ReactionFormulas2!G55*ReactionFormulas2!H55,0)</f>
        <v/>
      </c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2025-08-05T07:45:36Z</dcterms:created>
  <dcterms:modified xsi:type="dcterms:W3CDTF">2025-08-05T07:45:36Z</dcterms:modified>
</cp:coreProperties>
</file>