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fo" sheetId="1" state="visible" r:id="rId1"/>
    <sheet name="ComponentBlueprint" sheetId="2" state="visible" r:id="rId2"/>
    <sheet name="MaterialBlueprints1" sheetId="3" state="visible" r:id="rId3"/>
    <sheet name="ReactionFormulas1" sheetId="4" state="visible" r:id="rId4"/>
    <sheet name="ReactionFormulas2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物品</t>
        </is>
      </c>
      <c r="B1" s="1" t="inlineStr">
        <is>
          <t>计划生产</t>
        </is>
      </c>
      <c r="C1" s="1" t="inlineStr">
        <is>
          <t> </t>
        </is>
      </c>
      <c r="D1" s="1" t="inlineStr">
        <is>
          <t>Raw Reaction EIV</t>
        </is>
      </c>
      <c r="E1" s="1" t="inlineStr">
        <is>
          <t>Raw Material EIV</t>
        </is>
      </c>
      <c r="F1" s="1" t="inlineStr">
        <is>
          <t>Raw Component EIV</t>
        </is>
      </c>
      <c r="G1" s="1" t="inlineStr">
        <is>
          <t>   </t>
        </is>
      </c>
      <c r="H1" s="1" t="inlineStr">
        <is>
          <t>  </t>
        </is>
      </c>
      <c r="I1" s="1" t="inlineStr">
        <is>
          <t>反应税率</t>
        </is>
      </c>
      <c r="J1" s="1" t="inlineStr">
        <is>
          <t>组件税率</t>
        </is>
      </c>
      <c r="K1" s="1" t="inlineStr">
        <is>
          <t>组装税率</t>
        </is>
      </c>
      <c r="L1" s="1" t="inlineStr">
        <is>
          <t>Reaction EIV</t>
        </is>
      </c>
      <c r="M1" s="1" t="inlineStr">
        <is>
          <t>Material EIV</t>
        </is>
      </c>
      <c r="N1" s="1" t="inlineStr">
        <is>
          <t>Component EIV</t>
        </is>
      </c>
      <c r="O1" s="1" t="inlineStr">
        <is>
          <t>Total Tax</t>
        </is>
      </c>
    </row>
    <row r="2">
      <c r="A2" t="inlineStr">
        <is>
          <t>瓦尔基里蓝图 II</t>
        </is>
      </c>
      <c r="B2" t="n">
        <v>10</v>
      </c>
      <c r="C2" t="inlineStr"/>
      <c r="D2">
        <f>ReactionFormulas1!AB2+ReactionFormulas2!AB2</f>
        <v/>
      </c>
      <c r="E2">
        <f>MaterialBlueprints1!AA2</f>
        <v/>
      </c>
      <c r="F2">
        <f>ComponentBlueprint!S2</f>
        <v/>
      </c>
      <c r="G2" t="inlineStr"/>
      <c r="H2" t="inlineStr">
        <is>
          <t>星系成本</t>
        </is>
      </c>
      <c r="I2" t="n">
        <v>0.02</v>
      </c>
      <c r="J2" t="n">
        <v>0.02</v>
      </c>
      <c r="K2" t="n">
        <v>0.02</v>
      </c>
      <c r="L2">
        <f>SUM(I2:I4)*D2</f>
        <v/>
      </c>
      <c r="M2">
        <f>SUM(J2:J4)*E2</f>
        <v/>
      </c>
      <c r="N2">
        <f>SUM(K2:K4)*F2</f>
        <v/>
      </c>
      <c r="O2">
        <f>L2+M2+N2</f>
        <v/>
      </c>
    </row>
    <row r="3">
      <c r="A3" t="inlineStr"/>
      <c r="B3" t="inlineStr"/>
      <c r="C3" t="inlineStr"/>
      <c r="D3" t="inlineStr"/>
      <c r="E3" t="inlineStr"/>
      <c r="F3" t="inlineStr"/>
      <c r="G3" t="inlineStr"/>
      <c r="H3" t="inlineStr">
        <is>
          <t>scc</t>
        </is>
      </c>
      <c r="I3" t="n">
        <v>0.04</v>
      </c>
      <c r="J3" t="n">
        <v>0.04</v>
      </c>
      <c r="K3" t="n">
        <v>0.04</v>
      </c>
      <c r="L3" t="inlineStr"/>
      <c r="M3" t="inlineStr"/>
      <c r="N3" t="inlineStr"/>
      <c r="O3" t="inlineStr"/>
    </row>
    <row r="4">
      <c r="A4" t="inlineStr"/>
      <c r="B4" t="inlineStr"/>
      <c r="C4" t="inlineStr"/>
      <c r="D4" t="inlineStr"/>
      <c r="E4" t="inlineStr"/>
      <c r="F4" t="inlineStr"/>
      <c r="G4" t="inlineStr"/>
      <c r="H4" t="inlineStr">
        <is>
          <t>tax</t>
        </is>
      </c>
      <c r="I4" t="n">
        <v>0.025</v>
      </c>
      <c r="J4" t="n">
        <v>0.025</v>
      </c>
      <c r="K4" t="n">
        <v>0.025</v>
      </c>
      <c r="L4" t="inlineStr"/>
      <c r="M4" t="inlineStr"/>
      <c r="N4" t="inlineStr"/>
      <c r="O4" t="inlineStr"/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</row>
    <row r="6">
      <c r="A6" t="inlineStr"/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Blueprint EN</t>
        </is>
      </c>
      <c r="B1" s="1" t="inlineStr">
        <is>
          <t>Blueprint ZH</t>
        </is>
      </c>
      <c r="C1" s="1" t="inlineStr">
        <is>
          <t>Material ID</t>
        </is>
      </c>
      <c r="D1" s="1" t="inlineStr">
        <is>
          <t>Unique Material EN</t>
        </is>
      </c>
      <c r="E1" s="1" t="inlineStr">
        <is>
          <t>Material ZH</t>
        </is>
      </c>
      <c r="F1" s="1" t="inlineStr">
        <is>
          <t>Quantity</t>
        </is>
      </c>
      <c r="G1" s="1" t="inlineStr">
        <is>
          <t>材料效率</t>
        </is>
      </c>
      <c r="H1" s="1" t="inlineStr">
        <is>
          <t>Rounded 总需求</t>
        </is>
      </c>
      <c r="I1" s="1" t="inlineStr"/>
      <c r="J1" s="1" t="inlineStr">
        <is>
          <t>已完成数量</t>
        </is>
      </c>
      <c r="K1" s="1" t="inlineStr">
        <is>
          <t>剩余数量</t>
        </is>
      </c>
      <c r="L1" s="1" t="inlineStr">
        <is>
          <t> </t>
        </is>
      </c>
      <c r="M1" s="1" t="inlineStr">
        <is>
          <t>material min jita sell</t>
        </is>
      </c>
      <c r="N1" s="1" t="inlineStr">
        <is>
          <t>   </t>
        </is>
      </c>
      <c r="O1" s="1" t="inlineStr">
        <is>
          <t>    </t>
        </is>
      </c>
      <c r="P1" s="1" t="inlineStr">
        <is>
          <t>     </t>
        </is>
      </c>
      <c r="Q1" s="1" t="inlineStr">
        <is>
          <t>Adjusted Price</t>
        </is>
      </c>
      <c r="R1" s="1" t="inlineStr">
        <is>
          <t>Total Adjusted Cost</t>
        </is>
      </c>
      <c r="S1" s="1" t="inlineStr">
        <is>
          <t>Total Adjusted Cost Sum</t>
        </is>
      </c>
    </row>
    <row r="2">
      <c r="A2" t="inlineStr">
        <is>
          <t>Valkyrie II Blueprint</t>
        </is>
      </c>
      <c r="B2" t="inlineStr">
        <is>
          <t>瓦尔基里蓝图 II</t>
        </is>
      </c>
      <c r="C2" t="n">
        <v>11399</v>
      </c>
      <c r="D2" t="inlineStr">
        <is>
          <t>Morphite</t>
        </is>
      </c>
      <c r="E2" t="inlineStr">
        <is>
          <t>莫尔石</t>
        </is>
      </c>
      <c r="F2" t="n">
        <v>3</v>
      </c>
      <c r="G2" t="n">
        <v>1</v>
      </c>
      <c r="H2">
        <f>ROUNDUP(ComponentBlueprint!F2*ComponentBlueprint!G2, 0)*Info!B2</f>
        <v/>
      </c>
      <c r="I2" t="inlineStr"/>
      <c r="J2" t="n">
        <v>0</v>
      </c>
      <c r="K2">
        <f>H2-J2</f>
        <v/>
      </c>
      <c r="L2" t="inlineStr"/>
      <c r="M2" t="n">
        <v>30140</v>
      </c>
      <c r="N2" t="inlineStr"/>
      <c r="O2" t="inlineStr"/>
      <c r="P2" t="inlineStr"/>
      <c r="Q2" t="n">
        <v>33720.24736017142</v>
      </c>
      <c r="R2">
        <f>(ROUNDUP(ComponentBlueprint!F2*ComponentBlueprint!G2, 0)*Info!B2)*ComponentBlueprint!Q2</f>
        <v/>
      </c>
      <c r="S2">
        <f>SUM(ComponentBlueprint!R2:ComponentBlueprint!R7)</f>
        <v/>
      </c>
    </row>
    <row r="3">
      <c r="A3" t="inlineStr">
        <is>
          <t>Valkyrie II Blueprint</t>
        </is>
      </c>
      <c r="B3" t="inlineStr">
        <is>
          <t>瓦尔基里蓝图 II</t>
        </is>
      </c>
      <c r="C3" t="n">
        <v>9834</v>
      </c>
      <c r="D3" t="inlineStr">
        <is>
          <t>Guidance Systems</t>
        </is>
      </c>
      <c r="E3" t="inlineStr">
        <is>
          <t>制导系统</t>
        </is>
      </c>
      <c r="F3" t="n">
        <v>3</v>
      </c>
      <c r="G3" t="n">
        <v>1</v>
      </c>
      <c r="H3">
        <f>ROUNDUP(ComponentBlueprint!F3*ComponentBlueprint!G3, 0)*Info!B2</f>
        <v/>
      </c>
      <c r="I3" t="inlineStr"/>
      <c r="J3" t="n">
        <v>0</v>
      </c>
      <c r="K3">
        <f>H3-J3</f>
        <v/>
      </c>
      <c r="L3" t="inlineStr"/>
      <c r="M3" t="n">
        <v>89450</v>
      </c>
      <c r="N3" t="inlineStr"/>
      <c r="O3" t="inlineStr"/>
      <c r="P3" t="inlineStr"/>
      <c r="Q3" t="n">
        <v>20235.48244490691</v>
      </c>
      <c r="R3">
        <f>(ROUNDUP(ComponentBlueprint!F3*ComponentBlueprint!G3, 0)*Info!B2)*ComponentBlueprint!Q3</f>
        <v/>
      </c>
      <c r="S3" t="inlineStr"/>
    </row>
    <row r="4">
      <c r="A4" t="inlineStr">
        <is>
          <t>Valkyrie II Blueprint</t>
        </is>
      </c>
      <c r="B4" t="inlineStr">
        <is>
          <t>瓦尔基里蓝图 II</t>
        </is>
      </c>
      <c r="C4" t="n">
        <v>11691</v>
      </c>
      <c r="D4" t="inlineStr">
        <is>
          <t>Thermonuclear Trigger Unit</t>
        </is>
      </c>
      <c r="E4" t="inlineStr">
        <is>
          <t>热核反应击发装置</t>
        </is>
      </c>
      <c r="F4" t="n">
        <v>1</v>
      </c>
      <c r="G4" t="n">
        <v>1</v>
      </c>
      <c r="H4">
        <f>ROUNDUP(ComponentBlueprint!F4*ComponentBlueprint!G4, 0)*Info!B2</f>
        <v/>
      </c>
      <c r="I4" t="inlineStr"/>
      <c r="J4" t="n">
        <v>0</v>
      </c>
      <c r="K4">
        <f>H4-J4</f>
        <v/>
      </c>
      <c r="L4" t="inlineStr"/>
      <c r="M4" t="n">
        <v>26420</v>
      </c>
      <c r="N4" t="inlineStr"/>
      <c r="O4" t="inlineStr"/>
      <c r="P4" t="inlineStr"/>
      <c r="Q4" t="n">
        <v>17716.02003509282</v>
      </c>
      <c r="R4">
        <f>(ROUNDUP(ComponentBlueprint!F4*ComponentBlueprint!G4, 0)*Info!B2)*ComponentBlueprint!Q4</f>
        <v/>
      </c>
      <c r="S4" t="inlineStr"/>
    </row>
    <row r="5">
      <c r="A5" t="inlineStr">
        <is>
          <t>Valkyrie II Blueprint</t>
        </is>
      </c>
      <c r="B5" t="inlineStr">
        <is>
          <t>瓦尔基里蓝图 II</t>
        </is>
      </c>
      <c r="C5" t="n">
        <v>15510</v>
      </c>
      <c r="D5" t="inlineStr">
        <is>
          <t>Valkyrie I</t>
        </is>
      </c>
      <c r="E5" t="inlineStr">
        <is>
          <t>瓦尔基里 I</t>
        </is>
      </c>
      <c r="F5" t="n">
        <v>1</v>
      </c>
      <c r="G5" t="n">
        <v>1</v>
      </c>
      <c r="H5">
        <f>ROUNDUP(ComponentBlueprint!F5*ComponentBlueprint!G5, 0)*Info!B2</f>
        <v/>
      </c>
      <c r="I5" t="inlineStr"/>
      <c r="J5" t="n">
        <v>0</v>
      </c>
      <c r="K5">
        <f>H5-J5</f>
        <v/>
      </c>
      <c r="L5" t="inlineStr"/>
      <c r="M5" t="n">
        <v>59380</v>
      </c>
      <c r="N5" t="inlineStr"/>
      <c r="O5" t="inlineStr"/>
      <c r="P5" t="inlineStr"/>
      <c r="Q5" t="n">
        <v>43996.84371739953</v>
      </c>
      <c r="R5">
        <f>(ROUNDUP(ComponentBlueprint!F5*ComponentBlueprint!G5, 0)*Info!B2)*ComponentBlueprint!Q5</f>
        <v/>
      </c>
      <c r="S5" t="inlineStr"/>
    </row>
    <row r="6">
      <c r="A6" t="inlineStr">
        <is>
          <t>Valkyrie II Blueprint</t>
        </is>
      </c>
      <c r="B6" t="inlineStr">
        <is>
          <t>瓦尔基里蓝图 II</t>
        </is>
      </c>
      <c r="C6" t="n">
        <v>9848</v>
      </c>
      <c r="D6" t="inlineStr">
        <is>
          <t>Robotics</t>
        </is>
      </c>
      <c r="E6" t="inlineStr">
        <is>
          <t>机器人技术</t>
        </is>
      </c>
      <c r="F6" t="n">
        <v>3</v>
      </c>
      <c r="G6" t="n">
        <v>1</v>
      </c>
      <c r="H6">
        <f>ROUNDUP(ComponentBlueprint!F6*ComponentBlueprint!G6, 0)*Info!B2</f>
        <v/>
      </c>
      <c r="I6" t="inlineStr"/>
      <c r="J6" t="n">
        <v>0</v>
      </c>
      <c r="K6">
        <f>H6-J6</f>
        <v/>
      </c>
      <c r="L6" t="inlineStr"/>
      <c r="M6" t="n">
        <v>91700</v>
      </c>
      <c r="N6" t="inlineStr"/>
      <c r="O6" t="inlineStr"/>
      <c r="P6" t="inlineStr"/>
      <c r="Q6" t="n">
        <v>51134.5604737223</v>
      </c>
      <c r="R6">
        <f>(ROUNDUP(ComponentBlueprint!F6*ComponentBlueprint!G6, 0)*Info!B2)*ComponentBlueprint!Q6</f>
        <v/>
      </c>
      <c r="S6" t="inlineStr"/>
    </row>
    <row r="7">
      <c r="A7" t="inlineStr">
        <is>
          <t>Valkyrie II Blueprint</t>
        </is>
      </c>
      <c r="B7" t="inlineStr">
        <is>
          <t>瓦尔基里蓝图 II</t>
        </is>
      </c>
      <c r="C7" t="n">
        <v>11481</v>
      </c>
      <c r="D7" t="inlineStr">
        <is>
          <t>R.A.M.- Robotics</t>
        </is>
      </c>
      <c r="E7" t="inlineStr">
        <is>
          <t>R.A.M. - 机器人技术</t>
        </is>
      </c>
      <c r="F7" t="n">
        <v>1</v>
      </c>
      <c r="G7" t="n">
        <v>1</v>
      </c>
      <c r="H7">
        <f>ROUNDUP(ComponentBlueprint!F7*ComponentBlueprint!G7, 0)*Info!B2</f>
        <v/>
      </c>
      <c r="I7" t="inlineStr"/>
      <c r="J7" t="n">
        <v>0</v>
      </c>
      <c r="K7">
        <f>H7-J7</f>
        <v/>
      </c>
      <c r="L7" t="inlineStr"/>
      <c r="M7" t="n">
        <v>911.6</v>
      </c>
      <c r="N7" t="inlineStr"/>
      <c r="O7" t="inlineStr"/>
      <c r="P7" t="inlineStr"/>
      <c r="Q7" t="n">
        <v>645.0945427854143</v>
      </c>
      <c r="R7">
        <f>(ROUNDUP(ComponentBlueprint!F7*ComponentBlueprint!G7, 0)*Info!B2)*ComponentBlueprint!Q7</f>
        <v/>
      </c>
      <c r="S7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Blueprint EN</t>
        </is>
      </c>
      <c r="B1" s="1" t="inlineStr">
        <is>
          <t>Blueprint ZH</t>
        </is>
      </c>
      <c r="C1" s="1" t="inlineStr">
        <is>
          <t>Material ID</t>
        </is>
      </c>
      <c r="D1" s="1" t="inlineStr">
        <is>
          <t>Material EN</t>
        </is>
      </c>
      <c r="E1" s="1" t="inlineStr">
        <is>
          <t>Material ZH</t>
        </is>
      </c>
      <c r="F1" s="1" t="inlineStr">
        <is>
          <t>Quantity</t>
        </is>
      </c>
      <c r="G1" s="1" t="inlineStr">
        <is>
          <t>材料效率</t>
        </is>
      </c>
      <c r="H1" s="1" t="inlineStr">
        <is>
          <t>总需求</t>
        </is>
      </c>
      <c r="I1" s="1" t="inlineStr"/>
      <c r="J1" s="1" t="inlineStr">
        <is>
          <t> </t>
        </is>
      </c>
      <c r="K1" s="1" t="inlineStr">
        <is>
          <t>Unique Material ID</t>
        </is>
      </c>
      <c r="L1" s="1" t="inlineStr">
        <is>
          <t>Unique Material ZH</t>
        </is>
      </c>
      <c r="M1" s="1" t="inlineStr">
        <is>
          <t>Unique Material EN</t>
        </is>
      </c>
      <c r="N1" s="1" t="inlineStr">
        <is>
          <t>Summed 总需求</t>
        </is>
      </c>
      <c r="O1" s="1" t="inlineStr">
        <is>
          <t>Rounded 总需求</t>
        </is>
      </c>
      <c r="P1" s="1" t="inlineStr">
        <is>
          <t>  </t>
        </is>
      </c>
      <c r="Q1" s="1" t="inlineStr">
        <is>
          <t>Min Jita Sell</t>
        </is>
      </c>
      <c r="R1" s="1" t="inlineStr">
        <is>
          <t>Total Cost</t>
        </is>
      </c>
      <c r="S1" s="1" t="inlineStr">
        <is>
          <t>Total Cost Sum</t>
        </is>
      </c>
      <c r="T1" s="1" t="inlineStr">
        <is>
          <t>已完成数量</t>
        </is>
      </c>
      <c r="U1" s="1" t="inlineStr">
        <is>
          <t>剩余数量</t>
        </is>
      </c>
      <c r="V1" s="1" t="inlineStr">
        <is>
          <t>   </t>
        </is>
      </c>
      <c r="W1" s="1" t="inlineStr">
        <is>
          <t>    </t>
        </is>
      </c>
      <c r="X1" s="1" t="inlineStr">
        <is>
          <t>     </t>
        </is>
      </c>
      <c r="Y1" s="1" t="inlineStr">
        <is>
          <t>Adjusted Price</t>
        </is>
      </c>
      <c r="Z1" s="1" t="inlineStr">
        <is>
          <t>Total Adjusted Cost</t>
        </is>
      </c>
      <c r="AA1" s="1" t="inlineStr">
        <is>
          <t>Total Adjusted Cost Sum</t>
        </is>
      </c>
    </row>
    <row r="2">
      <c r="A2" t="inlineStr">
        <is>
          <t>R.A.M.- Robotics Blueprint</t>
        </is>
      </c>
      <c r="B2" t="inlineStr">
        <is>
          <t>R.A.M. - 机器人技术蓝图</t>
        </is>
      </c>
      <c r="C2" t="n">
        <v>34</v>
      </c>
      <c r="D2" t="inlineStr">
        <is>
          <t>Tritanium</t>
        </is>
      </c>
      <c r="E2" t="inlineStr">
        <is>
          <t>三钛合金</t>
        </is>
      </c>
      <c r="F2" t="n">
        <v>556</v>
      </c>
      <c r="G2" t="n">
        <v>1</v>
      </c>
      <c r="H2">
        <f>ROUNDUP(ComponentBlueprint!F7*ComponentBlueprint!G7, 0)*Info!B2*ROUNDUP(MaterialBlueprints1!F2*MaterialBlueprints1!G2,0)</f>
        <v/>
      </c>
      <c r="I2" t="inlineStr"/>
      <c r="J2" t="inlineStr"/>
      <c r="K2" t="n">
        <v>34</v>
      </c>
      <c r="L2" t="inlineStr">
        <is>
          <t>三钛合金</t>
        </is>
      </c>
      <c r="M2" t="inlineStr">
        <is>
          <t>Tritanium</t>
        </is>
      </c>
      <c r="N2">
        <f>ROUNDUP(ComponentBlueprint!F7*ComponentBlueprint!G7, 0)*Info!B2*ROUNDUP(MaterialBlueprints1!F2*MaterialBlueprints1!G2,0)+ROUNDUP(ComponentBlueprint!F5*ComponentBlueprint!G5, 0)*Info!B2*ROUNDUP(MaterialBlueprints1!F7*MaterialBlueprints1!G7,0)</f>
        <v/>
      </c>
      <c r="O2">
        <f>ROUNDUP(ComponentBlueprint!F7*ComponentBlueprint!G7, 0)*Info!B2*ROUNDUP(MaterialBlueprints1!F2*MaterialBlueprints1!G2,0)+ROUNDUP(ComponentBlueprint!F5*ComponentBlueprint!G5, 0)*Info!B2*ROUNDUP(MaterialBlueprints1!F7*MaterialBlueprints1!G7,0)</f>
        <v/>
      </c>
      <c r="P2" t="inlineStr"/>
      <c r="Q2" t="n">
        <v>3.82</v>
      </c>
      <c r="R2">
        <f>(ROUNDUP(ComponentBlueprint!F7*ComponentBlueprint!G7, 0)*Info!B2*ROUNDUP(MaterialBlueprints1!F2*MaterialBlueprints1!G2,0)+ROUNDUP(ComponentBlueprint!F5*ComponentBlueprint!G5, 0)*Info!B2*ROUNDUP(MaterialBlueprints1!F7*MaterialBlueprints1!G7,0))*(MaterialBlueprints1!Q2)*(1.0)</f>
        <v/>
      </c>
      <c r="S2">
        <f>SUM(R2:R14)</f>
        <v/>
      </c>
      <c r="T2" t="n">
        <v>0</v>
      </c>
      <c r="U2">
        <f>O2-T2</f>
        <v/>
      </c>
      <c r="V2" t="inlineStr"/>
      <c r="W2" t="inlineStr"/>
      <c r="X2" t="inlineStr"/>
      <c r="Y2" t="n">
        <v>2.951412213505129</v>
      </c>
      <c r="Z2">
        <f>(ROUNDUP(ComponentBlueprint!F7*ComponentBlueprint!G7, 0)*Info!B2*ROUNDUP(MaterialBlueprints1!F2*MaterialBlueprints1!G2,0)+ROUNDUP(ComponentBlueprint!F5*ComponentBlueprint!G5, 0)*Info!B2*ROUNDUP(MaterialBlueprints1!F7*MaterialBlueprints1!G7,0))*MaterialBlueprints1!Y2</f>
        <v/>
      </c>
      <c r="AA2">
        <f>SUM(MaterialBlueprints1!Z2:MaterialBlueprints1!Z14)</f>
        <v/>
      </c>
    </row>
    <row r="3">
      <c r="A3" t="inlineStr">
        <is>
          <t>R.A.M.- Robotics Blueprint</t>
        </is>
      </c>
      <c r="B3" t="inlineStr">
        <is>
          <t>R.A.M. - 机器人技术蓝图</t>
        </is>
      </c>
      <c r="C3" t="n">
        <v>35</v>
      </c>
      <c r="D3" t="inlineStr">
        <is>
          <t>Pyerite</t>
        </is>
      </c>
      <c r="E3" t="inlineStr">
        <is>
          <t>类晶体胶矿</t>
        </is>
      </c>
      <c r="F3" t="n">
        <v>444</v>
      </c>
      <c r="G3" t="n">
        <v>1</v>
      </c>
      <c r="H3">
        <f>ROUNDUP(ComponentBlueprint!F7*ComponentBlueprint!G7, 0)*Info!B2*ROUNDUP(MaterialBlueprints1!F3*MaterialBlueprints1!G3,0)</f>
        <v/>
      </c>
      <c r="I3" t="inlineStr"/>
      <c r="J3" t="inlineStr"/>
      <c r="K3" t="n">
        <v>35</v>
      </c>
      <c r="L3" t="inlineStr">
        <is>
          <t>类晶体胶矿</t>
        </is>
      </c>
      <c r="M3" t="inlineStr">
        <is>
          <t>Pyerite</t>
        </is>
      </c>
      <c r="N3">
        <f>ROUNDUP(ComponentBlueprint!F7*ComponentBlueprint!G7, 0)*Info!B2*ROUNDUP(MaterialBlueprints1!F3*MaterialBlueprints1!G3,0)+ROUNDUP(ComponentBlueprint!F5*ComponentBlueprint!G5, 0)*Info!B2*ROUNDUP(MaterialBlueprints1!F8*MaterialBlueprints1!G8,0)</f>
        <v/>
      </c>
      <c r="O3">
        <f>ROUNDUP(ComponentBlueprint!F7*ComponentBlueprint!G7, 0)*Info!B2*ROUNDUP(MaterialBlueprints1!F3*MaterialBlueprints1!G3,0)+ROUNDUP(ComponentBlueprint!F5*ComponentBlueprint!G5, 0)*Info!B2*ROUNDUP(MaterialBlueprints1!F8*MaterialBlueprints1!G8,0)</f>
        <v/>
      </c>
      <c r="P3" t="inlineStr"/>
      <c r="Q3" t="n">
        <v>30.71</v>
      </c>
      <c r="R3">
        <f>(ROUNDUP(ComponentBlueprint!F7*ComponentBlueprint!G7, 0)*Info!B2*ROUNDUP(MaterialBlueprints1!F3*MaterialBlueprints1!G3,0)+ROUNDUP(ComponentBlueprint!F5*ComponentBlueprint!G5, 0)*Info!B2*ROUNDUP(MaterialBlueprints1!F8*MaterialBlueprints1!G8,0))*(MaterialBlueprints1!Q3)*(1.0)</f>
        <v/>
      </c>
      <c r="S3" t="inlineStr"/>
      <c r="T3" t="n">
        <v>0</v>
      </c>
      <c r="U3">
        <f>O3-T3</f>
        <v/>
      </c>
      <c r="V3" t="inlineStr"/>
      <c r="W3" t="inlineStr"/>
      <c r="X3" t="inlineStr"/>
      <c r="Y3" t="n">
        <v>14.0289144413793</v>
      </c>
      <c r="Z3">
        <f>(ROUNDUP(ComponentBlueprint!F7*ComponentBlueprint!G7, 0)*Info!B2*ROUNDUP(MaterialBlueprints1!F3*MaterialBlueprints1!G3,0)+ROUNDUP(ComponentBlueprint!F5*ComponentBlueprint!G5, 0)*Info!B2*ROUNDUP(MaterialBlueprints1!F8*MaterialBlueprints1!G8,0))*MaterialBlueprints1!Y3</f>
        <v/>
      </c>
      <c r="AA3" t="inlineStr"/>
    </row>
    <row r="4">
      <c r="A4" t="inlineStr">
        <is>
          <t>R.A.M.- Robotics Blueprint</t>
        </is>
      </c>
      <c r="B4" t="inlineStr">
        <is>
          <t>R.A.M. - 机器人技术蓝图</t>
        </is>
      </c>
      <c r="C4" t="n">
        <v>36</v>
      </c>
      <c r="D4" t="inlineStr">
        <is>
          <t>Mexallon</t>
        </is>
      </c>
      <c r="E4" t="inlineStr">
        <is>
          <t>类银超金属</t>
        </is>
      </c>
      <c r="F4" t="n">
        <v>222</v>
      </c>
      <c r="G4" t="n">
        <v>1</v>
      </c>
      <c r="H4">
        <f>ROUNDUP(ComponentBlueprint!F7*ComponentBlueprint!G7, 0)*Info!B2*ROUNDUP(MaterialBlueprints1!F4*MaterialBlueprints1!G4,0)</f>
        <v/>
      </c>
      <c r="I4" t="inlineStr"/>
      <c r="J4" t="inlineStr"/>
      <c r="K4" t="n">
        <v>36</v>
      </c>
      <c r="L4" t="inlineStr">
        <is>
          <t>类银超金属</t>
        </is>
      </c>
      <c r="M4" t="inlineStr">
        <is>
          <t>Mexallon</t>
        </is>
      </c>
      <c r="N4">
        <f>ROUNDUP(ComponentBlueprint!F7*ComponentBlueprint!G7, 0)*Info!B2*ROUNDUP(MaterialBlueprints1!F4*MaterialBlueprints1!G4,0)+ROUNDUP(ComponentBlueprint!F5*ComponentBlueprint!G5, 0)*Info!B2*ROUNDUP(MaterialBlueprints1!F9*MaterialBlueprints1!G9,0)</f>
        <v/>
      </c>
      <c r="O4">
        <f>ROUNDUP(ComponentBlueprint!F7*ComponentBlueprint!G7, 0)*Info!B2*ROUNDUP(MaterialBlueprints1!F4*MaterialBlueprints1!G4,0)+ROUNDUP(ComponentBlueprint!F5*ComponentBlueprint!G5, 0)*Info!B2*ROUNDUP(MaterialBlueprints1!F9*MaterialBlueprints1!G9,0)</f>
        <v/>
      </c>
      <c r="P4" t="inlineStr"/>
      <c r="Q4" t="n">
        <v>82.33</v>
      </c>
      <c r="R4">
        <f>(ROUNDUP(ComponentBlueprint!F7*ComponentBlueprint!G7, 0)*Info!B2*ROUNDUP(MaterialBlueprints1!F4*MaterialBlueprints1!G4,0)+ROUNDUP(ComponentBlueprint!F5*ComponentBlueprint!G5, 0)*Info!B2*ROUNDUP(MaterialBlueprints1!F9*MaterialBlueprints1!G9,0))*(MaterialBlueprints1!Q4)*(1.0)</f>
        <v/>
      </c>
      <c r="S4" t="inlineStr"/>
      <c r="T4" t="n">
        <v>0</v>
      </c>
      <c r="U4">
        <f>O4-T4</f>
        <v/>
      </c>
      <c r="V4" t="inlineStr"/>
      <c r="W4" t="inlineStr"/>
      <c r="X4" t="inlineStr"/>
      <c r="Y4" t="n">
        <v>58.48288715310777</v>
      </c>
      <c r="Z4">
        <f>(ROUNDUP(ComponentBlueprint!F7*ComponentBlueprint!G7, 0)*Info!B2*ROUNDUP(MaterialBlueprints1!F4*MaterialBlueprints1!G4,0)+ROUNDUP(ComponentBlueprint!F5*ComponentBlueprint!G5, 0)*Info!B2*ROUNDUP(MaterialBlueprints1!F9*MaterialBlueprints1!G9,0))*MaterialBlueprints1!Y4</f>
        <v/>
      </c>
      <c r="AA4" t="inlineStr"/>
    </row>
    <row r="5">
      <c r="A5" t="inlineStr">
        <is>
          <t>R.A.M.- Robotics Blueprint</t>
        </is>
      </c>
      <c r="B5" t="inlineStr">
        <is>
          <t>R.A.M. - 机器人技术蓝图</t>
        </is>
      </c>
      <c r="C5" t="n">
        <v>37</v>
      </c>
      <c r="D5" t="inlineStr">
        <is>
          <t>Isogen</t>
        </is>
      </c>
      <c r="E5" t="inlineStr">
        <is>
          <t>同位聚合体</t>
        </is>
      </c>
      <c r="F5" t="n">
        <v>82</v>
      </c>
      <c r="G5" t="n">
        <v>1</v>
      </c>
      <c r="H5">
        <f>ROUNDUP(ComponentBlueprint!F7*ComponentBlueprint!G7, 0)*Info!B2*ROUNDUP(MaterialBlueprints1!F5*MaterialBlueprints1!G5,0)</f>
        <v/>
      </c>
      <c r="I5" t="inlineStr"/>
      <c r="J5" t="inlineStr"/>
      <c r="K5" t="n">
        <v>37</v>
      </c>
      <c r="L5" t="inlineStr">
        <is>
          <t>同位聚合体</t>
        </is>
      </c>
      <c r="M5" t="inlineStr">
        <is>
          <t>Isogen</t>
        </is>
      </c>
      <c r="N5">
        <f>ROUNDUP(ComponentBlueprint!F7*ComponentBlueprint!G7, 0)*Info!B2*ROUNDUP(MaterialBlueprints1!F5*MaterialBlueprints1!G5,0)+ROUNDUP(ComponentBlueprint!F5*ComponentBlueprint!G5, 0)*Info!B2*ROUNDUP(MaterialBlueprints1!F10*MaterialBlueprints1!G10,0)</f>
        <v/>
      </c>
      <c r="O5">
        <f>ROUNDUP(ComponentBlueprint!F7*ComponentBlueprint!G7, 0)*Info!B2*ROUNDUP(MaterialBlueprints1!F5*MaterialBlueprints1!G5,0)+ROUNDUP(ComponentBlueprint!F5*ComponentBlueprint!G5, 0)*Info!B2*ROUNDUP(MaterialBlueprints1!F10*MaterialBlueprints1!G10,0)</f>
        <v/>
      </c>
      <c r="P5" t="inlineStr"/>
      <c r="Q5" t="n">
        <v>343</v>
      </c>
      <c r="R5">
        <f>(ROUNDUP(ComponentBlueprint!F7*ComponentBlueprint!G7, 0)*Info!B2*ROUNDUP(MaterialBlueprints1!F5*MaterialBlueprints1!G5,0)+ROUNDUP(ComponentBlueprint!F5*ComponentBlueprint!G5, 0)*Info!B2*ROUNDUP(MaterialBlueprints1!F10*MaterialBlueprints1!G10,0))*(MaterialBlueprints1!Q5)*(1.0)</f>
        <v/>
      </c>
      <c r="S5" t="inlineStr"/>
      <c r="T5" t="n">
        <v>0</v>
      </c>
      <c r="U5">
        <f>O5-T5</f>
        <v/>
      </c>
      <c r="V5" t="inlineStr"/>
      <c r="W5" t="inlineStr"/>
      <c r="X5" t="inlineStr"/>
      <c r="Y5" t="n">
        <v>335.9642878627847</v>
      </c>
      <c r="Z5">
        <f>(ROUNDUP(ComponentBlueprint!F7*ComponentBlueprint!G7, 0)*Info!B2*ROUNDUP(MaterialBlueprints1!F5*MaterialBlueprints1!G5,0)+ROUNDUP(ComponentBlueprint!F5*ComponentBlueprint!G5, 0)*Info!B2*ROUNDUP(MaterialBlueprints1!F10*MaterialBlueprints1!G10,0))*MaterialBlueprints1!Y5</f>
        <v/>
      </c>
      <c r="AA5" t="inlineStr"/>
    </row>
    <row r="6">
      <c r="A6" t="inlineStr">
        <is>
          <t>R.A.M.- Robotics Blueprint</t>
        </is>
      </c>
      <c r="B6" t="inlineStr">
        <is>
          <t>R.A.M. - 机器人技术蓝图</t>
        </is>
      </c>
      <c r="C6" t="n">
        <v>38</v>
      </c>
      <c r="D6" t="inlineStr">
        <is>
          <t>Nocxium</t>
        </is>
      </c>
      <c r="E6" t="inlineStr">
        <is>
          <t>超新星诺克石</t>
        </is>
      </c>
      <c r="F6" t="n">
        <v>36</v>
      </c>
      <c r="G6" t="n">
        <v>1</v>
      </c>
      <c r="H6">
        <f>ROUNDUP(ComponentBlueprint!F7*ComponentBlueprint!G7, 0)*Info!B2*ROUNDUP(MaterialBlueprints1!F6*MaterialBlueprints1!G6,0)</f>
        <v/>
      </c>
      <c r="I6" t="inlineStr"/>
      <c r="J6" t="inlineStr"/>
      <c r="K6" t="n">
        <v>38</v>
      </c>
      <c r="L6" t="inlineStr">
        <is>
          <t>超新星诺克石</t>
        </is>
      </c>
      <c r="M6" t="inlineStr">
        <is>
          <t>Nocxium</t>
        </is>
      </c>
      <c r="N6">
        <f>ROUNDUP(ComponentBlueprint!F7*ComponentBlueprint!G7, 0)*Info!B2*ROUNDUP(MaterialBlueprints1!F6*MaterialBlueprints1!G6,0)+ROUNDUP(ComponentBlueprint!F5*ComponentBlueprint!G5, 0)*Info!B2*ROUNDUP(MaterialBlueprints1!F11*MaterialBlueprints1!G11,0)</f>
        <v/>
      </c>
      <c r="O6">
        <f>ROUNDUP(ComponentBlueprint!F7*ComponentBlueprint!G7, 0)*Info!B2*ROUNDUP(MaterialBlueprints1!F6*MaterialBlueprints1!G6,0)+ROUNDUP(ComponentBlueprint!F5*ComponentBlueprint!G5, 0)*Info!B2*ROUNDUP(MaterialBlueprints1!F11*MaterialBlueprints1!G11,0)</f>
        <v/>
      </c>
      <c r="P6" t="inlineStr"/>
      <c r="Q6" t="n">
        <v>1097</v>
      </c>
      <c r="R6">
        <f>(ROUNDUP(ComponentBlueprint!F7*ComponentBlueprint!G7, 0)*Info!B2*ROUNDUP(MaterialBlueprints1!F6*MaterialBlueprints1!G6,0)+ROUNDUP(ComponentBlueprint!F5*ComponentBlueprint!G5, 0)*Info!B2*ROUNDUP(MaterialBlueprints1!F11*MaterialBlueprints1!G11,0))*(MaterialBlueprints1!Q6)*(1.0)</f>
        <v/>
      </c>
      <c r="S6" t="inlineStr"/>
      <c r="T6" t="n">
        <v>0</v>
      </c>
      <c r="U6">
        <f>O6-T6</f>
        <v/>
      </c>
      <c r="V6" t="inlineStr"/>
      <c r="W6" t="inlineStr"/>
      <c r="X6" t="inlineStr"/>
      <c r="Y6" t="n">
        <v>904.6342244521115</v>
      </c>
      <c r="Z6">
        <f>(ROUNDUP(ComponentBlueprint!F7*ComponentBlueprint!G7, 0)*Info!B2*ROUNDUP(MaterialBlueprints1!F6*MaterialBlueprints1!G6,0)+ROUNDUP(ComponentBlueprint!F5*ComponentBlueprint!G5, 0)*Info!B2*ROUNDUP(MaterialBlueprints1!F11*MaterialBlueprints1!G11,0))*MaterialBlueprints1!Y6</f>
        <v/>
      </c>
      <c r="AA6" t="inlineStr"/>
    </row>
    <row r="7">
      <c r="A7" t="inlineStr">
        <is>
          <t>Valkyrie I Blueprint</t>
        </is>
      </c>
      <c r="B7" t="inlineStr">
        <is>
          <t>瓦尔基里蓝图 I</t>
        </is>
      </c>
      <c r="C7" t="n">
        <v>34</v>
      </c>
      <c r="D7" t="inlineStr">
        <is>
          <t>Tritanium</t>
        </is>
      </c>
      <c r="E7" t="inlineStr">
        <is>
          <t>三钛合金</t>
        </is>
      </c>
      <c r="F7" t="n">
        <v>2724</v>
      </c>
      <c r="G7" t="n">
        <v>1</v>
      </c>
      <c r="H7">
        <f>ROUNDUP(ComponentBlueprint!F5*ComponentBlueprint!G5, 0)*Info!B2*ROUNDUP(MaterialBlueprints1!F7*MaterialBlueprints1!G7,0)</f>
        <v/>
      </c>
      <c r="I7" t="inlineStr"/>
      <c r="J7" t="inlineStr"/>
      <c r="K7" t="n">
        <v>16673</v>
      </c>
      <c r="L7" t="inlineStr">
        <is>
          <t>菲尔合金碳化物</t>
        </is>
      </c>
      <c r="M7" t="inlineStr">
        <is>
          <t>Fernite Carbide</t>
        </is>
      </c>
      <c r="N7">
        <f>ROUNDUP(ComponentBlueprint!F4*ComponentBlueprint!G4, 0)*Info!B2*ROUNDUP(MaterialBlueprints1!F12*MaterialBlueprints1!G12,0)</f>
        <v/>
      </c>
      <c r="O7">
        <f>ROUNDUP((ROUNDUP(ComponentBlueprint!F4*ComponentBlueprint!G4, 0)*Info!B2*ROUNDUP(MaterialBlueprints1!F12*MaterialBlueprints1!G12,0))/10000, 0)*10000</f>
        <v/>
      </c>
      <c r="P7" t="inlineStr"/>
      <c r="Q7" t="n">
        <v>78</v>
      </c>
      <c r="R7">
        <f>(ROUNDUP((ROUNDUP(ComponentBlueprint!F4*ComponentBlueprint!G4, 0)*Info!B2*ROUNDUP(MaterialBlueprints1!F12*MaterialBlueprints1!G12,0))/10000, 0)*10000)*(MaterialBlueprints1!Q7)*(1.0)</f>
        <v/>
      </c>
      <c r="S7" t="inlineStr"/>
      <c r="T7" t="n">
        <v>0</v>
      </c>
      <c r="U7">
        <f>O7-T7</f>
        <v/>
      </c>
      <c r="V7" t="inlineStr"/>
      <c r="W7" t="inlineStr"/>
      <c r="X7" t="inlineStr"/>
      <c r="Y7" t="n">
        <v>92.19621071313918</v>
      </c>
      <c r="Z7">
        <f>(ROUNDUP((ROUNDUP(ComponentBlueprint!F4*ComponentBlueprint!G4, 0)*Info!B2*ROUNDUP(MaterialBlueprints1!F12*MaterialBlueprints1!G12,0))/10000, 0)*10000)*MaterialBlueprints1!Y7</f>
        <v/>
      </c>
      <c r="AA7" t="inlineStr"/>
    </row>
    <row r="8">
      <c r="A8" t="inlineStr">
        <is>
          <t>Valkyrie I Blueprint</t>
        </is>
      </c>
      <c r="B8" t="inlineStr">
        <is>
          <t>瓦尔基里蓝图 I</t>
        </is>
      </c>
      <c r="C8" t="n">
        <v>35</v>
      </c>
      <c r="D8" t="inlineStr">
        <is>
          <t>Pyerite</t>
        </is>
      </c>
      <c r="E8" t="inlineStr">
        <is>
          <t>类晶体胶矿</t>
        </is>
      </c>
      <c r="F8" t="n">
        <v>300</v>
      </c>
      <c r="G8" t="n">
        <v>1</v>
      </c>
      <c r="H8">
        <f>ROUNDUP(ComponentBlueprint!F5*ComponentBlueprint!G5, 0)*Info!B2*ROUNDUP(MaterialBlueprints1!F8*MaterialBlueprints1!G8,0)</f>
        <v/>
      </c>
      <c r="I8" t="inlineStr"/>
      <c r="J8" t="inlineStr"/>
      <c r="K8" t="n">
        <v>16679</v>
      </c>
      <c r="L8" t="inlineStr">
        <is>
          <t>富勒化合物</t>
        </is>
      </c>
      <c r="M8" t="inlineStr">
        <is>
          <t>Fullerides</t>
        </is>
      </c>
      <c r="N8">
        <f>ROUNDUP(ComponentBlueprint!F4*ComponentBlueprint!G4, 0)*Info!B2*ROUNDUP(MaterialBlueprints1!F14*MaterialBlueprints1!G14,0)</f>
        <v/>
      </c>
      <c r="O8">
        <f>ROUNDUP((ROUNDUP(ComponentBlueprint!F4*ComponentBlueprint!G4, 0)*Info!B2*ROUNDUP(MaterialBlueprints1!F14*MaterialBlueprints1!G14,0))/3000, 0)*3000</f>
        <v/>
      </c>
      <c r="P8" t="inlineStr"/>
      <c r="Q8" t="n">
        <v>685.5</v>
      </c>
      <c r="R8">
        <f>(ROUNDUP((ROUNDUP(ComponentBlueprint!F4*ComponentBlueprint!G4, 0)*Info!B2*ROUNDUP(MaterialBlueprints1!F14*MaterialBlueprints1!G14,0))/3000, 0)*3000)*(MaterialBlueprints1!Q8)*(1.0)</f>
        <v/>
      </c>
      <c r="S8" t="inlineStr"/>
      <c r="T8" t="n">
        <v>0</v>
      </c>
      <c r="U8">
        <f>O8-T8</f>
        <v/>
      </c>
      <c r="V8" t="inlineStr"/>
      <c r="W8" t="inlineStr"/>
      <c r="X8" t="inlineStr"/>
      <c r="Y8" t="n">
        <v>712.8774090484765</v>
      </c>
      <c r="Z8">
        <f>(ROUNDUP((ROUNDUP(ComponentBlueprint!F4*ComponentBlueprint!G4, 0)*Info!B2*ROUNDUP(MaterialBlueprints1!F14*MaterialBlueprints1!G14,0))/3000, 0)*3000)*MaterialBlueprints1!Y8</f>
        <v/>
      </c>
      <c r="AA8" t="inlineStr"/>
    </row>
    <row r="9">
      <c r="A9" t="inlineStr">
        <is>
          <t>Valkyrie I Blueprint</t>
        </is>
      </c>
      <c r="B9" t="inlineStr">
        <is>
          <t>瓦尔基里蓝图 I</t>
        </is>
      </c>
      <c r="C9" t="n">
        <v>36</v>
      </c>
      <c r="D9" t="inlineStr">
        <is>
          <t>Mexallon</t>
        </is>
      </c>
      <c r="E9" t="inlineStr">
        <is>
          <t>类银超金属</t>
        </is>
      </c>
      <c r="F9" t="n">
        <v>187</v>
      </c>
      <c r="G9" t="n">
        <v>1</v>
      </c>
      <c r="H9">
        <f>ROUNDUP(ComponentBlueprint!F5*ComponentBlueprint!G5, 0)*Info!B2*ROUNDUP(MaterialBlueprints1!F9*MaterialBlueprints1!G9,0)</f>
        <v/>
      </c>
      <c r="I9" t="inlineStr"/>
      <c r="J9" t="inlineStr"/>
      <c r="K9" t="n">
        <v>16682</v>
      </c>
      <c r="L9" t="inlineStr">
        <is>
          <t>超级突触纤维</t>
        </is>
      </c>
      <c r="M9" t="inlineStr">
        <is>
          <t>Hypersynaptic Fibers</t>
        </is>
      </c>
      <c r="N9">
        <f>ROUNDUP(ComponentBlueprint!F4*ComponentBlueprint!G4, 0)*Info!B2*ROUNDUP(MaterialBlueprints1!F13*MaterialBlueprints1!G13,0)</f>
        <v/>
      </c>
      <c r="O9">
        <f>ROUNDUP((ROUNDUP(ComponentBlueprint!F4*ComponentBlueprint!G4, 0)*Info!B2*ROUNDUP(MaterialBlueprints1!F13*MaterialBlueprints1!G13,0))/750, 0)*750</f>
        <v/>
      </c>
      <c r="P9" t="inlineStr"/>
      <c r="Q9" t="n">
        <v>12790</v>
      </c>
      <c r="R9">
        <f>(ROUNDUP((ROUNDUP(ComponentBlueprint!F4*ComponentBlueprint!G4, 0)*Info!B2*ROUNDUP(MaterialBlueprints1!F13*MaterialBlueprints1!G13,0))/750, 0)*750)*(MaterialBlueprints1!Q9)*(1.0)</f>
        <v/>
      </c>
      <c r="S9" t="inlineStr"/>
      <c r="T9" t="n">
        <v>0</v>
      </c>
      <c r="U9">
        <f>O9-T9</f>
        <v/>
      </c>
      <c r="V9" t="inlineStr"/>
      <c r="W9" t="inlineStr"/>
      <c r="X9" t="inlineStr"/>
      <c r="Y9" t="n">
        <v>2164.66327249365</v>
      </c>
      <c r="Z9">
        <f>(ROUNDUP((ROUNDUP(ComponentBlueprint!F4*ComponentBlueprint!G4, 0)*Info!B2*ROUNDUP(MaterialBlueprints1!F13*MaterialBlueprints1!G13,0))/750, 0)*750)*MaterialBlueprints1!Y9</f>
        <v/>
      </c>
      <c r="AA9" t="inlineStr"/>
    </row>
    <row r="10">
      <c r="A10" t="inlineStr">
        <is>
          <t>Valkyrie I Blueprint</t>
        </is>
      </c>
      <c r="B10" t="inlineStr">
        <is>
          <t>瓦尔基里蓝图 I</t>
        </is>
      </c>
      <c r="C10" t="n">
        <v>37</v>
      </c>
      <c r="D10" t="inlineStr">
        <is>
          <t>Isogen</t>
        </is>
      </c>
      <c r="E10" t="inlineStr">
        <is>
          <t>同位聚合体</t>
        </is>
      </c>
      <c r="F10" t="n">
        <v>4</v>
      </c>
      <c r="G10" t="n">
        <v>1</v>
      </c>
      <c r="H10">
        <f>ROUNDUP(ComponentBlueprint!F5*ComponentBlueprint!G5, 0)*Info!B2*ROUNDUP(MaterialBlueprints1!F10*MaterialBlueprints1!G10,0)</f>
        <v/>
      </c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</row>
    <row r="11">
      <c r="A11" t="inlineStr">
        <is>
          <t>Valkyrie I Blueprint</t>
        </is>
      </c>
      <c r="B11" t="inlineStr">
        <is>
          <t>瓦尔基里蓝图 I</t>
        </is>
      </c>
      <c r="C11" t="n">
        <v>38</v>
      </c>
      <c r="D11" t="inlineStr">
        <is>
          <t>Nocxium</t>
        </is>
      </c>
      <c r="E11" t="inlineStr">
        <is>
          <t>超新星诺克石</t>
        </is>
      </c>
      <c r="F11" t="n">
        <v>4</v>
      </c>
      <c r="G11" t="n">
        <v>1</v>
      </c>
      <c r="H11">
        <f>ROUNDUP(ComponentBlueprint!F5*ComponentBlueprint!G5, 0)*Info!B2*ROUNDUP(MaterialBlueprints1!F11*MaterialBlueprints1!G11,0)</f>
        <v/>
      </c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</row>
    <row r="12">
      <c r="A12" t="inlineStr">
        <is>
          <t>Thermonuclear Trigger Unit Blueprint</t>
        </is>
      </c>
      <c r="B12" t="inlineStr">
        <is>
          <t>热核反应击发装置蓝图</t>
        </is>
      </c>
      <c r="C12" t="n">
        <v>16673</v>
      </c>
      <c r="D12" t="inlineStr">
        <is>
          <t>Fernite Carbide</t>
        </is>
      </c>
      <c r="E12" t="inlineStr">
        <is>
          <t>菲尔合金碳化物</t>
        </is>
      </c>
      <c r="F12" t="n">
        <v>31</v>
      </c>
      <c r="G12" t="n">
        <v>1</v>
      </c>
      <c r="H12">
        <f>ROUNDUP(ComponentBlueprint!F4*ComponentBlueprint!G4, 0)*Info!B2*ROUNDUP(MaterialBlueprints1!F12*MaterialBlueprints1!G12,0)</f>
        <v/>
      </c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</row>
    <row r="13">
      <c r="A13" t="inlineStr">
        <is>
          <t>Thermonuclear Trigger Unit Blueprint</t>
        </is>
      </c>
      <c r="B13" t="inlineStr">
        <is>
          <t>热核反应击发装置蓝图</t>
        </is>
      </c>
      <c r="C13" t="n">
        <v>16682</v>
      </c>
      <c r="D13" t="inlineStr">
        <is>
          <t>Hypersynaptic Fibers</t>
        </is>
      </c>
      <c r="E13" t="inlineStr">
        <is>
          <t>超级突触纤维</t>
        </is>
      </c>
      <c r="F13" t="n">
        <v>1</v>
      </c>
      <c r="G13" t="n">
        <v>1</v>
      </c>
      <c r="H13">
        <f>ROUNDUP(ComponentBlueprint!F4*ComponentBlueprint!G4, 0)*Info!B2*ROUNDUP(MaterialBlueprints1!F13*MaterialBlueprints1!G13,0)</f>
        <v/>
      </c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</row>
    <row r="14">
      <c r="A14" t="inlineStr">
        <is>
          <t>Thermonuclear Trigger Unit Blueprint</t>
        </is>
      </c>
      <c r="B14" t="inlineStr">
        <is>
          <t>热核反应击发装置蓝图</t>
        </is>
      </c>
      <c r="C14" t="n">
        <v>16679</v>
      </c>
      <c r="D14" t="inlineStr">
        <is>
          <t>Fullerides</t>
        </is>
      </c>
      <c r="E14" t="inlineStr">
        <is>
          <t>富勒化合物</t>
        </is>
      </c>
      <c r="F14" t="n">
        <v>11</v>
      </c>
      <c r="G14" t="n">
        <v>1</v>
      </c>
      <c r="H14">
        <f>ROUNDUP(ComponentBlueprint!F4*ComponentBlueprint!G4, 0)*Info!B2*ROUNDUP(MaterialBlueprints1!F14*MaterialBlueprints1!G14,0)</f>
        <v/>
      </c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B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Reaction Formula EN</t>
        </is>
      </c>
      <c r="B1" s="1" t="inlineStr">
        <is>
          <t>Reaction Formula ZH</t>
        </is>
      </c>
      <c r="C1" s="1" t="inlineStr">
        <is>
          <t>Product Output</t>
        </is>
      </c>
      <c r="D1" s="1" t="inlineStr">
        <is>
          <t>Material ID</t>
        </is>
      </c>
      <c r="E1" s="1" t="inlineStr">
        <is>
          <t>Material EN</t>
        </is>
      </c>
      <c r="F1" s="1" t="inlineStr">
        <is>
          <t>Material ZH</t>
        </is>
      </c>
      <c r="G1" s="1" t="inlineStr">
        <is>
          <t>Quantity</t>
        </is>
      </c>
      <c r="H1" s="1" t="inlineStr">
        <is>
          <t>材料效率</t>
        </is>
      </c>
      <c r="I1" s="1" t="inlineStr">
        <is>
          <t>总需求</t>
        </is>
      </c>
      <c r="J1" s="1" t="inlineStr"/>
      <c r="K1" s="1" t="inlineStr">
        <is>
          <t> </t>
        </is>
      </c>
      <c r="L1" s="1" t="inlineStr">
        <is>
          <t>Unique Material ID</t>
        </is>
      </c>
      <c r="M1" s="1" t="inlineStr">
        <is>
          <t>Unique Material ZH</t>
        </is>
      </c>
      <c r="N1" s="1" t="inlineStr">
        <is>
          <t>Unique Material EN</t>
        </is>
      </c>
      <c r="O1" s="1" t="inlineStr">
        <is>
          <t>Summed 总需求</t>
        </is>
      </c>
      <c r="P1" s="1" t="inlineStr">
        <is>
          <t>Rounded 总需求</t>
        </is>
      </c>
      <c r="Q1" s="1" t="inlineStr">
        <is>
          <t>  </t>
        </is>
      </c>
      <c r="R1" s="1" t="inlineStr">
        <is>
          <t>Min Jita Sell</t>
        </is>
      </c>
      <c r="S1" s="1" t="inlineStr">
        <is>
          <t>Total Cost</t>
        </is>
      </c>
      <c r="T1" s="1" t="inlineStr">
        <is>
          <t>Total Cost Sum</t>
        </is>
      </c>
      <c r="U1" s="1" t="inlineStr">
        <is>
          <t>已完成数量</t>
        </is>
      </c>
      <c r="V1" s="1" t="inlineStr">
        <is>
          <t>剩余数量</t>
        </is>
      </c>
      <c r="W1" s="1" t="inlineStr">
        <is>
          <t>   </t>
        </is>
      </c>
      <c r="X1" s="1" t="inlineStr">
        <is>
          <t>    </t>
        </is>
      </c>
      <c r="Y1" s="1" t="inlineStr">
        <is>
          <t>     </t>
        </is>
      </c>
      <c r="Z1" s="1" t="inlineStr">
        <is>
          <t>Adjusted Price</t>
        </is>
      </c>
      <c r="AA1" s="1" t="inlineStr">
        <is>
          <t>Total Adjusted Cost</t>
        </is>
      </c>
      <c r="AB1" s="1" t="inlineStr">
        <is>
          <t>Total Adjusted Cost Sum</t>
        </is>
      </c>
    </row>
    <row r="2">
      <c r="A2" t="inlineStr">
        <is>
          <t>Fulleride Reaction Formula</t>
        </is>
      </c>
      <c r="B2" t="inlineStr">
        <is>
          <t>富勒化合物反应配方</t>
        </is>
      </c>
      <c r="C2" t="n">
        <v>3000</v>
      </c>
      <c r="D2" t="n">
        <v>16659</v>
      </c>
      <c r="E2" t="inlineStr">
        <is>
          <t>Carbon Polymers</t>
        </is>
      </c>
      <c r="F2" t="inlineStr">
        <is>
          <t>碳聚合物</t>
        </is>
      </c>
      <c r="G2" t="n">
        <v>100</v>
      </c>
      <c r="H2" t="n">
        <v>1</v>
      </c>
      <c r="I2">
        <f>(ROUNDUP((ROUNDUP(ComponentBlueprint!F4*ComponentBlueprint!G4, 0)*Info!B2*ROUNDUP(MaterialBlueprints1!F14*MaterialBlueprints1!G14,0))/3000, 0)*3000/ReactionFormulas1!C2)*ROUNDUP(ReactionFormulas1!G2*ReactionFormulas1!H2,0)</f>
        <v/>
      </c>
      <c r="J2" t="inlineStr"/>
      <c r="K2" t="inlineStr"/>
      <c r="L2" t="n">
        <v>4051</v>
      </c>
      <c r="M2" t="inlineStr">
        <is>
          <t>氮燃料块</t>
        </is>
      </c>
      <c r="N2" t="inlineStr">
        <is>
          <t>Nitrogen Fuel Block</t>
        </is>
      </c>
      <c r="O2">
        <f>(ROUNDUP((ROUNDUP(ComponentBlueprint!F4*ComponentBlueprint!G4, 0)*Info!B2*ROUNDUP(MaterialBlueprints1!F14*MaterialBlueprints1!G14,0))/3000, 0)*3000/ReactionFormulas1!C4)*ROUNDUP(ReactionFormulas1!G4*ReactionFormulas1!H4,0)</f>
        <v/>
      </c>
      <c r="P2">
        <f>(ROUNDUP((ROUNDUP(ComponentBlueprint!F4*ComponentBlueprint!G4, 0)*Info!B2*ROUNDUP(MaterialBlueprints1!F14*MaterialBlueprints1!G14,0))/3000, 0)*3000/ReactionFormulas1!C4)*ROUNDUP(ReactionFormulas1!G4*ReactionFormulas1!H4,0)</f>
        <v/>
      </c>
      <c r="Q2" t="inlineStr"/>
      <c r="R2" t="n">
        <v>22990</v>
      </c>
      <c r="S2">
        <f>((ROUNDUP((ROUNDUP(ComponentBlueprint!F4*ComponentBlueprint!G4, 0)*Info!B2*ROUNDUP(MaterialBlueprints1!F14*MaterialBlueprints1!G14,0))/3000, 0)*3000/ReactionFormulas1!C4)*ROUNDUP(ReactionFormulas1!G4*ReactionFormulas1!H4,0))*(ReactionFormulas1!R2)*(1.0)</f>
        <v/>
      </c>
      <c r="T2">
        <f>SUM(S2:S11)</f>
        <v/>
      </c>
      <c r="U2" t="n">
        <v>0</v>
      </c>
      <c r="V2">
        <f>P2-U2</f>
        <v/>
      </c>
      <c r="W2" t="inlineStr"/>
      <c r="X2" t="inlineStr"/>
      <c r="Y2" t="inlineStr"/>
      <c r="Z2" t="n">
        <v>9857.596516410087</v>
      </c>
      <c r="AA2">
        <f>((ROUNDUP((ROUNDUP(ComponentBlueprint!F4*ComponentBlueprint!G4, 0)*Info!B2*ROUNDUP(MaterialBlueprints1!F14*MaterialBlueprints1!G14,0))/3000, 0)*3000/ReactionFormulas1!C4)*ROUNDUP(ReactionFormulas1!G4*ReactionFormulas1!H4,0))*ReactionFormulas1!Z2</f>
        <v/>
      </c>
      <c r="AB2">
        <f>SUM(ReactionFormulas1!AA2:ReactionFormulas1!AA11)</f>
        <v/>
      </c>
    </row>
    <row r="3">
      <c r="A3" t="inlineStr">
        <is>
          <t>Fulleride Reaction Formula</t>
        </is>
      </c>
      <c r="B3" t="inlineStr">
        <is>
          <t>富勒化合物反应配方</t>
        </is>
      </c>
      <c r="C3" t="n">
        <v>3000</v>
      </c>
      <c r="D3" t="n">
        <v>16662</v>
      </c>
      <c r="E3" t="inlineStr">
        <is>
          <t>Platinum Technite</t>
        </is>
      </c>
      <c r="F3" t="inlineStr">
        <is>
          <t>铂锝合金</t>
        </is>
      </c>
      <c r="G3" t="n">
        <v>100</v>
      </c>
      <c r="H3" t="n">
        <v>1</v>
      </c>
      <c r="I3">
        <f>(ROUNDUP((ROUNDUP(ComponentBlueprint!F4*ComponentBlueprint!G4, 0)*Info!B2*ROUNDUP(MaterialBlueprints1!F14*MaterialBlueprints1!G14,0))/3000, 0)*3000/ReactionFormulas1!C3)*ROUNDUP(ReactionFormulas1!G3*ReactionFormulas1!H3,0)</f>
        <v/>
      </c>
      <c r="J3" t="inlineStr"/>
      <c r="K3" t="inlineStr"/>
      <c r="L3" t="n">
        <v>4246</v>
      </c>
      <c r="M3" t="inlineStr">
        <is>
          <t>氢燃料块</t>
        </is>
      </c>
      <c r="N3" t="inlineStr">
        <is>
          <t>Hydrogen Fuel Block</t>
        </is>
      </c>
      <c r="O3">
        <f>(ROUNDUP((ROUNDUP(ComponentBlueprint!F4*ComponentBlueprint!G4, 0)*Info!B2*ROUNDUP(MaterialBlueprints1!F12*MaterialBlueprints1!G12,0))/10000, 0)*10000/ReactionFormulas1!C11)*ROUNDUP(ReactionFormulas1!G11*ReactionFormulas1!H11,0)</f>
        <v/>
      </c>
      <c r="P3">
        <f>(ROUNDUP((ROUNDUP(ComponentBlueprint!F4*ComponentBlueprint!G4, 0)*Info!B2*ROUNDUP(MaterialBlueprints1!F12*MaterialBlueprints1!G12,0))/10000, 0)*10000/ReactionFormulas1!C11)*ROUNDUP(ReactionFormulas1!G11*ReactionFormulas1!H11,0)</f>
        <v/>
      </c>
      <c r="Q3" t="inlineStr"/>
      <c r="R3" t="n">
        <v>23110</v>
      </c>
      <c r="S3">
        <f>((ROUNDUP((ROUNDUP(ComponentBlueprint!F4*ComponentBlueprint!G4, 0)*Info!B2*ROUNDUP(MaterialBlueprints1!F12*MaterialBlueprints1!G12,0))/10000, 0)*10000/ReactionFormulas1!C11)*ROUNDUP(ReactionFormulas1!G11*ReactionFormulas1!H11,0))*(ReactionFormulas1!R3)*(1.0)</f>
        <v/>
      </c>
      <c r="T3" t="inlineStr"/>
      <c r="U3" t="n">
        <v>0</v>
      </c>
      <c r="V3">
        <f>P3-U3</f>
        <v/>
      </c>
      <c r="W3" t="inlineStr"/>
      <c r="X3" t="inlineStr"/>
      <c r="Y3" t="inlineStr"/>
      <c r="Z3" t="n">
        <v>17284.08567050203</v>
      </c>
      <c r="AA3">
        <f>((ROUNDUP((ROUNDUP(ComponentBlueprint!F4*ComponentBlueprint!G4, 0)*Info!B2*ROUNDUP(MaterialBlueprints1!F12*MaterialBlueprints1!G12,0))/10000, 0)*10000/ReactionFormulas1!C11)*ROUNDUP(ReactionFormulas1!G11*ReactionFormulas1!H11,0))*ReactionFormulas1!Z3</f>
        <v/>
      </c>
      <c r="AB3" t="inlineStr"/>
    </row>
    <row r="4">
      <c r="A4" t="inlineStr">
        <is>
          <t>Fulleride Reaction Formula</t>
        </is>
      </c>
      <c r="B4" t="inlineStr">
        <is>
          <t>富勒化合物反应配方</t>
        </is>
      </c>
      <c r="C4" t="n">
        <v>3000</v>
      </c>
      <c r="D4" t="n">
        <v>4051</v>
      </c>
      <c r="E4" t="inlineStr">
        <is>
          <t>Nitrogen Fuel Block</t>
        </is>
      </c>
      <c r="F4" t="inlineStr">
        <is>
          <t>氮燃料块</t>
        </is>
      </c>
      <c r="G4" t="n">
        <v>5</v>
      </c>
      <c r="H4" t="n">
        <v>1</v>
      </c>
      <c r="I4">
        <f>(ROUNDUP((ROUNDUP(ComponentBlueprint!F4*ComponentBlueprint!G4, 0)*Info!B2*ROUNDUP(MaterialBlueprints1!F14*MaterialBlueprints1!G14,0))/3000, 0)*3000/ReactionFormulas1!C4)*ROUNDUP(ReactionFormulas1!G4*ReactionFormulas1!H4,0)</f>
        <v/>
      </c>
      <c r="J4" t="inlineStr"/>
      <c r="K4" t="inlineStr"/>
      <c r="L4" t="n">
        <v>4312</v>
      </c>
      <c r="M4" t="inlineStr">
        <is>
          <t>氧燃料块</t>
        </is>
      </c>
      <c r="N4" t="inlineStr">
        <is>
          <t>Oxygen Fuel Block</t>
        </is>
      </c>
      <c r="O4">
        <f>(ROUNDUP((ROUNDUP(ComponentBlueprint!F4*ComponentBlueprint!G4, 0)*Info!B2*ROUNDUP(MaterialBlueprints1!F13*MaterialBlueprints1!G13,0))/750, 0)*750/ReactionFormulas1!C8)*ROUNDUP(ReactionFormulas1!G8*ReactionFormulas1!H8,0)</f>
        <v/>
      </c>
      <c r="P4">
        <f>(ROUNDUP((ROUNDUP(ComponentBlueprint!F4*ComponentBlueprint!G4, 0)*Info!B2*ROUNDUP(MaterialBlueprints1!F13*MaterialBlueprints1!G13,0))/750, 0)*750/ReactionFormulas1!C8)*ROUNDUP(ReactionFormulas1!G8*ReactionFormulas1!H8,0)</f>
        <v/>
      </c>
      <c r="Q4" t="inlineStr"/>
      <c r="R4" t="n">
        <v>23110</v>
      </c>
      <c r="S4">
        <f>((ROUNDUP((ROUNDUP(ComponentBlueprint!F4*ComponentBlueprint!G4, 0)*Info!B2*ROUNDUP(MaterialBlueprints1!F13*MaterialBlueprints1!G13,0))/750, 0)*750/ReactionFormulas1!C8)*ROUNDUP(ReactionFormulas1!G8*ReactionFormulas1!H8,0))*(ReactionFormulas1!R4)*(1.0)</f>
        <v/>
      </c>
      <c r="T4" t="inlineStr"/>
      <c r="U4" t="n">
        <v>0</v>
      </c>
      <c r="V4">
        <f>P4-U4</f>
        <v/>
      </c>
      <c r="W4" t="inlineStr"/>
      <c r="X4" t="inlineStr"/>
      <c r="Y4" t="inlineStr"/>
      <c r="Z4" t="n">
        <v>20219.36569841891</v>
      </c>
      <c r="AA4">
        <f>((ROUNDUP((ROUNDUP(ComponentBlueprint!F4*ComponentBlueprint!G4, 0)*Info!B2*ROUNDUP(MaterialBlueprints1!F13*MaterialBlueprints1!G13,0))/750, 0)*750/ReactionFormulas1!C8)*ROUNDUP(ReactionFormulas1!G8*ReactionFormulas1!H8,0))*ReactionFormulas1!Z4</f>
        <v/>
      </c>
      <c r="AB4" t="inlineStr"/>
    </row>
    <row r="5">
      <c r="A5" t="inlineStr">
        <is>
          <t>Hypersynaptic Fibers Reaction Formula</t>
        </is>
      </c>
      <c r="B5" t="inlineStr">
        <is>
          <t>超级突触纤维反应配方</t>
        </is>
      </c>
      <c r="C5" t="n">
        <v>750</v>
      </c>
      <c r="D5" t="n">
        <v>16664</v>
      </c>
      <c r="E5" t="inlineStr">
        <is>
          <t>Solerium</t>
        </is>
      </c>
      <c r="F5" t="inlineStr">
        <is>
          <t>铯铬合金</t>
        </is>
      </c>
      <c r="G5" t="n">
        <v>100</v>
      </c>
      <c r="H5" t="n">
        <v>1</v>
      </c>
      <c r="I5">
        <f>(ROUNDUP((ROUNDUP(ComponentBlueprint!F4*ComponentBlueprint!G4, 0)*Info!B2*ROUNDUP(MaterialBlueprints1!F13*MaterialBlueprints1!G13,0))/750, 0)*750/ReactionFormulas1!C5)*ROUNDUP(ReactionFormulas1!G5*ReactionFormulas1!H5,0)</f>
        <v/>
      </c>
      <c r="J5" t="inlineStr"/>
      <c r="K5" t="inlineStr"/>
      <c r="L5" t="n">
        <v>16656</v>
      </c>
      <c r="M5" t="inlineStr">
        <is>
          <t>菲尔合金</t>
        </is>
      </c>
      <c r="N5" t="inlineStr">
        <is>
          <t>Fernite Alloy</t>
        </is>
      </c>
      <c r="O5">
        <f>(ROUNDUP((ROUNDUP(ComponentBlueprint!F4*ComponentBlueprint!G4, 0)*Info!B2*ROUNDUP(MaterialBlueprints1!F12*MaterialBlueprints1!G12,0))/10000, 0)*10000/ReactionFormulas1!C9)*ROUNDUP(ReactionFormulas1!G9*ReactionFormulas1!H9,0)</f>
        <v/>
      </c>
      <c r="P5">
        <f>ROUNDUP(((ROUNDUP((ROUNDUP(ComponentBlueprint!F4*ComponentBlueprint!G4, 0)*Info!B2*ROUNDUP(MaterialBlueprints1!F12*MaterialBlueprints1!G12,0))/10000, 0)*10000/ReactionFormulas1!C9)*ROUNDUP(ReactionFormulas1!G9*ReactionFormulas1!H9,0))/200, 0)*200</f>
        <v/>
      </c>
      <c r="Q5" t="inlineStr"/>
      <c r="R5" t="n">
        <v>3955</v>
      </c>
      <c r="S5">
        <f>(ROUNDUP(((ROUNDUP((ROUNDUP(ComponentBlueprint!F4*ComponentBlueprint!G4, 0)*Info!B2*ROUNDUP(MaterialBlueprints1!F12*MaterialBlueprints1!G12,0))/10000, 0)*10000/ReactionFormulas1!C9)*ROUNDUP(ReactionFormulas1!G9*ReactionFormulas1!H9,0))/200, 0)*200)*(ReactionFormulas1!R5)*(1.0)</f>
        <v/>
      </c>
      <c r="T5" t="inlineStr"/>
      <c r="U5" t="n">
        <v>0</v>
      </c>
      <c r="V5">
        <f>P5-U5</f>
        <v/>
      </c>
      <c r="W5" t="inlineStr"/>
      <c r="X5" t="inlineStr"/>
      <c r="Y5" t="inlineStr"/>
      <c r="Z5" t="n">
        <v>2118.853074120238</v>
      </c>
      <c r="AA5">
        <f>(ROUNDUP(((ROUNDUP((ROUNDUP(ComponentBlueprint!F4*ComponentBlueprint!G4, 0)*Info!B2*ROUNDUP(MaterialBlueprints1!F12*MaterialBlueprints1!G12,0))/10000, 0)*10000/ReactionFormulas1!C9)*ROUNDUP(ReactionFormulas1!G9*ReactionFormulas1!H9,0))/200, 0)*200)*ReactionFormulas1!Z5</f>
        <v/>
      </c>
      <c r="AB5" t="inlineStr"/>
    </row>
    <row r="6">
      <c r="A6" t="inlineStr">
        <is>
          <t>Hypersynaptic Fibers Reaction Formula</t>
        </is>
      </c>
      <c r="B6" t="inlineStr">
        <is>
          <t>超级突触纤维反应配方</t>
        </is>
      </c>
      <c r="C6" t="n">
        <v>750</v>
      </c>
      <c r="D6" t="n">
        <v>16668</v>
      </c>
      <c r="E6" t="inlineStr">
        <is>
          <t>Dysporite</t>
        </is>
      </c>
      <c r="F6" t="inlineStr">
        <is>
          <t>镝汞合金</t>
        </is>
      </c>
      <c r="G6" t="n">
        <v>100</v>
      </c>
      <c r="H6" t="n">
        <v>1</v>
      </c>
      <c r="I6">
        <f>(ROUNDUP((ROUNDUP(ComponentBlueprint!F4*ComponentBlueprint!G4, 0)*Info!B2*ROUNDUP(MaterialBlueprints1!F13*MaterialBlueprints1!G13,0))/750, 0)*750/ReactionFormulas1!C6)*ROUNDUP(ReactionFormulas1!G6*ReactionFormulas1!H6,0)</f>
        <v/>
      </c>
      <c r="J6" t="inlineStr"/>
      <c r="K6" t="inlineStr"/>
      <c r="L6" t="n">
        <v>16659</v>
      </c>
      <c r="M6" t="inlineStr">
        <is>
          <t>碳聚合物</t>
        </is>
      </c>
      <c r="N6" t="inlineStr">
        <is>
          <t>Carbon Polymers</t>
        </is>
      </c>
      <c r="O6">
        <f>(ROUNDUP((ROUNDUP(ComponentBlueprint!F4*ComponentBlueprint!G4, 0)*Info!B2*ROUNDUP(MaterialBlueprints1!F14*MaterialBlueprints1!G14,0))/3000, 0)*3000/ReactionFormulas1!C2)*ROUNDUP(ReactionFormulas1!G2*ReactionFormulas1!H2,0)</f>
        <v/>
      </c>
      <c r="P6">
        <f>ROUNDUP(((ROUNDUP((ROUNDUP(ComponentBlueprint!F4*ComponentBlueprint!G4, 0)*Info!B2*ROUNDUP(MaterialBlueprints1!F14*MaterialBlueprints1!G14,0))/3000, 0)*3000/ReactionFormulas1!C2)*ROUNDUP(ReactionFormulas1!G2*ReactionFormulas1!H2,0))/200, 0)*200</f>
        <v/>
      </c>
      <c r="Q6" t="inlineStr"/>
      <c r="R6" t="n">
        <v>1149</v>
      </c>
      <c r="S6">
        <f>(ROUNDUP(((ROUNDUP((ROUNDUP(ComponentBlueprint!F4*ComponentBlueprint!G4, 0)*Info!B2*ROUNDUP(MaterialBlueprints1!F14*MaterialBlueprints1!G14,0))/3000, 0)*3000/ReactionFormulas1!C2)*ROUNDUP(ReactionFormulas1!G2*ReactionFormulas1!H2,0))/200, 0)*200)*(ReactionFormulas1!R6)*(1.0)</f>
        <v/>
      </c>
      <c r="T6" t="inlineStr"/>
      <c r="U6" t="n">
        <v>0</v>
      </c>
      <c r="V6">
        <f>P6-U6</f>
        <v/>
      </c>
      <c r="W6" t="inlineStr"/>
      <c r="X6" t="inlineStr"/>
      <c r="Y6" t="inlineStr"/>
      <c r="Z6" t="n">
        <v>913.7567680760667</v>
      </c>
      <c r="AA6">
        <f>(ROUNDUP(((ROUNDUP((ROUNDUP(ComponentBlueprint!F4*ComponentBlueprint!G4, 0)*Info!B2*ROUNDUP(MaterialBlueprints1!F14*MaterialBlueprints1!G14,0))/3000, 0)*3000/ReactionFormulas1!C2)*ROUNDUP(ReactionFormulas1!G2*ReactionFormulas1!H2,0))/200, 0)*200)*ReactionFormulas1!Z6</f>
        <v/>
      </c>
      <c r="AB6" t="inlineStr"/>
    </row>
    <row r="7">
      <c r="A7" t="inlineStr">
        <is>
          <t>Hypersynaptic Fibers Reaction Formula</t>
        </is>
      </c>
      <c r="B7" t="inlineStr">
        <is>
          <t>超级突触纤维反应配方</t>
        </is>
      </c>
      <c r="C7" t="n">
        <v>750</v>
      </c>
      <c r="D7" t="n">
        <v>17959</v>
      </c>
      <c r="E7" t="inlineStr">
        <is>
          <t>Vanadium Hafnite</t>
        </is>
      </c>
      <c r="F7" t="inlineStr">
        <is>
          <t>铪化钒</t>
        </is>
      </c>
      <c r="G7" t="n">
        <v>100</v>
      </c>
      <c r="H7" t="n">
        <v>1</v>
      </c>
      <c r="I7">
        <f>(ROUNDUP((ROUNDUP(ComponentBlueprint!F4*ComponentBlueprint!G4, 0)*Info!B2*ROUNDUP(MaterialBlueprints1!F13*MaterialBlueprints1!G13,0))/750, 0)*750/ReactionFormulas1!C7)*ROUNDUP(ReactionFormulas1!G7*ReactionFormulas1!H7,0)</f>
        <v/>
      </c>
      <c r="J7" t="inlineStr"/>
      <c r="K7" t="inlineStr"/>
      <c r="L7" t="n">
        <v>16660</v>
      </c>
      <c r="M7" t="inlineStr">
        <is>
          <t>陶瓷粉末</t>
        </is>
      </c>
      <c r="N7" t="inlineStr">
        <is>
          <t>Ceramic Powder</t>
        </is>
      </c>
      <c r="O7">
        <f>(ROUNDUP((ROUNDUP(ComponentBlueprint!F4*ComponentBlueprint!G4, 0)*Info!B2*ROUNDUP(MaterialBlueprints1!F12*MaterialBlueprints1!G12,0))/10000, 0)*10000/ReactionFormulas1!C10)*ROUNDUP(ReactionFormulas1!G10*ReactionFormulas1!H10,0)</f>
        <v/>
      </c>
      <c r="P7">
        <f>ROUNDUP(((ROUNDUP((ROUNDUP(ComponentBlueprint!F4*ComponentBlueprint!G4, 0)*Info!B2*ROUNDUP(MaterialBlueprints1!F12*MaterialBlueprints1!G12,0))/10000, 0)*10000/ReactionFormulas1!C10)*ROUNDUP(ReactionFormulas1!G10*ReactionFormulas1!H10,0))/200, 0)*200</f>
        <v/>
      </c>
      <c r="Q7" t="inlineStr"/>
      <c r="R7" t="n">
        <v>1346</v>
      </c>
      <c r="S7">
        <f>(ROUNDUP(((ROUNDUP((ROUNDUP(ComponentBlueprint!F4*ComponentBlueprint!G4, 0)*Info!B2*ROUNDUP(MaterialBlueprints1!F12*MaterialBlueprints1!G12,0))/10000, 0)*10000/ReactionFormulas1!C10)*ROUNDUP(ReactionFormulas1!G10*ReactionFormulas1!H10,0))/200, 0)*200)*(ReactionFormulas1!R7)*(1.0)</f>
        <v/>
      </c>
      <c r="T7" t="inlineStr"/>
      <c r="U7" t="n">
        <v>0</v>
      </c>
      <c r="V7">
        <f>P7-U7</f>
        <v/>
      </c>
      <c r="W7" t="inlineStr"/>
      <c r="X7" t="inlineStr"/>
      <c r="Y7" t="inlineStr"/>
      <c r="Z7" t="n">
        <v>1286.310343659552</v>
      </c>
      <c r="AA7">
        <f>(ROUNDUP(((ROUNDUP((ROUNDUP(ComponentBlueprint!F4*ComponentBlueprint!G4, 0)*Info!B2*ROUNDUP(MaterialBlueprints1!F12*MaterialBlueprints1!G12,0))/10000, 0)*10000/ReactionFormulas1!C10)*ROUNDUP(ReactionFormulas1!G10*ReactionFormulas1!H10,0))/200, 0)*200)*ReactionFormulas1!Z7</f>
        <v/>
      </c>
      <c r="AB7" t="inlineStr"/>
    </row>
    <row r="8">
      <c r="A8" t="inlineStr">
        <is>
          <t>Hypersynaptic Fibers Reaction Formula</t>
        </is>
      </c>
      <c r="B8" t="inlineStr">
        <is>
          <t>超级突触纤维反应配方</t>
        </is>
      </c>
      <c r="C8" t="n">
        <v>750</v>
      </c>
      <c r="D8" t="n">
        <v>4312</v>
      </c>
      <c r="E8" t="inlineStr">
        <is>
          <t>Oxygen Fuel Block</t>
        </is>
      </c>
      <c r="F8" t="inlineStr">
        <is>
          <t>氧燃料块</t>
        </is>
      </c>
      <c r="G8" t="n">
        <v>5</v>
      </c>
      <c r="H8" t="n">
        <v>1</v>
      </c>
      <c r="I8">
        <f>(ROUNDUP((ROUNDUP(ComponentBlueprint!F4*ComponentBlueprint!G4, 0)*Info!B2*ROUNDUP(MaterialBlueprints1!F13*MaterialBlueprints1!G13,0))/750, 0)*750/ReactionFormulas1!C8)*ROUNDUP(ReactionFormulas1!G8*ReactionFormulas1!H8,0)</f>
        <v/>
      </c>
      <c r="J8" t="inlineStr"/>
      <c r="K8" t="inlineStr"/>
      <c r="L8" t="n">
        <v>16662</v>
      </c>
      <c r="M8" t="inlineStr">
        <is>
          <t>铂锝合金</t>
        </is>
      </c>
      <c r="N8" t="inlineStr">
        <is>
          <t>Platinum Technite</t>
        </is>
      </c>
      <c r="O8">
        <f>(ROUNDUP((ROUNDUP(ComponentBlueprint!F4*ComponentBlueprint!G4, 0)*Info!B2*ROUNDUP(MaterialBlueprints1!F14*MaterialBlueprints1!G14,0))/3000, 0)*3000/ReactionFormulas1!C3)*ROUNDUP(ReactionFormulas1!G3*ReactionFormulas1!H3,0)</f>
        <v/>
      </c>
      <c r="P8">
        <f>ROUNDUP(((ROUNDUP((ROUNDUP(ComponentBlueprint!F4*ComponentBlueprint!G4, 0)*Info!B2*ROUNDUP(MaterialBlueprints1!F14*MaterialBlueprints1!G14,0))/3000, 0)*3000/ReactionFormulas1!C3)*ROUNDUP(ReactionFormulas1!G3*ReactionFormulas1!H3,0))/200, 0)*200</f>
        <v/>
      </c>
      <c r="Q8" t="inlineStr"/>
      <c r="R8" t="n">
        <v>13230</v>
      </c>
      <c r="S8">
        <f>(ROUNDUP(((ROUNDUP((ROUNDUP(ComponentBlueprint!F4*ComponentBlueprint!G4, 0)*Info!B2*ROUNDUP(MaterialBlueprints1!F14*MaterialBlueprints1!G14,0))/3000, 0)*3000/ReactionFormulas1!C3)*ROUNDUP(ReactionFormulas1!G3*ReactionFormulas1!H3,0))/200, 0)*200)*(ReactionFormulas1!R8)*(1.0)</f>
        <v/>
      </c>
      <c r="T8" t="inlineStr"/>
      <c r="U8" t="n">
        <v>0</v>
      </c>
      <c r="V8">
        <f>P8-U8</f>
        <v/>
      </c>
      <c r="W8" t="inlineStr"/>
      <c r="X8" t="inlineStr"/>
      <c r="Y8" t="inlineStr"/>
      <c r="Z8" t="n">
        <v>16312.56893018864</v>
      </c>
      <c r="AA8">
        <f>(ROUNDUP(((ROUNDUP((ROUNDUP(ComponentBlueprint!F4*ComponentBlueprint!G4, 0)*Info!B2*ROUNDUP(MaterialBlueprints1!F14*MaterialBlueprints1!G14,0))/3000, 0)*3000/ReactionFormulas1!C3)*ROUNDUP(ReactionFormulas1!G3*ReactionFormulas1!H3,0))/200, 0)*200)*ReactionFormulas1!Z8</f>
        <v/>
      </c>
      <c r="AB8" t="inlineStr"/>
    </row>
    <row r="9">
      <c r="A9" t="inlineStr">
        <is>
          <t>Fernite Carbide Reaction Formula</t>
        </is>
      </c>
      <c r="B9" t="inlineStr">
        <is>
          <t>菲尔合金碳化物反应配方</t>
        </is>
      </c>
      <c r="C9" t="n">
        <v>10000</v>
      </c>
      <c r="D9" t="n">
        <v>16656</v>
      </c>
      <c r="E9" t="inlineStr">
        <is>
          <t>Fernite Alloy</t>
        </is>
      </c>
      <c r="F9" t="inlineStr">
        <is>
          <t>菲尔合金</t>
        </is>
      </c>
      <c r="G9" t="n">
        <v>100</v>
      </c>
      <c r="H9" t="n">
        <v>1</v>
      </c>
      <c r="I9">
        <f>(ROUNDUP((ROUNDUP(ComponentBlueprint!F4*ComponentBlueprint!G4, 0)*Info!B2*ROUNDUP(MaterialBlueprints1!F12*MaterialBlueprints1!G12,0))/10000, 0)*10000/ReactionFormulas1!C9)*ROUNDUP(ReactionFormulas1!G9*ReactionFormulas1!H9,0)</f>
        <v/>
      </c>
      <c r="J9" t="inlineStr"/>
      <c r="K9" t="inlineStr"/>
      <c r="L9" t="n">
        <v>16664</v>
      </c>
      <c r="M9" t="inlineStr">
        <is>
          <t>铯铬合金</t>
        </is>
      </c>
      <c r="N9" t="inlineStr">
        <is>
          <t>Solerium</t>
        </is>
      </c>
      <c r="O9">
        <f>(ROUNDUP((ROUNDUP(ComponentBlueprint!F4*ComponentBlueprint!G4, 0)*Info!B2*ROUNDUP(MaterialBlueprints1!F13*MaterialBlueprints1!G13,0))/750, 0)*750/ReactionFormulas1!C5)*ROUNDUP(ReactionFormulas1!G5*ReactionFormulas1!H5,0)</f>
        <v/>
      </c>
      <c r="P9">
        <f>ROUNDUP(((ROUNDUP((ROUNDUP(ComponentBlueprint!F4*ComponentBlueprint!G4, 0)*Info!B2*ROUNDUP(MaterialBlueprints1!F13*MaterialBlueprints1!G13,0))/750, 0)*750/ReactionFormulas1!C5)*ROUNDUP(ReactionFormulas1!G5*ReactionFormulas1!H5,0))/200, 0)*200</f>
        <v/>
      </c>
      <c r="Q9" t="inlineStr"/>
      <c r="R9" t="n">
        <v>9995</v>
      </c>
      <c r="S9">
        <f>(ROUNDUP(((ROUNDUP((ROUNDUP(ComponentBlueprint!F4*ComponentBlueprint!G4, 0)*Info!B2*ROUNDUP(MaterialBlueprints1!F13*MaterialBlueprints1!G13,0))/750, 0)*750/ReactionFormulas1!C5)*ROUNDUP(ReactionFormulas1!G5*ReactionFormulas1!H5,0))/200, 0)*200)*(ReactionFormulas1!R9)*(1.0)</f>
        <v/>
      </c>
      <c r="T9" t="inlineStr"/>
      <c r="U9" t="n">
        <v>0</v>
      </c>
      <c r="V9">
        <f>P9-U9</f>
        <v/>
      </c>
      <c r="W9" t="inlineStr"/>
      <c r="X9" t="inlineStr"/>
      <c r="Y9" t="inlineStr"/>
      <c r="Z9" t="n">
        <v>3465.545132557705</v>
      </c>
      <c r="AA9">
        <f>(ROUNDUP(((ROUNDUP((ROUNDUP(ComponentBlueprint!F4*ComponentBlueprint!G4, 0)*Info!B2*ROUNDUP(MaterialBlueprints1!F13*MaterialBlueprints1!G13,0))/750, 0)*750/ReactionFormulas1!C5)*ROUNDUP(ReactionFormulas1!G5*ReactionFormulas1!H5,0))/200, 0)*200)*ReactionFormulas1!Z9</f>
        <v/>
      </c>
      <c r="AB9" t="inlineStr"/>
    </row>
    <row r="10">
      <c r="A10" t="inlineStr">
        <is>
          <t>Fernite Carbide Reaction Formula</t>
        </is>
      </c>
      <c r="B10" t="inlineStr">
        <is>
          <t>菲尔合金碳化物反应配方</t>
        </is>
      </c>
      <c r="C10" t="n">
        <v>10000</v>
      </c>
      <c r="D10" t="n">
        <v>16660</v>
      </c>
      <c r="E10" t="inlineStr">
        <is>
          <t>Ceramic Powder</t>
        </is>
      </c>
      <c r="F10" t="inlineStr">
        <is>
          <t>陶瓷粉末</t>
        </is>
      </c>
      <c r="G10" t="n">
        <v>100</v>
      </c>
      <c r="H10" t="n">
        <v>1</v>
      </c>
      <c r="I10">
        <f>(ROUNDUP((ROUNDUP(ComponentBlueprint!F4*ComponentBlueprint!G4, 0)*Info!B2*ROUNDUP(MaterialBlueprints1!F12*MaterialBlueprints1!G12,0))/10000, 0)*10000/ReactionFormulas1!C10)*ROUNDUP(ReactionFormulas1!G10*ReactionFormulas1!H10,0)</f>
        <v/>
      </c>
      <c r="J10" t="inlineStr"/>
      <c r="K10" t="inlineStr"/>
      <c r="L10" t="n">
        <v>16668</v>
      </c>
      <c r="M10" t="inlineStr">
        <is>
          <t>镝汞合金</t>
        </is>
      </c>
      <c r="N10" t="inlineStr">
        <is>
          <t>Dysporite</t>
        </is>
      </c>
      <c r="O10">
        <f>(ROUNDUP((ROUNDUP(ComponentBlueprint!F4*ComponentBlueprint!G4, 0)*Info!B2*ROUNDUP(MaterialBlueprints1!F13*MaterialBlueprints1!G13,0))/750, 0)*750/ReactionFormulas1!C6)*ROUNDUP(ReactionFormulas1!G6*ReactionFormulas1!H6,0)</f>
        <v/>
      </c>
      <c r="P10">
        <f>ROUNDUP(((ROUNDUP((ROUNDUP(ComponentBlueprint!F4*ComponentBlueprint!G4, 0)*Info!B2*ROUNDUP(MaterialBlueprints1!F13*MaterialBlueprints1!G13,0))/750, 0)*750/ReactionFormulas1!C6)*ROUNDUP(ReactionFormulas1!G6*ReactionFormulas1!H6,0))/200, 0)*200</f>
        <v/>
      </c>
      <c r="Q10" t="inlineStr"/>
      <c r="R10" t="n">
        <v>39450</v>
      </c>
      <c r="S10">
        <f>(ROUNDUP(((ROUNDUP((ROUNDUP(ComponentBlueprint!F4*ComponentBlueprint!G4, 0)*Info!B2*ROUNDUP(MaterialBlueprints1!F13*MaterialBlueprints1!G13,0))/750, 0)*750/ReactionFormulas1!C6)*ROUNDUP(ReactionFormulas1!G6*ReactionFormulas1!H6,0))/200, 0)*200)*(ReactionFormulas1!R10)*(1.0)</f>
        <v/>
      </c>
      <c r="T10" t="inlineStr"/>
      <c r="U10" t="n">
        <v>0</v>
      </c>
      <c r="V10">
        <f>P10-U10</f>
        <v/>
      </c>
      <c r="W10" t="inlineStr"/>
      <c r="X10" t="inlineStr"/>
      <c r="Y10" t="inlineStr"/>
      <c r="Z10" t="n">
        <v>14766.77333933874</v>
      </c>
      <c r="AA10">
        <f>(ROUNDUP(((ROUNDUP((ROUNDUP(ComponentBlueprint!F4*ComponentBlueprint!G4, 0)*Info!B2*ROUNDUP(MaterialBlueprints1!F13*MaterialBlueprints1!G13,0))/750, 0)*750/ReactionFormulas1!C6)*ROUNDUP(ReactionFormulas1!G6*ReactionFormulas1!H6,0))/200, 0)*200)*ReactionFormulas1!Z10</f>
        <v/>
      </c>
      <c r="AB10" t="inlineStr"/>
    </row>
    <row r="11">
      <c r="A11" t="inlineStr">
        <is>
          <t>Fernite Carbide Reaction Formula</t>
        </is>
      </c>
      <c r="B11" t="inlineStr">
        <is>
          <t>菲尔合金碳化物反应配方</t>
        </is>
      </c>
      <c r="C11" t="n">
        <v>10000</v>
      </c>
      <c r="D11" t="n">
        <v>4246</v>
      </c>
      <c r="E11" t="inlineStr">
        <is>
          <t>Hydrogen Fuel Block</t>
        </is>
      </c>
      <c r="F11" t="inlineStr">
        <is>
          <t>氢燃料块</t>
        </is>
      </c>
      <c r="G11" t="n">
        <v>5</v>
      </c>
      <c r="H11" t="n">
        <v>1</v>
      </c>
      <c r="I11">
        <f>(ROUNDUP((ROUNDUP(ComponentBlueprint!F4*ComponentBlueprint!G4, 0)*Info!B2*ROUNDUP(MaterialBlueprints1!F12*MaterialBlueprints1!G12,0))/10000, 0)*10000/ReactionFormulas1!C11)*ROUNDUP(ReactionFormulas1!G11*ReactionFormulas1!H11,0)</f>
        <v/>
      </c>
      <c r="J11" t="inlineStr"/>
      <c r="K11" t="inlineStr"/>
      <c r="L11" t="n">
        <v>17959</v>
      </c>
      <c r="M11" t="inlineStr">
        <is>
          <t>铪化钒</t>
        </is>
      </c>
      <c r="N11" t="inlineStr">
        <is>
          <t>Vanadium Hafnite</t>
        </is>
      </c>
      <c r="O11">
        <f>(ROUNDUP((ROUNDUP(ComponentBlueprint!F4*ComponentBlueprint!G4, 0)*Info!B2*ROUNDUP(MaterialBlueprints1!F13*MaterialBlueprints1!G13,0))/750, 0)*750/ReactionFormulas1!C7)*ROUNDUP(ReactionFormulas1!G7*ReactionFormulas1!H7,0)</f>
        <v/>
      </c>
      <c r="P11">
        <f>ROUNDUP(((ROUNDUP((ROUNDUP(ComponentBlueprint!F4*ComponentBlueprint!G4, 0)*Info!B2*ROUNDUP(MaterialBlueprints1!F13*MaterialBlueprints1!G13,0))/750, 0)*750/ReactionFormulas1!C7)*ROUNDUP(ReactionFormulas1!G7*ReactionFormulas1!H7,0))/200, 0)*200</f>
        <v/>
      </c>
      <c r="Q11" t="inlineStr"/>
      <c r="R11" t="n">
        <v>11350</v>
      </c>
      <c r="S11">
        <f>(ROUNDUP(((ROUNDUP((ROUNDUP(ComponentBlueprint!F4*ComponentBlueprint!G4, 0)*Info!B2*ROUNDUP(MaterialBlueprints1!F13*MaterialBlueprints1!G13,0))/750, 0)*750/ReactionFormulas1!C7)*ROUNDUP(ReactionFormulas1!G7*ReactionFormulas1!H7,0))/200, 0)*200)*(ReactionFormulas1!R11)*(1.0)</f>
        <v/>
      </c>
      <c r="T11" t="inlineStr"/>
      <c r="U11" t="n">
        <v>0</v>
      </c>
      <c r="V11">
        <f>P11-U11</f>
        <v/>
      </c>
      <c r="W11" t="inlineStr"/>
      <c r="X11" t="inlineStr"/>
      <c r="Y11" t="inlineStr"/>
      <c r="Z11" t="n">
        <v>2273.863988056039</v>
      </c>
      <c r="AA11">
        <f>(ROUNDUP(((ROUNDUP((ROUNDUP(ComponentBlueprint!F4*ComponentBlueprint!G4, 0)*Info!B2*ROUNDUP(MaterialBlueprints1!F13*MaterialBlueprints1!G13,0))/750, 0)*750/ReactionFormulas1!C7)*ROUNDUP(ReactionFormulas1!G7*ReactionFormulas1!H7,0))/200, 0)*200)*ReactionFormulas1!Z11</f>
        <v/>
      </c>
      <c r="AB11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B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Reaction Formula EN</t>
        </is>
      </c>
      <c r="B1" s="1" t="inlineStr">
        <is>
          <t>Reaction Formula ZH</t>
        </is>
      </c>
      <c r="C1" s="1" t="inlineStr">
        <is>
          <t>Product Output</t>
        </is>
      </c>
      <c r="D1" s="1" t="inlineStr">
        <is>
          <t>Material ID</t>
        </is>
      </c>
      <c r="E1" s="1" t="inlineStr">
        <is>
          <t>Material EN</t>
        </is>
      </c>
      <c r="F1" s="1" t="inlineStr">
        <is>
          <t>Material ZH</t>
        </is>
      </c>
      <c r="G1" s="1" t="inlineStr">
        <is>
          <t>Quantity</t>
        </is>
      </c>
      <c r="H1" s="1" t="inlineStr">
        <is>
          <t>材料效率</t>
        </is>
      </c>
      <c r="I1" s="1" t="inlineStr">
        <is>
          <t>总需求</t>
        </is>
      </c>
      <c r="J1" s="1" t="inlineStr"/>
      <c r="K1" s="1" t="inlineStr">
        <is>
          <t> </t>
        </is>
      </c>
      <c r="L1" s="1" t="inlineStr">
        <is>
          <t>Unique Material ID</t>
        </is>
      </c>
      <c r="M1" s="1" t="inlineStr">
        <is>
          <t>Unique Material ZH</t>
        </is>
      </c>
      <c r="N1" s="1" t="inlineStr">
        <is>
          <t>Unique Material EN</t>
        </is>
      </c>
      <c r="O1" s="1" t="inlineStr">
        <is>
          <t>Summed 总需求</t>
        </is>
      </c>
      <c r="P1" s="1" t="inlineStr">
        <is>
          <t>Rounded 总需求</t>
        </is>
      </c>
      <c r="Q1" s="1" t="inlineStr">
        <is>
          <t>  </t>
        </is>
      </c>
      <c r="R1" s="1" t="inlineStr">
        <is>
          <t>Min Jita Sell</t>
        </is>
      </c>
      <c r="S1" s="1" t="inlineStr">
        <is>
          <t>Total Cost</t>
        </is>
      </c>
      <c r="T1" s="1" t="inlineStr">
        <is>
          <t>Total Cost Sum</t>
        </is>
      </c>
      <c r="U1" s="1" t="inlineStr">
        <is>
          <t>已完成数量</t>
        </is>
      </c>
      <c r="V1" s="1" t="inlineStr">
        <is>
          <t>剩余数量</t>
        </is>
      </c>
      <c r="W1" s="1" t="inlineStr">
        <is>
          <t>   </t>
        </is>
      </c>
      <c r="X1" s="1" t="inlineStr">
        <is>
          <t>    </t>
        </is>
      </c>
      <c r="Y1" s="1" t="inlineStr">
        <is>
          <t>     </t>
        </is>
      </c>
      <c r="Z1" s="1" t="inlineStr">
        <is>
          <t>Adjusted Price</t>
        </is>
      </c>
      <c r="AA1" s="1" t="inlineStr">
        <is>
          <t>Total Adjusted Cost</t>
        </is>
      </c>
      <c r="AB1" s="1" t="inlineStr">
        <is>
          <t>Total Adjusted Cost Sum</t>
        </is>
      </c>
    </row>
    <row r="2">
      <c r="A2" t="inlineStr">
        <is>
          <t>Ceramic Powder Reaction Formula</t>
        </is>
      </c>
      <c r="B2" t="inlineStr">
        <is>
          <t>陶瓷粉末反应配方</t>
        </is>
      </c>
      <c r="C2" t="n">
        <v>200</v>
      </c>
      <c r="D2" t="n">
        <v>16635</v>
      </c>
      <c r="E2" t="inlineStr">
        <is>
          <t>Evaporite Deposits</t>
        </is>
      </c>
      <c r="F2" t="inlineStr">
        <is>
          <t>蒸发岩沉积物</t>
        </is>
      </c>
      <c r="G2" t="n">
        <v>100</v>
      </c>
      <c r="H2" t="n">
        <v>1</v>
      </c>
      <c r="I2">
        <f>(ROUNDUP(((ROUNDUP((ROUNDUP(ComponentBlueprint!F4*ComponentBlueprint!G4, 0)*Info!B2*ROUNDUP(MaterialBlueprints1!F12*MaterialBlueprints1!G12,0))/10000, 0)*10000/ReactionFormulas1!C10)*ROUNDUP(ReactionFormulas1!G10*ReactionFormulas1!H10,0))/200, 0)*200/ReactionFormulas2!C2)*ROUNDUP(ReactionFormulas2!G2*ReactionFormulas2!H2,0)</f>
        <v/>
      </c>
      <c r="J2" t="inlineStr"/>
      <c r="K2" t="inlineStr"/>
      <c r="L2" t="n">
        <v>4051</v>
      </c>
      <c r="M2" t="inlineStr">
        <is>
          <t>氮燃料块</t>
        </is>
      </c>
      <c r="N2" t="inlineStr">
        <is>
          <t>Nitrogen Fuel Block</t>
        </is>
      </c>
      <c r="O2">
        <f>(ROUNDUP(((ROUNDUP((ROUNDUP(ComponentBlueprint!F4*ComponentBlueprint!G4, 0)*Info!B2*ROUNDUP(MaterialBlueprints1!F14*MaterialBlueprints1!G14,0))/3000, 0)*3000/ReactionFormulas1!C3)*ROUNDUP(ReactionFormulas1!G3*ReactionFormulas1!H3,0))/200, 0)*200/ReactionFormulas2!C16)*ROUNDUP(ReactionFormulas2!G16*ReactionFormulas2!H16,0)+(ROUNDUP(((ROUNDUP((ROUNDUP(ComponentBlueprint!F4*ComponentBlueprint!G4, 0)*Info!B2*ROUNDUP(MaterialBlueprints1!F14*MaterialBlueprints1!G14,0))/3000, 0)*3000/ReactionFormulas1!C3)*ROUNDUP(ReactionFormulas1!G3*ReactionFormulas1!H3,0))/200, 0)*200/ReactionFormulas2!C19)*ROUNDUP(ReactionFormulas2!G19*ReactionFormulas2!H19,0)</f>
        <v/>
      </c>
      <c r="P2">
        <f>(ROUNDUP(((ROUNDUP((ROUNDUP(ComponentBlueprint!F4*ComponentBlueprint!G4, 0)*Info!B2*ROUNDUP(MaterialBlueprints1!F14*MaterialBlueprints1!G14,0))/3000, 0)*3000/ReactionFormulas1!C3)*ROUNDUP(ReactionFormulas1!G3*ReactionFormulas1!H3,0))/200, 0)*200/ReactionFormulas2!C16)*ROUNDUP(ReactionFormulas2!G16*ReactionFormulas2!H16,0)+(ROUNDUP(((ROUNDUP((ROUNDUP(ComponentBlueprint!F4*ComponentBlueprint!G4, 0)*Info!B2*ROUNDUP(MaterialBlueprints1!F14*MaterialBlueprints1!G14,0))/3000, 0)*3000/ReactionFormulas1!C3)*ROUNDUP(ReactionFormulas1!G3*ReactionFormulas1!H3,0))/200, 0)*200/ReactionFormulas2!C19)*ROUNDUP(ReactionFormulas2!G19*ReactionFormulas2!H19,0)</f>
        <v/>
      </c>
      <c r="Q2" t="inlineStr"/>
      <c r="R2" t="n">
        <v>22990</v>
      </c>
      <c r="S2">
        <f>((ROUNDUP(((ROUNDUP((ROUNDUP(ComponentBlueprint!F4*ComponentBlueprint!G4, 0)*Info!B2*ROUNDUP(MaterialBlueprints1!F14*MaterialBlueprints1!G14,0))/3000, 0)*3000/ReactionFormulas1!C3)*ROUNDUP(ReactionFormulas1!G3*ReactionFormulas1!H3,0))/200, 0)*200/ReactionFormulas2!C16)*ROUNDUP(ReactionFormulas2!G16*ReactionFormulas2!H16,0)+(ROUNDUP(((ROUNDUP((ROUNDUP(ComponentBlueprint!F4*ComponentBlueprint!G4, 0)*Info!B2*ROUNDUP(MaterialBlueprints1!F14*MaterialBlueprints1!G14,0))/3000, 0)*3000/ReactionFormulas1!C3)*ROUNDUP(ReactionFormulas1!G3*ReactionFormulas1!H3,0))/200, 0)*200/ReactionFormulas2!C19)*ROUNDUP(ReactionFormulas2!G19*ReactionFormulas2!H19,0))*(ReactionFormulas2!R2)*(1.0)</f>
        <v/>
      </c>
      <c r="T2">
        <f>SUM(S2:S25)</f>
        <v/>
      </c>
      <c r="U2" t="n">
        <v>0</v>
      </c>
      <c r="V2">
        <f>P2-U2</f>
        <v/>
      </c>
      <c r="W2" t="inlineStr"/>
      <c r="X2" t="inlineStr"/>
      <c r="Y2" t="inlineStr"/>
      <c r="Z2" t="n">
        <v>9857.596516410087</v>
      </c>
      <c r="AA2">
        <f>((ROUNDUP(((ROUNDUP((ROUNDUP(ComponentBlueprint!F4*ComponentBlueprint!G4, 0)*Info!B2*ROUNDUP(MaterialBlueprints1!F14*MaterialBlueprints1!G14,0))/3000, 0)*3000/ReactionFormulas1!C3)*ROUNDUP(ReactionFormulas1!G3*ReactionFormulas1!H3,0))/200, 0)*200/ReactionFormulas2!C16)*ROUNDUP(ReactionFormulas2!G16*ReactionFormulas2!H16,0)+(ROUNDUP(((ROUNDUP((ROUNDUP(ComponentBlueprint!F4*ComponentBlueprint!G4, 0)*Info!B2*ROUNDUP(MaterialBlueprints1!F14*MaterialBlueprints1!G14,0))/3000, 0)*3000/ReactionFormulas1!C3)*ROUNDUP(ReactionFormulas1!G3*ReactionFormulas1!H3,0))/200, 0)*200/ReactionFormulas2!C19)*ROUNDUP(ReactionFormulas2!G19*ReactionFormulas2!H19,0))*ReactionFormulas2!Z2</f>
        <v/>
      </c>
      <c r="AB2">
        <f>SUM(ReactionFormulas2!AA2:ReactionFormulas2!AA25)</f>
        <v/>
      </c>
    </row>
    <row r="3">
      <c r="A3" t="inlineStr">
        <is>
          <t>Ceramic Powder Reaction Formula</t>
        </is>
      </c>
      <c r="B3" t="inlineStr">
        <is>
          <t>陶瓷粉末反应配方</t>
        </is>
      </c>
      <c r="C3" t="n">
        <v>200</v>
      </c>
      <c r="D3" t="n">
        <v>16636</v>
      </c>
      <c r="E3" t="inlineStr">
        <is>
          <t>Silicates</t>
        </is>
      </c>
      <c r="F3" t="inlineStr">
        <is>
          <t>硅酸盐</t>
        </is>
      </c>
      <c r="G3" t="n">
        <v>100</v>
      </c>
      <c r="H3" t="n">
        <v>1</v>
      </c>
      <c r="I3">
        <f>(ROUNDUP(((ROUNDUP((ROUNDUP(ComponentBlueprint!F4*ComponentBlueprint!G4, 0)*Info!B2*ROUNDUP(MaterialBlueprints1!F12*MaterialBlueprints1!G12,0))/10000, 0)*10000/ReactionFormulas1!C10)*ROUNDUP(ReactionFormulas1!G10*ReactionFormulas1!H10,0))/200, 0)*200/ReactionFormulas2!C3)*ROUNDUP(ReactionFormulas2!G3*ReactionFormulas2!H3,0)</f>
        <v/>
      </c>
      <c r="J3" t="inlineStr"/>
      <c r="K3" t="inlineStr"/>
      <c r="L3" t="n">
        <v>4246</v>
      </c>
      <c r="M3" t="inlineStr">
        <is>
          <t>氢燃料块</t>
        </is>
      </c>
      <c r="N3" t="inlineStr">
        <is>
          <t>Hydrogen Fuel Block</t>
        </is>
      </c>
      <c r="O3">
        <f>(ROUNDUP(((ROUNDUP((ROUNDUP(ComponentBlueprint!F4*ComponentBlueprint!G4, 0)*Info!B2*ROUNDUP(MaterialBlueprints1!F12*MaterialBlueprints1!G12,0))/10000, 0)*10000/ReactionFormulas1!C10)*ROUNDUP(ReactionFormulas1!G10*ReactionFormulas1!H10,0))/200, 0)*200/ReactionFormulas2!C4)*ROUNDUP(ReactionFormulas2!G4*ReactionFormulas2!H4,0)+(ROUNDUP(((ROUNDUP((ROUNDUP(ComponentBlueprint!F4*ComponentBlueprint!G4, 0)*Info!B2*ROUNDUP(MaterialBlueprints1!F13*MaterialBlueprints1!G13,0))/750, 0)*750/ReactionFormulas1!C7)*ROUNDUP(ReactionFormulas1!G7*ReactionFormulas1!H7,0))/200, 0)*200/ReactionFormulas2!C10)*ROUNDUP(ReactionFormulas2!G10*ReactionFormulas2!H10,0)+(ROUNDUP(((ROUNDUP((ROUNDUP(ComponentBlueprint!F4*ComponentBlueprint!G4, 0)*Info!B2*ROUNDUP(MaterialBlueprints1!F12*MaterialBlueprints1!G12,0))/10000, 0)*10000/ReactionFormulas1!C9)*ROUNDUP(ReactionFormulas1!G9*ReactionFormulas1!H9,0))/200, 0)*200/ReactionFormulas2!C25)*ROUNDUP(ReactionFormulas2!G25*ReactionFormulas2!H25,0)</f>
        <v/>
      </c>
      <c r="P3">
        <f>(ROUNDUP(((ROUNDUP((ROUNDUP(ComponentBlueprint!F4*ComponentBlueprint!G4, 0)*Info!B2*ROUNDUP(MaterialBlueprints1!F12*MaterialBlueprints1!G12,0))/10000, 0)*10000/ReactionFormulas1!C10)*ROUNDUP(ReactionFormulas1!G10*ReactionFormulas1!H10,0))/200, 0)*200/ReactionFormulas2!C4)*ROUNDUP(ReactionFormulas2!G4*ReactionFormulas2!H4,0)+(ROUNDUP(((ROUNDUP((ROUNDUP(ComponentBlueprint!F4*ComponentBlueprint!G4, 0)*Info!B2*ROUNDUP(MaterialBlueprints1!F13*MaterialBlueprints1!G13,0))/750, 0)*750/ReactionFormulas1!C7)*ROUNDUP(ReactionFormulas1!G7*ReactionFormulas1!H7,0))/200, 0)*200/ReactionFormulas2!C10)*ROUNDUP(ReactionFormulas2!G10*ReactionFormulas2!H10,0)+(ROUNDUP(((ROUNDUP((ROUNDUP(ComponentBlueprint!F4*ComponentBlueprint!G4, 0)*Info!B2*ROUNDUP(MaterialBlueprints1!F12*MaterialBlueprints1!G12,0))/10000, 0)*10000/ReactionFormulas1!C9)*ROUNDUP(ReactionFormulas1!G9*ReactionFormulas1!H9,0))/200, 0)*200/ReactionFormulas2!C25)*ROUNDUP(ReactionFormulas2!G25*ReactionFormulas2!H25,0)</f>
        <v/>
      </c>
      <c r="Q3" t="inlineStr"/>
      <c r="R3" t="n">
        <v>23110</v>
      </c>
      <c r="S3">
        <f>((ROUNDUP(((ROUNDUP((ROUNDUP(ComponentBlueprint!F4*ComponentBlueprint!G4, 0)*Info!B2*ROUNDUP(MaterialBlueprints1!F12*MaterialBlueprints1!G12,0))/10000, 0)*10000/ReactionFormulas1!C10)*ROUNDUP(ReactionFormulas1!G10*ReactionFormulas1!H10,0))/200, 0)*200/ReactionFormulas2!C4)*ROUNDUP(ReactionFormulas2!G4*ReactionFormulas2!H4,0)+(ROUNDUP(((ROUNDUP((ROUNDUP(ComponentBlueprint!F4*ComponentBlueprint!G4, 0)*Info!B2*ROUNDUP(MaterialBlueprints1!F13*MaterialBlueprints1!G13,0))/750, 0)*750/ReactionFormulas1!C7)*ROUNDUP(ReactionFormulas1!G7*ReactionFormulas1!H7,0))/200, 0)*200/ReactionFormulas2!C10)*ROUNDUP(ReactionFormulas2!G10*ReactionFormulas2!H10,0)+(ROUNDUP(((ROUNDUP((ROUNDUP(ComponentBlueprint!F4*ComponentBlueprint!G4, 0)*Info!B2*ROUNDUP(MaterialBlueprints1!F12*MaterialBlueprints1!G12,0))/10000, 0)*10000/ReactionFormulas1!C9)*ROUNDUP(ReactionFormulas1!G9*ReactionFormulas1!H9,0))/200, 0)*200/ReactionFormulas2!C25)*ROUNDUP(ReactionFormulas2!G25*ReactionFormulas2!H25,0))*(ReactionFormulas2!R3)*(1.0)</f>
        <v/>
      </c>
      <c r="T3" t="inlineStr"/>
      <c r="U3" t="n">
        <v>0</v>
      </c>
      <c r="V3">
        <f>P3-U3</f>
        <v/>
      </c>
      <c r="W3" t="inlineStr"/>
      <c r="X3" t="inlineStr"/>
      <c r="Y3" t="inlineStr"/>
      <c r="Z3" t="n">
        <v>17284.08567050203</v>
      </c>
      <c r="AA3">
        <f>((ROUNDUP(((ROUNDUP((ROUNDUP(ComponentBlueprint!F4*ComponentBlueprint!G4, 0)*Info!B2*ROUNDUP(MaterialBlueprints1!F12*MaterialBlueprints1!G12,0))/10000, 0)*10000/ReactionFormulas1!C10)*ROUNDUP(ReactionFormulas1!G10*ReactionFormulas1!H10,0))/200, 0)*200/ReactionFormulas2!C4)*ROUNDUP(ReactionFormulas2!G4*ReactionFormulas2!H4,0)+(ROUNDUP(((ROUNDUP((ROUNDUP(ComponentBlueprint!F4*ComponentBlueprint!G4, 0)*Info!B2*ROUNDUP(MaterialBlueprints1!F13*MaterialBlueprints1!G13,0))/750, 0)*750/ReactionFormulas1!C7)*ROUNDUP(ReactionFormulas1!G7*ReactionFormulas1!H7,0))/200, 0)*200/ReactionFormulas2!C10)*ROUNDUP(ReactionFormulas2!G10*ReactionFormulas2!H10,0)+(ROUNDUP(((ROUNDUP((ROUNDUP(ComponentBlueprint!F4*ComponentBlueprint!G4, 0)*Info!B2*ROUNDUP(MaterialBlueprints1!F12*MaterialBlueprints1!G12,0))/10000, 0)*10000/ReactionFormulas1!C9)*ROUNDUP(ReactionFormulas1!G9*ReactionFormulas1!H9,0))/200, 0)*200/ReactionFormulas2!C25)*ROUNDUP(ReactionFormulas2!G25*ReactionFormulas2!H25,0))*ReactionFormulas2!Z3</f>
        <v/>
      </c>
      <c r="AB3" t="inlineStr"/>
    </row>
    <row r="4">
      <c r="A4" t="inlineStr">
        <is>
          <t>Ceramic Powder Reaction Formula</t>
        </is>
      </c>
      <c r="B4" t="inlineStr">
        <is>
          <t>陶瓷粉末反应配方</t>
        </is>
      </c>
      <c r="C4" t="n">
        <v>200</v>
      </c>
      <c r="D4" t="n">
        <v>4246</v>
      </c>
      <c r="E4" t="inlineStr">
        <is>
          <t>Hydrogen Fuel Block</t>
        </is>
      </c>
      <c r="F4" t="inlineStr">
        <is>
          <t>氢燃料块</t>
        </is>
      </c>
      <c r="G4" t="n">
        <v>5</v>
      </c>
      <c r="H4" t="n">
        <v>1</v>
      </c>
      <c r="I4">
        <f>(ROUNDUP(((ROUNDUP((ROUNDUP(ComponentBlueprint!F4*ComponentBlueprint!G4, 0)*Info!B2*ROUNDUP(MaterialBlueprints1!F12*MaterialBlueprints1!G12,0))/10000, 0)*10000/ReactionFormulas1!C10)*ROUNDUP(ReactionFormulas1!G10*ReactionFormulas1!H10,0))/200, 0)*200/ReactionFormulas2!C4)*ROUNDUP(ReactionFormulas2!G4*ReactionFormulas2!H4,0)</f>
        <v/>
      </c>
      <c r="J4" t="inlineStr"/>
      <c r="K4" t="inlineStr"/>
      <c r="L4" t="n">
        <v>4247</v>
      </c>
      <c r="M4" t="inlineStr">
        <is>
          <t>氦燃料块</t>
        </is>
      </c>
      <c r="N4" t="inlineStr">
        <is>
          <t>Helium Fuel Block</t>
        </is>
      </c>
      <c r="O4">
        <f>(ROUNDUP(((ROUNDUP((ROUNDUP(ComponentBlueprint!F4*ComponentBlueprint!G4, 0)*Info!B2*ROUNDUP(MaterialBlueprints1!F14*MaterialBlueprints1!G14,0))/3000, 0)*3000/ReactionFormulas1!C2)*ROUNDUP(ReactionFormulas1!G2*ReactionFormulas1!H2,0))/200, 0)*200/ReactionFormulas2!C7)*ROUNDUP(ReactionFormulas2!G7*ReactionFormulas2!H7,0)+(ROUNDUP(((ROUNDUP((ROUNDUP(ComponentBlueprint!F4*ComponentBlueprint!G4, 0)*Info!B2*ROUNDUP(MaterialBlueprints1!F13*MaterialBlueprints1!G13,0))/750, 0)*750/ReactionFormulas1!C6)*ROUNDUP(ReactionFormulas1!G6*ReactionFormulas1!H6,0))/200, 0)*200/ReactionFormulas2!C13)*ROUNDUP(ReactionFormulas2!G13*ReactionFormulas2!H13,0)</f>
        <v/>
      </c>
      <c r="P4">
        <f>(ROUNDUP(((ROUNDUP((ROUNDUP(ComponentBlueprint!F4*ComponentBlueprint!G4, 0)*Info!B2*ROUNDUP(MaterialBlueprints1!F14*MaterialBlueprints1!G14,0))/3000, 0)*3000/ReactionFormulas1!C2)*ROUNDUP(ReactionFormulas1!G2*ReactionFormulas1!H2,0))/200, 0)*200/ReactionFormulas2!C7)*ROUNDUP(ReactionFormulas2!G7*ReactionFormulas2!H7,0)+(ROUNDUP(((ROUNDUP((ROUNDUP(ComponentBlueprint!F4*ComponentBlueprint!G4, 0)*Info!B2*ROUNDUP(MaterialBlueprints1!F13*MaterialBlueprints1!G13,0))/750, 0)*750/ReactionFormulas1!C6)*ROUNDUP(ReactionFormulas1!G6*ReactionFormulas1!H6,0))/200, 0)*200/ReactionFormulas2!C13)*ROUNDUP(ReactionFormulas2!G13*ReactionFormulas2!H13,0)</f>
        <v/>
      </c>
      <c r="Q4" t="inlineStr"/>
      <c r="R4" t="n">
        <v>23880</v>
      </c>
      <c r="S4">
        <f>((ROUNDUP(((ROUNDUP((ROUNDUP(ComponentBlueprint!F4*ComponentBlueprint!G4, 0)*Info!B2*ROUNDUP(MaterialBlueprints1!F14*MaterialBlueprints1!G14,0))/3000, 0)*3000/ReactionFormulas1!C2)*ROUNDUP(ReactionFormulas1!G2*ReactionFormulas1!H2,0))/200, 0)*200/ReactionFormulas2!C7)*ROUNDUP(ReactionFormulas2!G7*ReactionFormulas2!H7,0)+(ROUNDUP(((ROUNDUP((ROUNDUP(ComponentBlueprint!F4*ComponentBlueprint!G4, 0)*Info!B2*ROUNDUP(MaterialBlueprints1!F13*MaterialBlueprints1!G13,0))/750, 0)*750/ReactionFormulas1!C6)*ROUNDUP(ReactionFormulas1!G6*ReactionFormulas1!H6,0))/200, 0)*200/ReactionFormulas2!C13)*ROUNDUP(ReactionFormulas2!G13*ReactionFormulas2!H13,0))*(ReactionFormulas2!R4)*(1.0)</f>
        <v/>
      </c>
      <c r="T4" t="inlineStr"/>
      <c r="U4" t="n">
        <v>0</v>
      </c>
      <c r="V4">
        <f>P4-U4</f>
        <v/>
      </c>
      <c r="W4" t="inlineStr"/>
      <c r="X4" t="inlineStr"/>
      <c r="Y4" t="inlineStr"/>
      <c r="Z4" t="n">
        <v>13230.41790275256</v>
      </c>
      <c r="AA4">
        <f>((ROUNDUP(((ROUNDUP((ROUNDUP(ComponentBlueprint!F4*ComponentBlueprint!G4, 0)*Info!B2*ROUNDUP(MaterialBlueprints1!F14*MaterialBlueprints1!G14,0))/3000, 0)*3000/ReactionFormulas1!C2)*ROUNDUP(ReactionFormulas1!G2*ReactionFormulas1!H2,0))/200, 0)*200/ReactionFormulas2!C7)*ROUNDUP(ReactionFormulas2!G7*ReactionFormulas2!H7,0)+(ROUNDUP(((ROUNDUP((ROUNDUP(ComponentBlueprint!F4*ComponentBlueprint!G4, 0)*Info!B2*ROUNDUP(MaterialBlueprints1!F13*MaterialBlueprints1!G13,0))/750, 0)*750/ReactionFormulas1!C6)*ROUNDUP(ReactionFormulas1!G6*ReactionFormulas1!H6,0))/200, 0)*200/ReactionFormulas2!C13)*ROUNDUP(ReactionFormulas2!G13*ReactionFormulas2!H13,0))*ReactionFormulas2!Z4</f>
        <v/>
      </c>
      <c r="AB4" t="inlineStr"/>
    </row>
    <row r="5">
      <c r="A5" t="inlineStr">
        <is>
          <t>Carbon Polymers Reaction Formula</t>
        </is>
      </c>
      <c r="B5" t="inlineStr">
        <is>
          <t>碳聚合物反应配方</t>
        </is>
      </c>
      <c r="C5" t="n">
        <v>200</v>
      </c>
      <c r="D5" t="n">
        <v>16633</v>
      </c>
      <c r="E5" t="inlineStr">
        <is>
          <t>Hydrocarbons</t>
        </is>
      </c>
      <c r="F5" t="inlineStr">
        <is>
          <t>烃类</t>
        </is>
      </c>
      <c r="G5" t="n">
        <v>100</v>
      </c>
      <c r="H5" t="n">
        <v>1</v>
      </c>
      <c r="I5">
        <f>(ROUNDUP(((ROUNDUP((ROUNDUP(ComponentBlueprint!F4*ComponentBlueprint!G4, 0)*Info!B2*ROUNDUP(MaterialBlueprints1!F14*MaterialBlueprints1!G14,0))/3000, 0)*3000/ReactionFormulas1!C2)*ROUNDUP(ReactionFormulas1!G2*ReactionFormulas1!H2,0))/200, 0)*200/ReactionFormulas2!C5)*ROUNDUP(ReactionFormulas2!G5*ReactionFormulas2!H5,0)</f>
        <v/>
      </c>
      <c r="J5" t="inlineStr"/>
      <c r="K5" t="inlineStr"/>
      <c r="L5" t="n">
        <v>4312</v>
      </c>
      <c r="M5" t="inlineStr">
        <is>
          <t>氧燃料块</t>
        </is>
      </c>
      <c r="N5" t="inlineStr">
        <is>
          <t>Oxygen Fuel Block</t>
        </is>
      </c>
      <c r="O5">
        <f>(ROUNDUP(((ROUNDUP((ROUNDUP(ComponentBlueprint!F4*ComponentBlueprint!G4, 0)*Info!B2*ROUNDUP(MaterialBlueprints1!F13*MaterialBlueprints1!G13,0))/750, 0)*750/ReactionFormulas1!C5)*ROUNDUP(ReactionFormulas1!G5*ReactionFormulas1!H5,0))/200, 0)*200/ReactionFormulas2!C22)*ROUNDUP(ReactionFormulas2!G22*ReactionFormulas2!H22,0)</f>
        <v/>
      </c>
      <c r="P5">
        <f>(ROUNDUP(((ROUNDUP((ROUNDUP(ComponentBlueprint!F4*ComponentBlueprint!G4, 0)*Info!B2*ROUNDUP(MaterialBlueprints1!F13*MaterialBlueprints1!G13,0))/750, 0)*750/ReactionFormulas1!C5)*ROUNDUP(ReactionFormulas1!G5*ReactionFormulas1!H5,0))/200, 0)*200/ReactionFormulas2!C22)*ROUNDUP(ReactionFormulas2!G22*ReactionFormulas2!H22,0)</f>
        <v/>
      </c>
      <c r="Q5" t="inlineStr"/>
      <c r="R5" t="n">
        <v>23110</v>
      </c>
      <c r="S5">
        <f>((ROUNDUP(((ROUNDUP((ROUNDUP(ComponentBlueprint!F4*ComponentBlueprint!G4, 0)*Info!B2*ROUNDUP(MaterialBlueprints1!F13*MaterialBlueprints1!G13,0))/750, 0)*750/ReactionFormulas1!C5)*ROUNDUP(ReactionFormulas1!G5*ReactionFormulas1!H5,0))/200, 0)*200/ReactionFormulas2!C22)*ROUNDUP(ReactionFormulas2!G22*ReactionFormulas2!H22,0))*(ReactionFormulas2!R5)*(1.0)</f>
        <v/>
      </c>
      <c r="T5" t="inlineStr"/>
      <c r="U5" t="n">
        <v>0</v>
      </c>
      <c r="V5">
        <f>P5-U5</f>
        <v/>
      </c>
      <c r="W5" t="inlineStr"/>
      <c r="X5" t="inlineStr"/>
      <c r="Y5" t="inlineStr"/>
      <c r="Z5" t="n">
        <v>20219.36569841891</v>
      </c>
      <c r="AA5">
        <f>((ROUNDUP(((ROUNDUP((ROUNDUP(ComponentBlueprint!F4*ComponentBlueprint!G4, 0)*Info!B2*ROUNDUP(MaterialBlueprints1!F13*MaterialBlueprints1!G13,0))/750, 0)*750/ReactionFormulas1!C5)*ROUNDUP(ReactionFormulas1!G5*ReactionFormulas1!H5,0))/200, 0)*200/ReactionFormulas2!C22)*ROUNDUP(ReactionFormulas2!G22*ReactionFormulas2!H22,0))*ReactionFormulas2!Z5</f>
        <v/>
      </c>
      <c r="AB5" t="inlineStr"/>
    </row>
    <row r="6">
      <c r="A6" t="inlineStr">
        <is>
          <t>Carbon Polymers Reaction Formula</t>
        </is>
      </c>
      <c r="B6" t="inlineStr">
        <is>
          <t>碳聚合物反应配方</t>
        </is>
      </c>
      <c r="C6" t="n">
        <v>200</v>
      </c>
      <c r="D6" t="n">
        <v>16636</v>
      </c>
      <c r="E6" t="inlineStr">
        <is>
          <t>Silicates</t>
        </is>
      </c>
      <c r="F6" t="inlineStr">
        <is>
          <t>硅酸盐</t>
        </is>
      </c>
      <c r="G6" t="n">
        <v>100</v>
      </c>
      <c r="H6" t="n">
        <v>1</v>
      </c>
      <c r="I6">
        <f>(ROUNDUP(((ROUNDUP((ROUNDUP(ComponentBlueprint!F4*ComponentBlueprint!G4, 0)*Info!B2*ROUNDUP(MaterialBlueprints1!F14*MaterialBlueprints1!G14,0))/3000, 0)*3000/ReactionFormulas1!C2)*ROUNDUP(ReactionFormulas1!G2*ReactionFormulas1!H2,0))/200, 0)*200/ReactionFormulas2!C6)*ROUNDUP(ReactionFormulas2!G6*ReactionFormulas2!H6,0)</f>
        <v/>
      </c>
      <c r="J6" t="inlineStr"/>
      <c r="K6" t="inlineStr"/>
      <c r="L6" t="n">
        <v>16633</v>
      </c>
      <c r="M6" t="inlineStr">
        <is>
          <t>烃类</t>
        </is>
      </c>
      <c r="N6" t="inlineStr">
        <is>
          <t>Hydrocarbons</t>
        </is>
      </c>
      <c r="O6">
        <f>(ROUNDUP(((ROUNDUP((ROUNDUP(ComponentBlueprint!F4*ComponentBlueprint!G4, 0)*Info!B2*ROUNDUP(MaterialBlueprints1!F14*MaterialBlueprints1!G14,0))/3000, 0)*3000/ReactionFormulas1!C2)*ROUNDUP(ReactionFormulas1!G2*ReactionFormulas1!H2,0))/200, 0)*200/ReactionFormulas2!C5)*ROUNDUP(ReactionFormulas2!G5*ReactionFormulas2!H5,0)</f>
        <v/>
      </c>
      <c r="P6">
        <f>(ROUNDUP(((ROUNDUP((ROUNDUP(ComponentBlueprint!F4*ComponentBlueprint!G4, 0)*Info!B2*ROUNDUP(MaterialBlueprints1!F14*MaterialBlueprints1!G14,0))/3000, 0)*3000/ReactionFormulas1!C2)*ROUNDUP(ReactionFormulas1!G2*ReactionFormulas1!H2,0))/200, 0)*200/ReactionFormulas2!C5)*ROUNDUP(ReactionFormulas2!G5*ReactionFormulas2!H5,0)</f>
        <v/>
      </c>
      <c r="Q6" t="inlineStr"/>
      <c r="R6" t="n">
        <v>597</v>
      </c>
      <c r="S6">
        <f>((ROUNDUP(((ROUNDUP((ROUNDUP(ComponentBlueprint!F4*ComponentBlueprint!G4, 0)*Info!B2*ROUNDUP(MaterialBlueprints1!F14*MaterialBlueprints1!G14,0))/3000, 0)*3000/ReactionFormulas1!C2)*ROUNDUP(ReactionFormulas1!G2*ReactionFormulas1!H2,0))/200, 0)*200/ReactionFormulas2!C5)*ROUNDUP(ReactionFormulas2!G5*ReactionFormulas2!H5,0))*(ReactionFormulas2!R6)*(1.0)</f>
        <v/>
      </c>
      <c r="T6" t="inlineStr"/>
      <c r="U6" t="n">
        <v>0</v>
      </c>
      <c r="V6">
        <f>P6-U6</f>
        <v/>
      </c>
      <c r="W6" t="inlineStr"/>
      <c r="X6" t="inlineStr"/>
      <c r="Y6" t="inlineStr"/>
      <c r="Z6" t="n">
        <v>114.2934610516187</v>
      </c>
      <c r="AA6">
        <f>((ROUNDUP(((ROUNDUP((ROUNDUP(ComponentBlueprint!F4*ComponentBlueprint!G4, 0)*Info!B2*ROUNDUP(MaterialBlueprints1!F14*MaterialBlueprints1!G14,0))/3000, 0)*3000/ReactionFormulas1!C2)*ROUNDUP(ReactionFormulas1!G2*ReactionFormulas1!H2,0))/200, 0)*200/ReactionFormulas2!C5)*ROUNDUP(ReactionFormulas2!G5*ReactionFormulas2!H5,0))*ReactionFormulas2!Z6</f>
        <v/>
      </c>
      <c r="AB6" t="inlineStr"/>
    </row>
    <row r="7">
      <c r="A7" t="inlineStr">
        <is>
          <t>Carbon Polymers Reaction Formula</t>
        </is>
      </c>
      <c r="B7" t="inlineStr">
        <is>
          <t>碳聚合物反应配方</t>
        </is>
      </c>
      <c r="C7" t="n">
        <v>200</v>
      </c>
      <c r="D7" t="n">
        <v>4247</v>
      </c>
      <c r="E7" t="inlineStr">
        <is>
          <t>Helium Fuel Block</t>
        </is>
      </c>
      <c r="F7" t="inlineStr">
        <is>
          <t>氦燃料块</t>
        </is>
      </c>
      <c r="G7" t="n">
        <v>5</v>
      </c>
      <c r="H7" t="n">
        <v>1</v>
      </c>
      <c r="I7">
        <f>(ROUNDUP(((ROUNDUP((ROUNDUP(ComponentBlueprint!F4*ComponentBlueprint!G4, 0)*Info!B2*ROUNDUP(MaterialBlueprints1!F14*MaterialBlueprints1!G14,0))/3000, 0)*3000/ReactionFormulas1!C2)*ROUNDUP(ReactionFormulas1!G2*ReactionFormulas1!H2,0))/200, 0)*200/ReactionFormulas2!C7)*ROUNDUP(ReactionFormulas2!G7*ReactionFormulas2!H7,0)</f>
        <v/>
      </c>
      <c r="J7" t="inlineStr"/>
      <c r="K7" t="inlineStr"/>
      <c r="L7" t="n">
        <v>16635</v>
      </c>
      <c r="M7" t="inlineStr">
        <is>
          <t>蒸发岩沉积物</t>
        </is>
      </c>
      <c r="N7" t="inlineStr">
        <is>
          <t>Evaporite Deposits</t>
        </is>
      </c>
      <c r="O7">
        <f>(ROUNDUP(((ROUNDUP((ROUNDUP(ComponentBlueprint!F4*ComponentBlueprint!G4, 0)*Info!B2*ROUNDUP(MaterialBlueprints1!F12*MaterialBlueprints1!G12,0))/10000, 0)*10000/ReactionFormulas1!C10)*ROUNDUP(ReactionFormulas1!G10*ReactionFormulas1!H10,0))/200, 0)*200/ReactionFormulas2!C2)*ROUNDUP(ReactionFormulas2!G2*ReactionFormulas2!H2,0)</f>
        <v/>
      </c>
      <c r="P7">
        <f>(ROUNDUP(((ROUNDUP((ROUNDUP(ComponentBlueprint!F4*ComponentBlueprint!G4, 0)*Info!B2*ROUNDUP(MaterialBlueprints1!F12*MaterialBlueprints1!G12,0))/10000, 0)*10000/ReactionFormulas1!C10)*ROUNDUP(ReactionFormulas1!G10*ReactionFormulas1!H10,0))/200, 0)*200/ReactionFormulas2!C2)*ROUNDUP(ReactionFormulas2!G2*ReactionFormulas2!H2,0)</f>
        <v/>
      </c>
      <c r="Q7" t="inlineStr"/>
      <c r="R7" t="n">
        <v>369.8</v>
      </c>
      <c r="S7">
        <f>((ROUNDUP(((ROUNDUP((ROUNDUP(ComponentBlueprint!F4*ComponentBlueprint!G4, 0)*Info!B2*ROUNDUP(MaterialBlueprints1!F12*MaterialBlueprints1!G12,0))/10000, 0)*10000/ReactionFormulas1!C10)*ROUNDUP(ReactionFormulas1!G10*ReactionFormulas1!H10,0))/200, 0)*200/ReactionFormulas2!C2)*ROUNDUP(ReactionFormulas2!G2*ReactionFormulas2!H2,0))*(ReactionFormulas2!R7)*(1.0)</f>
        <v/>
      </c>
      <c r="T7" t="inlineStr"/>
      <c r="U7" t="n">
        <v>0</v>
      </c>
      <c r="V7">
        <f>P7-U7</f>
        <v/>
      </c>
      <c r="W7" t="inlineStr"/>
      <c r="X7" t="inlineStr"/>
      <c r="Y7" t="inlineStr"/>
      <c r="Z7" t="n">
        <v>369.4823872723772</v>
      </c>
      <c r="AA7">
        <f>((ROUNDUP(((ROUNDUP((ROUNDUP(ComponentBlueprint!F4*ComponentBlueprint!G4, 0)*Info!B2*ROUNDUP(MaterialBlueprints1!F12*MaterialBlueprints1!G12,0))/10000, 0)*10000/ReactionFormulas1!C10)*ROUNDUP(ReactionFormulas1!G10*ReactionFormulas1!H10,0))/200, 0)*200/ReactionFormulas2!C2)*ROUNDUP(ReactionFormulas2!G2*ReactionFormulas2!H2,0))*ReactionFormulas2!Z7</f>
        <v/>
      </c>
      <c r="AB7" t="inlineStr"/>
    </row>
    <row r="8">
      <c r="A8" t="inlineStr">
        <is>
          <t>Vanadium Hafnite Reaction Formula</t>
        </is>
      </c>
      <c r="B8" t="inlineStr">
        <is>
          <t>铪化钒反应配方</t>
        </is>
      </c>
      <c r="C8" t="n">
        <v>200</v>
      </c>
      <c r="D8" t="n">
        <v>16642</v>
      </c>
      <c r="E8" t="inlineStr">
        <is>
          <t>Vanadium</t>
        </is>
      </c>
      <c r="F8" t="inlineStr">
        <is>
          <t>钒</t>
        </is>
      </c>
      <c r="G8" t="n">
        <v>100</v>
      </c>
      <c r="H8" t="n">
        <v>1</v>
      </c>
      <c r="I8">
        <f>(ROUNDUP(((ROUNDUP((ROUNDUP(ComponentBlueprint!F4*ComponentBlueprint!G4, 0)*Info!B2*ROUNDUP(MaterialBlueprints1!F13*MaterialBlueprints1!G13,0))/750, 0)*750/ReactionFormulas1!C7)*ROUNDUP(ReactionFormulas1!G7*ReactionFormulas1!H7,0))/200, 0)*200/ReactionFormulas2!C8)*ROUNDUP(ReactionFormulas2!G8*ReactionFormulas2!H8,0)</f>
        <v/>
      </c>
      <c r="J8" t="inlineStr"/>
      <c r="K8" t="inlineStr"/>
      <c r="L8" t="n">
        <v>16636</v>
      </c>
      <c r="M8" t="inlineStr">
        <is>
          <t>硅酸盐</t>
        </is>
      </c>
      <c r="N8" t="inlineStr">
        <is>
          <t>Silicates</t>
        </is>
      </c>
      <c r="O8">
        <f>(ROUNDUP(((ROUNDUP((ROUNDUP(ComponentBlueprint!F4*ComponentBlueprint!G4, 0)*Info!B2*ROUNDUP(MaterialBlueprints1!F12*MaterialBlueprints1!G12,0))/10000, 0)*10000/ReactionFormulas1!C10)*ROUNDUP(ReactionFormulas1!G10*ReactionFormulas1!H10,0))/200, 0)*200/ReactionFormulas2!C3)*ROUNDUP(ReactionFormulas2!G3*ReactionFormulas2!H3,0)+(ROUNDUP(((ROUNDUP((ROUNDUP(ComponentBlueprint!F4*ComponentBlueprint!G4, 0)*Info!B2*ROUNDUP(MaterialBlueprints1!F14*MaterialBlueprints1!G14,0))/3000, 0)*3000/ReactionFormulas1!C2)*ROUNDUP(ReactionFormulas1!G2*ReactionFormulas1!H2,0))/200, 0)*200/ReactionFormulas2!C6)*ROUNDUP(ReactionFormulas2!G6*ReactionFormulas2!H6,0)</f>
        <v/>
      </c>
      <c r="P8">
        <f>(ROUNDUP(((ROUNDUP((ROUNDUP(ComponentBlueprint!F4*ComponentBlueprint!G4, 0)*Info!B2*ROUNDUP(MaterialBlueprints1!F12*MaterialBlueprints1!G12,0))/10000, 0)*10000/ReactionFormulas1!C10)*ROUNDUP(ReactionFormulas1!G10*ReactionFormulas1!H10,0))/200, 0)*200/ReactionFormulas2!C3)*ROUNDUP(ReactionFormulas2!G3*ReactionFormulas2!H3,0)+(ROUNDUP(((ROUNDUP((ROUNDUP(ComponentBlueprint!F4*ComponentBlueprint!G4, 0)*Info!B2*ROUNDUP(MaterialBlueprints1!F14*MaterialBlueprints1!G14,0))/3000, 0)*3000/ReactionFormulas1!C2)*ROUNDUP(ReactionFormulas1!G2*ReactionFormulas1!H2,0))/200, 0)*200/ReactionFormulas2!C6)*ROUNDUP(ReactionFormulas2!G6*ReactionFormulas2!H6,0)</f>
        <v/>
      </c>
      <c r="Q8" t="inlineStr"/>
      <c r="R8" t="n">
        <v>319.8</v>
      </c>
      <c r="S8">
        <f>((ROUNDUP(((ROUNDUP((ROUNDUP(ComponentBlueprint!F4*ComponentBlueprint!G4, 0)*Info!B2*ROUNDUP(MaterialBlueprints1!F12*MaterialBlueprints1!G12,0))/10000, 0)*10000/ReactionFormulas1!C10)*ROUNDUP(ReactionFormulas1!G10*ReactionFormulas1!H10,0))/200, 0)*200/ReactionFormulas2!C3)*ROUNDUP(ReactionFormulas2!G3*ReactionFormulas2!H3,0)+(ROUNDUP(((ROUNDUP((ROUNDUP(ComponentBlueprint!F4*ComponentBlueprint!G4, 0)*Info!B2*ROUNDUP(MaterialBlueprints1!F14*MaterialBlueprints1!G14,0))/3000, 0)*3000/ReactionFormulas1!C2)*ROUNDUP(ReactionFormulas1!G2*ReactionFormulas1!H2,0))/200, 0)*200/ReactionFormulas2!C6)*ROUNDUP(ReactionFormulas2!G6*ReactionFormulas2!H6,0))*(ReactionFormulas2!R8)*(1.0)</f>
        <v/>
      </c>
      <c r="T8" t="inlineStr"/>
      <c r="U8" t="n">
        <v>0</v>
      </c>
      <c r="V8">
        <f>P8-U8</f>
        <v/>
      </c>
      <c r="W8" t="inlineStr"/>
      <c r="X8" t="inlineStr"/>
      <c r="Y8" t="inlineStr"/>
      <c r="Z8" t="n">
        <v>331.3534946996178</v>
      </c>
      <c r="AA8">
        <f>((ROUNDUP(((ROUNDUP((ROUNDUP(ComponentBlueprint!F4*ComponentBlueprint!G4, 0)*Info!B2*ROUNDUP(MaterialBlueprints1!F12*MaterialBlueprints1!G12,0))/10000, 0)*10000/ReactionFormulas1!C10)*ROUNDUP(ReactionFormulas1!G10*ReactionFormulas1!H10,0))/200, 0)*200/ReactionFormulas2!C3)*ROUNDUP(ReactionFormulas2!G3*ReactionFormulas2!H3,0)+(ROUNDUP(((ROUNDUP((ROUNDUP(ComponentBlueprint!F4*ComponentBlueprint!G4, 0)*Info!B2*ROUNDUP(MaterialBlueprints1!F14*MaterialBlueprints1!G14,0))/3000, 0)*3000/ReactionFormulas1!C2)*ROUNDUP(ReactionFormulas1!G2*ReactionFormulas1!H2,0))/200, 0)*200/ReactionFormulas2!C6)*ROUNDUP(ReactionFormulas2!G6*ReactionFormulas2!H6,0))*ReactionFormulas2!Z8</f>
        <v/>
      </c>
      <c r="AB8" t="inlineStr"/>
    </row>
    <row r="9">
      <c r="A9" t="inlineStr">
        <is>
          <t>Vanadium Hafnite Reaction Formula</t>
        </is>
      </c>
      <c r="B9" t="inlineStr">
        <is>
          <t>铪化钒反应配方</t>
        </is>
      </c>
      <c r="C9" t="n">
        <v>200</v>
      </c>
      <c r="D9" t="n">
        <v>16648</v>
      </c>
      <c r="E9" t="inlineStr">
        <is>
          <t>Hafnium</t>
        </is>
      </c>
      <c r="F9" t="inlineStr">
        <is>
          <t>铪</t>
        </is>
      </c>
      <c r="G9" t="n">
        <v>100</v>
      </c>
      <c r="H9" t="n">
        <v>1</v>
      </c>
      <c r="I9">
        <f>(ROUNDUP(((ROUNDUP((ROUNDUP(ComponentBlueprint!F4*ComponentBlueprint!G4, 0)*Info!B2*ROUNDUP(MaterialBlueprints1!F13*MaterialBlueprints1!G13,0))/750, 0)*750/ReactionFormulas1!C7)*ROUNDUP(ReactionFormulas1!G7*ReactionFormulas1!H7,0))/200, 0)*200/ReactionFormulas2!C9)*ROUNDUP(ReactionFormulas2!G9*ReactionFormulas2!H9,0)</f>
        <v/>
      </c>
      <c r="J9" t="inlineStr"/>
      <c r="K9" t="inlineStr"/>
      <c r="L9" t="n">
        <v>16639</v>
      </c>
      <c r="M9" t="inlineStr">
        <is>
          <t>钪</t>
        </is>
      </c>
      <c r="N9" t="inlineStr">
        <is>
          <t>Scandium</t>
        </is>
      </c>
      <c r="O9">
        <f>(ROUNDUP(((ROUNDUP((ROUNDUP(ComponentBlueprint!F4*ComponentBlueprint!G4, 0)*Info!B2*ROUNDUP(MaterialBlueprints1!F12*MaterialBlueprints1!G12,0))/10000, 0)*10000/ReactionFormulas1!C9)*ROUNDUP(ReactionFormulas1!G9*ReactionFormulas1!H9,0))/200, 0)*200/ReactionFormulas2!C23)*ROUNDUP(ReactionFormulas2!G23*ReactionFormulas2!H23,0)</f>
        <v/>
      </c>
      <c r="P9">
        <f>(ROUNDUP(((ROUNDUP((ROUNDUP(ComponentBlueprint!F4*ComponentBlueprint!G4, 0)*Info!B2*ROUNDUP(MaterialBlueprints1!F12*MaterialBlueprints1!G12,0))/10000, 0)*10000/ReactionFormulas1!C9)*ROUNDUP(ReactionFormulas1!G9*ReactionFormulas1!H9,0))/200, 0)*200/ReactionFormulas2!C23)*ROUNDUP(ReactionFormulas2!G23*ReactionFormulas2!H23,0)</f>
        <v/>
      </c>
      <c r="Q9" t="inlineStr"/>
      <c r="R9" t="n">
        <v>853</v>
      </c>
      <c r="S9">
        <f>((ROUNDUP(((ROUNDUP((ROUNDUP(ComponentBlueprint!F4*ComponentBlueprint!G4, 0)*Info!B2*ROUNDUP(MaterialBlueprints1!F12*MaterialBlueprints1!G12,0))/10000, 0)*10000/ReactionFormulas1!C9)*ROUNDUP(ReactionFormulas1!G9*ReactionFormulas1!H9,0))/200, 0)*200/ReactionFormulas2!C23)*ROUNDUP(ReactionFormulas2!G23*ReactionFormulas2!H23,0))*(ReactionFormulas2!R9)*(1.0)</f>
        <v/>
      </c>
      <c r="T9" t="inlineStr"/>
      <c r="U9" t="n">
        <v>0</v>
      </c>
      <c r="V9">
        <f>P9-U9</f>
        <v/>
      </c>
      <c r="W9" t="inlineStr"/>
      <c r="X9" t="inlineStr"/>
      <c r="Y9" t="inlineStr"/>
      <c r="Z9" t="n">
        <v>1074.525860175986</v>
      </c>
      <c r="AA9">
        <f>((ROUNDUP(((ROUNDUP((ROUNDUP(ComponentBlueprint!F4*ComponentBlueprint!G4, 0)*Info!B2*ROUNDUP(MaterialBlueprints1!F12*MaterialBlueprints1!G12,0))/10000, 0)*10000/ReactionFormulas1!C9)*ROUNDUP(ReactionFormulas1!G9*ReactionFormulas1!H9,0))/200, 0)*200/ReactionFormulas2!C23)*ROUNDUP(ReactionFormulas2!G23*ReactionFormulas2!H23,0))*ReactionFormulas2!Z9</f>
        <v/>
      </c>
      <c r="AB9" t="inlineStr"/>
    </row>
    <row r="10">
      <c r="A10" t="inlineStr">
        <is>
          <t>Vanadium Hafnite Reaction Formula</t>
        </is>
      </c>
      <c r="B10" t="inlineStr">
        <is>
          <t>铪化钒反应配方</t>
        </is>
      </c>
      <c r="C10" t="n">
        <v>200</v>
      </c>
      <c r="D10" t="n">
        <v>4246</v>
      </c>
      <c r="E10" t="inlineStr">
        <is>
          <t>Hydrogen Fuel Block</t>
        </is>
      </c>
      <c r="F10" t="inlineStr">
        <is>
          <t>氢燃料块</t>
        </is>
      </c>
      <c r="G10" t="n">
        <v>5</v>
      </c>
      <c r="H10" t="n">
        <v>1</v>
      </c>
      <c r="I10">
        <f>(ROUNDUP(((ROUNDUP((ROUNDUP(ComponentBlueprint!F4*ComponentBlueprint!G4, 0)*Info!B2*ROUNDUP(MaterialBlueprints1!F13*MaterialBlueprints1!G13,0))/750, 0)*750/ReactionFormulas1!C7)*ROUNDUP(ReactionFormulas1!G7*ReactionFormulas1!H7,0))/200, 0)*200/ReactionFormulas2!C10)*ROUNDUP(ReactionFormulas2!G10*ReactionFormulas2!H10,0)</f>
        <v/>
      </c>
      <c r="J10" t="inlineStr"/>
      <c r="K10" t="inlineStr"/>
      <c r="L10" t="n">
        <v>16641</v>
      </c>
      <c r="M10" t="inlineStr">
        <is>
          <t>铬</t>
        </is>
      </c>
      <c r="N10" t="inlineStr">
        <is>
          <t>Chromium</t>
        </is>
      </c>
      <c r="O10">
        <f>(ROUNDUP(((ROUNDUP((ROUNDUP(ComponentBlueprint!F4*ComponentBlueprint!G4, 0)*Info!B2*ROUNDUP(MaterialBlueprints1!F13*MaterialBlueprints1!G13,0))/750, 0)*750/ReactionFormulas1!C5)*ROUNDUP(ReactionFormulas1!G5*ReactionFormulas1!H5,0))/200, 0)*200/ReactionFormulas2!C20)*ROUNDUP(ReactionFormulas2!G20*ReactionFormulas2!H20,0)</f>
        <v/>
      </c>
      <c r="P10">
        <f>(ROUNDUP(((ROUNDUP((ROUNDUP(ComponentBlueprint!F4*ComponentBlueprint!G4, 0)*Info!B2*ROUNDUP(MaterialBlueprints1!F13*MaterialBlueprints1!G13,0))/750, 0)*750/ReactionFormulas1!C5)*ROUNDUP(ReactionFormulas1!G5*ReactionFormulas1!H5,0))/200, 0)*200/ReactionFormulas2!C20)*ROUNDUP(ReactionFormulas2!G20*ReactionFormulas2!H20,0)</f>
        <v/>
      </c>
      <c r="Q10" t="inlineStr"/>
      <c r="R10" t="n">
        <v>9000</v>
      </c>
      <c r="S10">
        <f>((ROUNDUP(((ROUNDUP((ROUNDUP(ComponentBlueprint!F4*ComponentBlueprint!G4, 0)*Info!B2*ROUNDUP(MaterialBlueprints1!F13*MaterialBlueprints1!G13,0))/750, 0)*750/ReactionFormulas1!C5)*ROUNDUP(ReactionFormulas1!G5*ReactionFormulas1!H5,0))/200, 0)*200/ReactionFormulas2!C20)*ROUNDUP(ReactionFormulas2!G20*ReactionFormulas2!H20,0))*(ReactionFormulas2!R10)*(1.0)</f>
        <v/>
      </c>
      <c r="T10" t="inlineStr"/>
      <c r="U10" t="n">
        <v>0</v>
      </c>
      <c r="V10">
        <f>P10-U10</f>
        <v/>
      </c>
      <c r="W10" t="inlineStr"/>
      <c r="X10" t="inlineStr"/>
      <c r="Y10" t="inlineStr"/>
      <c r="Z10" t="n">
        <v>3877.050894078559</v>
      </c>
      <c r="AA10">
        <f>((ROUNDUP(((ROUNDUP((ROUNDUP(ComponentBlueprint!F4*ComponentBlueprint!G4, 0)*Info!B2*ROUNDUP(MaterialBlueprints1!F13*MaterialBlueprints1!G13,0))/750, 0)*750/ReactionFormulas1!C5)*ROUNDUP(ReactionFormulas1!G5*ReactionFormulas1!H5,0))/200, 0)*200/ReactionFormulas2!C20)*ROUNDUP(ReactionFormulas2!G20*ReactionFormulas2!H20,0))*ReactionFormulas2!Z10</f>
        <v/>
      </c>
      <c r="AB10" t="inlineStr"/>
    </row>
    <row r="11">
      <c r="A11" t="inlineStr">
        <is>
          <t>Dysporite Reaction Formula</t>
        </is>
      </c>
      <c r="B11" t="inlineStr">
        <is>
          <t>镝汞合金反应配方</t>
        </is>
      </c>
      <c r="C11" t="n">
        <v>200</v>
      </c>
      <c r="D11" t="n">
        <v>16646</v>
      </c>
      <c r="E11" t="inlineStr">
        <is>
          <t>Mercury</t>
        </is>
      </c>
      <c r="F11" t="inlineStr">
        <is>
          <t>汞</t>
        </is>
      </c>
      <c r="G11" t="n">
        <v>100</v>
      </c>
      <c r="H11" t="n">
        <v>1</v>
      </c>
      <c r="I11">
        <f>(ROUNDUP(((ROUNDUP((ROUNDUP(ComponentBlueprint!F4*ComponentBlueprint!G4, 0)*Info!B2*ROUNDUP(MaterialBlueprints1!F13*MaterialBlueprints1!G13,0))/750, 0)*750/ReactionFormulas1!C6)*ROUNDUP(ReactionFormulas1!G6*ReactionFormulas1!H6,0))/200, 0)*200/ReactionFormulas2!C11)*ROUNDUP(ReactionFormulas2!G11*ReactionFormulas2!H11,0)</f>
        <v/>
      </c>
      <c r="J11" t="inlineStr"/>
      <c r="K11" t="inlineStr"/>
      <c r="L11" t="n">
        <v>16642</v>
      </c>
      <c r="M11" t="inlineStr">
        <is>
          <t>钒</t>
        </is>
      </c>
      <c r="N11" t="inlineStr">
        <is>
          <t>Vanadium</t>
        </is>
      </c>
      <c r="O11">
        <f>(ROUNDUP(((ROUNDUP((ROUNDUP(ComponentBlueprint!F4*ComponentBlueprint!G4, 0)*Info!B2*ROUNDUP(MaterialBlueprints1!F13*MaterialBlueprints1!G13,0))/750, 0)*750/ReactionFormulas1!C7)*ROUNDUP(ReactionFormulas1!G7*ReactionFormulas1!H7,0))/200, 0)*200/ReactionFormulas2!C8)*ROUNDUP(ReactionFormulas2!G8*ReactionFormulas2!H8,0)+(ROUNDUP(((ROUNDUP((ROUNDUP(ComponentBlueprint!F4*ComponentBlueprint!G4, 0)*Info!B2*ROUNDUP(MaterialBlueprints1!F12*MaterialBlueprints1!G12,0))/10000, 0)*10000/ReactionFormulas1!C9)*ROUNDUP(ReactionFormulas1!G9*ReactionFormulas1!H9,0))/200, 0)*200/ReactionFormulas2!C24)*ROUNDUP(ReactionFormulas2!G24*ReactionFormulas2!H24,0)</f>
        <v/>
      </c>
      <c r="P11">
        <f>(ROUNDUP(((ROUNDUP((ROUNDUP(ComponentBlueprint!F4*ComponentBlueprint!G4, 0)*Info!B2*ROUNDUP(MaterialBlueprints1!F13*MaterialBlueprints1!G13,0))/750, 0)*750/ReactionFormulas1!C7)*ROUNDUP(ReactionFormulas1!G7*ReactionFormulas1!H7,0))/200, 0)*200/ReactionFormulas2!C8)*ROUNDUP(ReactionFormulas2!G8*ReactionFormulas2!H8,0)+(ROUNDUP(((ROUNDUP((ROUNDUP(ComponentBlueprint!F4*ComponentBlueprint!G4, 0)*Info!B2*ROUNDUP(MaterialBlueprints1!F12*MaterialBlueprints1!G12,0))/10000, 0)*10000/ReactionFormulas1!C9)*ROUNDUP(ReactionFormulas1!G9*ReactionFormulas1!H9,0))/200, 0)*200/ReactionFormulas2!C24)*ROUNDUP(ReactionFormulas2!G24*ReactionFormulas2!H24,0)</f>
        <v/>
      </c>
      <c r="Q11" t="inlineStr"/>
      <c r="R11" t="n">
        <v>1962</v>
      </c>
      <c r="S11">
        <f>((ROUNDUP(((ROUNDUP((ROUNDUP(ComponentBlueprint!F4*ComponentBlueprint!G4, 0)*Info!B2*ROUNDUP(MaterialBlueprints1!F13*MaterialBlueprints1!G13,0))/750, 0)*750/ReactionFormulas1!C7)*ROUNDUP(ReactionFormulas1!G7*ReactionFormulas1!H7,0))/200, 0)*200/ReactionFormulas2!C8)*ROUNDUP(ReactionFormulas2!G8*ReactionFormulas2!H8,0)+(ROUNDUP(((ROUNDUP((ROUNDUP(ComponentBlueprint!F4*ComponentBlueprint!G4, 0)*Info!B2*ROUNDUP(MaterialBlueprints1!F12*MaterialBlueprints1!G12,0))/10000, 0)*10000/ReactionFormulas1!C9)*ROUNDUP(ReactionFormulas1!G9*ReactionFormulas1!H9,0))/200, 0)*200/ReactionFormulas2!C24)*ROUNDUP(ReactionFormulas2!G24*ReactionFormulas2!H24,0))*(ReactionFormulas2!R11)*(1.0)</f>
        <v/>
      </c>
      <c r="T11" t="inlineStr"/>
      <c r="U11" t="n">
        <v>0</v>
      </c>
      <c r="V11">
        <f>P11-U11</f>
        <v/>
      </c>
      <c r="W11" t="inlineStr"/>
      <c r="X11" t="inlineStr"/>
      <c r="Y11" t="inlineStr"/>
      <c r="Z11" t="n">
        <v>2531.42999560267</v>
      </c>
      <c r="AA11">
        <f>((ROUNDUP(((ROUNDUP((ROUNDUP(ComponentBlueprint!F4*ComponentBlueprint!G4, 0)*Info!B2*ROUNDUP(MaterialBlueprints1!F13*MaterialBlueprints1!G13,0))/750, 0)*750/ReactionFormulas1!C7)*ROUNDUP(ReactionFormulas1!G7*ReactionFormulas1!H7,0))/200, 0)*200/ReactionFormulas2!C8)*ROUNDUP(ReactionFormulas2!G8*ReactionFormulas2!H8,0)+(ROUNDUP(((ROUNDUP((ROUNDUP(ComponentBlueprint!F4*ComponentBlueprint!G4, 0)*Info!B2*ROUNDUP(MaterialBlueprints1!F12*MaterialBlueprints1!G12,0))/10000, 0)*10000/ReactionFormulas1!C9)*ROUNDUP(ReactionFormulas1!G9*ReactionFormulas1!H9,0))/200, 0)*200/ReactionFormulas2!C24)*ROUNDUP(ReactionFormulas2!G24*ReactionFormulas2!H24,0))*ReactionFormulas2!Z11</f>
        <v/>
      </c>
      <c r="AB11" t="inlineStr"/>
    </row>
    <row r="12">
      <c r="A12" t="inlineStr">
        <is>
          <t>Dysporite Reaction Formula</t>
        </is>
      </c>
      <c r="B12" t="inlineStr">
        <is>
          <t>镝汞合金反应配方</t>
        </is>
      </c>
      <c r="C12" t="n">
        <v>200</v>
      </c>
      <c r="D12" t="n">
        <v>16650</v>
      </c>
      <c r="E12" t="inlineStr">
        <is>
          <t>Dysprosium</t>
        </is>
      </c>
      <c r="F12" t="inlineStr">
        <is>
          <t>镝</t>
        </is>
      </c>
      <c r="G12" t="n">
        <v>100</v>
      </c>
      <c r="H12" t="n">
        <v>1</v>
      </c>
      <c r="I12">
        <f>(ROUNDUP(((ROUNDUP((ROUNDUP(ComponentBlueprint!F4*ComponentBlueprint!G4, 0)*Info!B2*ROUNDUP(MaterialBlueprints1!F13*MaterialBlueprints1!G13,0))/750, 0)*750/ReactionFormulas1!C6)*ROUNDUP(ReactionFormulas1!G6*ReactionFormulas1!H6,0))/200, 0)*200/ReactionFormulas2!C12)*ROUNDUP(ReactionFormulas2!G12*ReactionFormulas2!H12,0)</f>
        <v/>
      </c>
      <c r="J12" t="inlineStr"/>
      <c r="K12" t="inlineStr"/>
      <c r="L12" t="n">
        <v>16644</v>
      </c>
      <c r="M12" t="inlineStr">
        <is>
          <t>铂</t>
        </is>
      </c>
      <c r="N12" t="inlineStr">
        <is>
          <t>Platinum</t>
        </is>
      </c>
      <c r="O12">
        <f>(ROUNDUP(((ROUNDUP((ROUNDUP(ComponentBlueprint!F4*ComponentBlueprint!G4, 0)*Info!B2*ROUNDUP(MaterialBlueprints1!F14*MaterialBlueprints1!G14,0))/3000, 0)*3000/ReactionFormulas1!C3)*ROUNDUP(ReactionFormulas1!G3*ReactionFormulas1!H3,0))/200, 0)*200/ReactionFormulas2!C14)*ROUNDUP(ReactionFormulas2!G14*ReactionFormulas2!H14,0)+(ROUNDUP(((ROUNDUP((ROUNDUP(ComponentBlueprint!F4*ComponentBlueprint!G4, 0)*Info!B2*ROUNDUP(MaterialBlueprints1!F14*MaterialBlueprints1!G14,0))/3000, 0)*3000/ReactionFormulas1!C3)*ROUNDUP(ReactionFormulas1!G3*ReactionFormulas1!H3,0))/200, 0)*200/ReactionFormulas2!C17)*ROUNDUP(ReactionFormulas2!G17*ReactionFormulas2!H17,0)</f>
        <v/>
      </c>
      <c r="P12">
        <f>(ROUNDUP(((ROUNDUP((ROUNDUP(ComponentBlueprint!F4*ComponentBlueprint!G4, 0)*Info!B2*ROUNDUP(MaterialBlueprints1!F14*MaterialBlueprints1!G14,0))/3000, 0)*3000/ReactionFormulas1!C3)*ROUNDUP(ReactionFormulas1!G3*ReactionFormulas1!H3,0))/200, 0)*200/ReactionFormulas2!C14)*ROUNDUP(ReactionFormulas2!G14*ReactionFormulas2!H14,0)+(ROUNDUP(((ROUNDUP((ROUNDUP(ComponentBlueprint!F4*ComponentBlueprint!G4, 0)*Info!B2*ROUNDUP(MaterialBlueprints1!F14*MaterialBlueprints1!G14,0))/3000, 0)*3000/ReactionFormulas1!C3)*ROUNDUP(ReactionFormulas1!G3*ReactionFormulas1!H3,0))/200, 0)*200/ReactionFormulas2!C17)*ROUNDUP(ReactionFormulas2!G17*ReactionFormulas2!H17,0)</f>
        <v/>
      </c>
      <c r="Q12" t="inlineStr"/>
      <c r="R12" t="n">
        <v>7419</v>
      </c>
      <c r="S12">
        <f>((ROUNDUP(((ROUNDUP((ROUNDUP(ComponentBlueprint!F4*ComponentBlueprint!G4, 0)*Info!B2*ROUNDUP(MaterialBlueprints1!F14*MaterialBlueprints1!G14,0))/3000, 0)*3000/ReactionFormulas1!C3)*ROUNDUP(ReactionFormulas1!G3*ReactionFormulas1!H3,0))/200, 0)*200/ReactionFormulas2!C14)*ROUNDUP(ReactionFormulas2!G14*ReactionFormulas2!H14,0)+(ROUNDUP(((ROUNDUP((ROUNDUP(ComponentBlueprint!F4*ComponentBlueprint!G4, 0)*Info!B2*ROUNDUP(MaterialBlueprints1!F14*MaterialBlueprints1!G14,0))/3000, 0)*3000/ReactionFormulas1!C3)*ROUNDUP(ReactionFormulas1!G3*ReactionFormulas1!H3,0))/200, 0)*200/ReactionFormulas2!C17)*ROUNDUP(ReactionFormulas2!G17*ReactionFormulas2!H17,0))*(ReactionFormulas2!R12)*(1.0)</f>
        <v/>
      </c>
      <c r="T12" t="inlineStr"/>
      <c r="U12" t="n">
        <v>0</v>
      </c>
      <c r="V12">
        <f>P12-U12</f>
        <v/>
      </c>
      <c r="W12" t="inlineStr"/>
      <c r="X12" t="inlineStr"/>
      <c r="Y12" t="inlineStr"/>
      <c r="Z12" t="n">
        <v>6043.566630349304</v>
      </c>
      <c r="AA12">
        <f>((ROUNDUP(((ROUNDUP((ROUNDUP(ComponentBlueprint!F4*ComponentBlueprint!G4, 0)*Info!B2*ROUNDUP(MaterialBlueprints1!F14*MaterialBlueprints1!G14,0))/3000, 0)*3000/ReactionFormulas1!C3)*ROUNDUP(ReactionFormulas1!G3*ReactionFormulas1!H3,0))/200, 0)*200/ReactionFormulas2!C14)*ROUNDUP(ReactionFormulas2!G14*ReactionFormulas2!H14,0)+(ROUNDUP(((ROUNDUP((ROUNDUP(ComponentBlueprint!F4*ComponentBlueprint!G4, 0)*Info!B2*ROUNDUP(MaterialBlueprints1!F14*MaterialBlueprints1!G14,0))/3000, 0)*3000/ReactionFormulas1!C3)*ROUNDUP(ReactionFormulas1!G3*ReactionFormulas1!H3,0))/200, 0)*200/ReactionFormulas2!C17)*ROUNDUP(ReactionFormulas2!G17*ReactionFormulas2!H17,0))*ReactionFormulas2!Z12</f>
        <v/>
      </c>
      <c r="AB12" t="inlineStr"/>
    </row>
    <row r="13">
      <c r="A13" t="inlineStr">
        <is>
          <t>Dysporite Reaction Formula</t>
        </is>
      </c>
      <c r="B13" t="inlineStr">
        <is>
          <t>镝汞合金反应配方</t>
        </is>
      </c>
      <c r="C13" t="n">
        <v>200</v>
      </c>
      <c r="D13" t="n">
        <v>4247</v>
      </c>
      <c r="E13" t="inlineStr">
        <is>
          <t>Helium Fuel Block</t>
        </is>
      </c>
      <c r="F13" t="inlineStr">
        <is>
          <t>氦燃料块</t>
        </is>
      </c>
      <c r="G13" t="n">
        <v>5</v>
      </c>
      <c r="H13" t="n">
        <v>1</v>
      </c>
      <c r="I13">
        <f>(ROUNDUP(((ROUNDUP((ROUNDUP(ComponentBlueprint!F4*ComponentBlueprint!G4, 0)*Info!B2*ROUNDUP(MaterialBlueprints1!F13*MaterialBlueprints1!G13,0))/750, 0)*750/ReactionFormulas1!C6)*ROUNDUP(ReactionFormulas1!G6*ReactionFormulas1!H6,0))/200, 0)*200/ReactionFormulas2!C13)*ROUNDUP(ReactionFormulas2!G13*ReactionFormulas2!H13,0)</f>
        <v/>
      </c>
      <c r="J13" t="inlineStr"/>
      <c r="K13" t="inlineStr"/>
      <c r="L13" t="n">
        <v>16646</v>
      </c>
      <c r="M13" t="inlineStr">
        <is>
          <t>汞</t>
        </is>
      </c>
      <c r="N13" t="inlineStr">
        <is>
          <t>Mercury</t>
        </is>
      </c>
      <c r="O13">
        <f>(ROUNDUP(((ROUNDUP((ROUNDUP(ComponentBlueprint!F4*ComponentBlueprint!G4, 0)*Info!B2*ROUNDUP(MaterialBlueprints1!F13*MaterialBlueprints1!G13,0))/750, 0)*750/ReactionFormulas1!C6)*ROUNDUP(ReactionFormulas1!G6*ReactionFormulas1!H6,0))/200, 0)*200/ReactionFormulas2!C11)*ROUNDUP(ReactionFormulas2!G11*ReactionFormulas2!H11,0)</f>
        <v/>
      </c>
      <c r="P13">
        <f>(ROUNDUP(((ROUNDUP((ROUNDUP(ComponentBlueprint!F4*ComponentBlueprint!G4, 0)*Info!B2*ROUNDUP(MaterialBlueprints1!F13*MaterialBlueprints1!G13,0))/750, 0)*750/ReactionFormulas1!C6)*ROUNDUP(ReactionFormulas1!G6*ReactionFormulas1!H6,0))/200, 0)*200/ReactionFormulas2!C11)*ROUNDUP(ReactionFormulas2!G11*ReactionFormulas2!H11,0)</f>
        <v/>
      </c>
      <c r="Q13" t="inlineStr"/>
      <c r="R13" t="n">
        <v>4379</v>
      </c>
      <c r="S13">
        <f>((ROUNDUP(((ROUNDUP((ROUNDUP(ComponentBlueprint!F4*ComponentBlueprint!G4, 0)*Info!B2*ROUNDUP(MaterialBlueprints1!F13*MaterialBlueprints1!G13,0))/750, 0)*750/ReactionFormulas1!C6)*ROUNDUP(ReactionFormulas1!G6*ReactionFormulas1!H6,0))/200, 0)*200/ReactionFormulas2!C11)*ROUNDUP(ReactionFormulas2!G11*ReactionFormulas2!H11,0))*(ReactionFormulas2!R13)*(1.0)</f>
        <v/>
      </c>
      <c r="T13" t="inlineStr"/>
      <c r="U13" t="n">
        <v>0</v>
      </c>
      <c r="V13">
        <f>P13-U13</f>
        <v/>
      </c>
      <c r="W13" t="inlineStr"/>
      <c r="X13" t="inlineStr"/>
      <c r="Y13" t="inlineStr"/>
      <c r="Z13" t="n">
        <v>4689.265731170201</v>
      </c>
      <c r="AA13">
        <f>((ROUNDUP(((ROUNDUP((ROUNDUP(ComponentBlueprint!F4*ComponentBlueprint!G4, 0)*Info!B2*ROUNDUP(MaterialBlueprints1!F13*MaterialBlueprints1!G13,0))/750, 0)*750/ReactionFormulas1!C6)*ROUNDUP(ReactionFormulas1!G6*ReactionFormulas1!H6,0))/200, 0)*200/ReactionFormulas2!C11)*ROUNDUP(ReactionFormulas2!G11*ReactionFormulas2!H11,0))*ReactionFormulas2!Z13</f>
        <v/>
      </c>
      <c r="AB13" t="inlineStr"/>
    </row>
    <row r="14">
      <c r="A14" t="inlineStr">
        <is>
          <t>Platinum Technite Reaction Formula</t>
        </is>
      </c>
      <c r="B14" t="inlineStr">
        <is>
          <t>铂锝合金反应配方</t>
        </is>
      </c>
      <c r="C14" t="n">
        <v>200</v>
      </c>
      <c r="D14" t="n">
        <v>16644</v>
      </c>
      <c r="E14" t="inlineStr">
        <is>
          <t>Platinum</t>
        </is>
      </c>
      <c r="F14" t="inlineStr">
        <is>
          <t>铂</t>
        </is>
      </c>
      <c r="G14" t="n">
        <v>100</v>
      </c>
      <c r="H14" t="n">
        <v>1</v>
      </c>
      <c r="I14">
        <f>(ROUNDUP(((ROUNDUP((ROUNDUP(ComponentBlueprint!F4*ComponentBlueprint!G4, 0)*Info!B2*ROUNDUP(MaterialBlueprints1!F14*MaterialBlueprints1!G14,0))/3000, 0)*3000/ReactionFormulas1!C3)*ROUNDUP(ReactionFormulas1!G3*ReactionFormulas1!H3,0))/200, 0)*200/ReactionFormulas2!C14)*ROUNDUP(ReactionFormulas2!G14*ReactionFormulas2!H14,0)</f>
        <v/>
      </c>
      <c r="J14" t="inlineStr"/>
      <c r="K14" t="inlineStr"/>
      <c r="L14" t="n">
        <v>16647</v>
      </c>
      <c r="M14" t="inlineStr">
        <is>
          <t>铯</t>
        </is>
      </c>
      <c r="N14" t="inlineStr">
        <is>
          <t>Caesium</t>
        </is>
      </c>
      <c r="O14">
        <f>(ROUNDUP(((ROUNDUP((ROUNDUP(ComponentBlueprint!F4*ComponentBlueprint!G4, 0)*Info!B2*ROUNDUP(MaterialBlueprints1!F13*MaterialBlueprints1!G13,0))/750, 0)*750/ReactionFormulas1!C5)*ROUNDUP(ReactionFormulas1!G5*ReactionFormulas1!H5,0))/200, 0)*200/ReactionFormulas2!C21)*ROUNDUP(ReactionFormulas2!G21*ReactionFormulas2!H21,0)</f>
        <v/>
      </c>
      <c r="P14">
        <f>(ROUNDUP(((ROUNDUP((ROUNDUP(ComponentBlueprint!F4*ComponentBlueprint!G4, 0)*Info!B2*ROUNDUP(MaterialBlueprints1!F13*MaterialBlueprints1!G13,0))/750, 0)*750/ReactionFormulas1!C5)*ROUNDUP(ReactionFormulas1!G5*ReactionFormulas1!H5,0))/200, 0)*200/ReactionFormulas2!C21)*ROUNDUP(ReactionFormulas2!G21*ReactionFormulas2!H21,0)</f>
        <v/>
      </c>
      <c r="Q14" t="inlineStr"/>
      <c r="R14" t="n">
        <v>5973</v>
      </c>
      <c r="S14">
        <f>((ROUNDUP(((ROUNDUP((ROUNDUP(ComponentBlueprint!F4*ComponentBlueprint!G4, 0)*Info!B2*ROUNDUP(MaterialBlueprints1!F13*MaterialBlueprints1!G13,0))/750, 0)*750/ReactionFormulas1!C5)*ROUNDUP(ReactionFormulas1!G5*ReactionFormulas1!H5,0))/200, 0)*200/ReactionFormulas2!C21)*ROUNDUP(ReactionFormulas2!G21*ReactionFormulas2!H21,0))*(ReactionFormulas2!R14)*(1.0)</f>
        <v/>
      </c>
      <c r="T14" t="inlineStr"/>
      <c r="U14" t="n">
        <v>0</v>
      </c>
      <c r="V14">
        <f>P14-U14</f>
        <v/>
      </c>
      <c r="W14" t="inlineStr"/>
      <c r="X14" t="inlineStr"/>
      <c r="Y14" t="inlineStr"/>
      <c r="Z14" t="n">
        <v>3138.469592825933</v>
      </c>
      <c r="AA14">
        <f>((ROUNDUP(((ROUNDUP((ROUNDUP(ComponentBlueprint!F4*ComponentBlueprint!G4, 0)*Info!B2*ROUNDUP(MaterialBlueprints1!F13*MaterialBlueprints1!G13,0))/750, 0)*750/ReactionFormulas1!C5)*ROUNDUP(ReactionFormulas1!G5*ReactionFormulas1!H5,0))/200, 0)*200/ReactionFormulas2!C21)*ROUNDUP(ReactionFormulas2!G21*ReactionFormulas2!H21,0))*ReactionFormulas2!Z14</f>
        <v/>
      </c>
      <c r="AB14" t="inlineStr"/>
    </row>
    <row r="15">
      <c r="A15" t="inlineStr">
        <is>
          <t>Platinum Technite Reaction Formula</t>
        </is>
      </c>
      <c r="B15" t="inlineStr">
        <is>
          <t>铂锝合金反应配方</t>
        </is>
      </c>
      <c r="C15" t="n">
        <v>200</v>
      </c>
      <c r="D15" t="n">
        <v>16649</v>
      </c>
      <c r="E15" t="inlineStr">
        <is>
          <t>Technetium</t>
        </is>
      </c>
      <c r="F15" t="inlineStr">
        <is>
          <t>锝</t>
        </is>
      </c>
      <c r="G15" t="n">
        <v>100</v>
      </c>
      <c r="H15" t="n">
        <v>1</v>
      </c>
      <c r="I15">
        <f>(ROUNDUP(((ROUNDUP((ROUNDUP(ComponentBlueprint!F4*ComponentBlueprint!G4, 0)*Info!B2*ROUNDUP(MaterialBlueprints1!F14*MaterialBlueprints1!G14,0))/3000, 0)*3000/ReactionFormulas1!C3)*ROUNDUP(ReactionFormulas1!G3*ReactionFormulas1!H3,0))/200, 0)*200/ReactionFormulas2!C15)*ROUNDUP(ReactionFormulas2!G15*ReactionFormulas2!H15,0)</f>
        <v/>
      </c>
      <c r="J15" t="inlineStr"/>
      <c r="K15" t="inlineStr"/>
      <c r="L15" t="n">
        <v>16648</v>
      </c>
      <c r="M15" t="inlineStr">
        <is>
          <t>铪</t>
        </is>
      </c>
      <c r="N15" t="inlineStr">
        <is>
          <t>Hafnium</t>
        </is>
      </c>
      <c r="O15">
        <f>(ROUNDUP(((ROUNDUP((ROUNDUP(ComponentBlueprint!F4*ComponentBlueprint!G4, 0)*Info!B2*ROUNDUP(MaterialBlueprints1!F13*MaterialBlueprints1!G13,0))/750, 0)*750/ReactionFormulas1!C7)*ROUNDUP(ReactionFormulas1!G7*ReactionFormulas1!H7,0))/200, 0)*200/ReactionFormulas2!C9)*ROUNDUP(ReactionFormulas2!G9*ReactionFormulas2!H9,0)</f>
        <v/>
      </c>
      <c r="P15">
        <f>(ROUNDUP(((ROUNDUP((ROUNDUP(ComponentBlueprint!F4*ComponentBlueprint!G4, 0)*Info!B2*ROUNDUP(MaterialBlueprints1!F13*MaterialBlueprints1!G13,0))/750, 0)*750/ReactionFormulas1!C7)*ROUNDUP(ReactionFormulas1!G7*ReactionFormulas1!H7,0))/200, 0)*200/ReactionFormulas2!C9)*ROUNDUP(ReactionFormulas2!G9*ReactionFormulas2!H9,0)</f>
        <v/>
      </c>
      <c r="Q15" t="inlineStr"/>
      <c r="R15" t="n">
        <v>12520</v>
      </c>
      <c r="S15">
        <f>((ROUNDUP(((ROUNDUP((ROUNDUP(ComponentBlueprint!F4*ComponentBlueprint!G4, 0)*Info!B2*ROUNDUP(MaterialBlueprints1!F13*MaterialBlueprints1!G13,0))/750, 0)*750/ReactionFormulas1!C7)*ROUNDUP(ReactionFormulas1!G7*ReactionFormulas1!H7,0))/200, 0)*200/ReactionFormulas2!C9)*ROUNDUP(ReactionFormulas2!G9*ReactionFormulas2!H9,0))*(ReactionFormulas2!R15)*(1.0)</f>
        <v/>
      </c>
      <c r="T15" t="inlineStr"/>
      <c r="U15" t="n">
        <v>0</v>
      </c>
      <c r="V15">
        <f>P15-U15</f>
        <v/>
      </c>
      <c r="W15" t="inlineStr"/>
      <c r="X15" t="inlineStr"/>
      <c r="Y15" t="inlineStr"/>
      <c r="Z15" t="n">
        <v>2099.546181584047</v>
      </c>
      <c r="AA15">
        <f>((ROUNDUP(((ROUNDUP((ROUNDUP(ComponentBlueprint!F4*ComponentBlueprint!G4, 0)*Info!B2*ROUNDUP(MaterialBlueprints1!F13*MaterialBlueprints1!G13,0))/750, 0)*750/ReactionFormulas1!C7)*ROUNDUP(ReactionFormulas1!G7*ReactionFormulas1!H7,0))/200, 0)*200/ReactionFormulas2!C9)*ROUNDUP(ReactionFormulas2!G9*ReactionFormulas2!H9,0))*ReactionFormulas2!Z15</f>
        <v/>
      </c>
      <c r="AB15" t="inlineStr"/>
    </row>
    <row r="16">
      <c r="A16" t="inlineStr">
        <is>
          <t>Platinum Technite Reaction Formula</t>
        </is>
      </c>
      <c r="B16" t="inlineStr">
        <is>
          <t>铂锝合金反应配方</t>
        </is>
      </c>
      <c r="C16" t="n">
        <v>200</v>
      </c>
      <c r="D16" t="n">
        <v>4051</v>
      </c>
      <c r="E16" t="inlineStr">
        <is>
          <t>Nitrogen Fuel Block</t>
        </is>
      </c>
      <c r="F16" t="inlineStr">
        <is>
          <t>氮燃料块</t>
        </is>
      </c>
      <c r="G16" t="n">
        <v>5</v>
      </c>
      <c r="H16" t="n">
        <v>1</v>
      </c>
      <c r="I16">
        <f>(ROUNDUP(((ROUNDUP((ROUNDUP(ComponentBlueprint!F4*ComponentBlueprint!G4, 0)*Info!B2*ROUNDUP(MaterialBlueprints1!F14*MaterialBlueprints1!G14,0))/3000, 0)*3000/ReactionFormulas1!C3)*ROUNDUP(ReactionFormulas1!G3*ReactionFormulas1!H3,0))/200, 0)*200/ReactionFormulas2!C16)*ROUNDUP(ReactionFormulas2!G16*ReactionFormulas2!H16,0)</f>
        <v/>
      </c>
      <c r="J16" t="inlineStr"/>
      <c r="K16" t="inlineStr"/>
      <c r="L16" t="n">
        <v>16649</v>
      </c>
      <c r="M16" t="inlineStr">
        <is>
          <t>锝</t>
        </is>
      </c>
      <c r="N16" t="inlineStr">
        <is>
          <t>Technetium</t>
        </is>
      </c>
      <c r="O16">
        <f>(ROUNDUP(((ROUNDUP((ROUNDUP(ComponentBlueprint!F4*ComponentBlueprint!G4, 0)*Info!B2*ROUNDUP(MaterialBlueprints1!F14*MaterialBlueprints1!G14,0))/3000, 0)*3000/ReactionFormulas1!C3)*ROUNDUP(ReactionFormulas1!G3*ReactionFormulas1!H3,0))/200, 0)*200/ReactionFormulas2!C15)*ROUNDUP(ReactionFormulas2!G15*ReactionFormulas2!H15,0)+(ROUNDUP(((ROUNDUP((ROUNDUP(ComponentBlueprint!F4*ComponentBlueprint!G4, 0)*Info!B2*ROUNDUP(MaterialBlueprints1!F14*MaterialBlueprints1!G14,0))/3000, 0)*3000/ReactionFormulas1!C3)*ROUNDUP(ReactionFormulas1!G3*ReactionFormulas1!H3,0))/200, 0)*200/ReactionFormulas2!C18)*ROUNDUP(ReactionFormulas2!G18*ReactionFormulas2!H18,0)</f>
        <v/>
      </c>
      <c r="P16">
        <f>(ROUNDUP(((ROUNDUP((ROUNDUP(ComponentBlueprint!F4*ComponentBlueprint!G4, 0)*Info!B2*ROUNDUP(MaterialBlueprints1!F14*MaterialBlueprints1!G14,0))/3000, 0)*3000/ReactionFormulas1!C3)*ROUNDUP(ReactionFormulas1!G3*ReactionFormulas1!H3,0))/200, 0)*200/ReactionFormulas2!C15)*ROUNDUP(ReactionFormulas2!G15*ReactionFormulas2!H15,0)+(ROUNDUP(((ROUNDUP((ROUNDUP(ComponentBlueprint!F4*ComponentBlueprint!G4, 0)*Info!B2*ROUNDUP(MaterialBlueprints1!F14*MaterialBlueprints1!G14,0))/3000, 0)*3000/ReactionFormulas1!C3)*ROUNDUP(ReactionFormulas1!G3*ReactionFormulas1!H3,0))/200, 0)*200/ReactionFormulas2!C18)*ROUNDUP(ReactionFormulas2!G18*ReactionFormulas2!H18,0)</f>
        <v/>
      </c>
      <c r="Q16" t="inlineStr"/>
      <c r="R16" t="n">
        <v>12220</v>
      </c>
      <c r="S16">
        <f>((ROUNDUP(((ROUNDUP((ROUNDUP(ComponentBlueprint!F4*ComponentBlueprint!G4, 0)*Info!B2*ROUNDUP(MaterialBlueprints1!F14*MaterialBlueprints1!G14,0))/3000, 0)*3000/ReactionFormulas1!C3)*ROUNDUP(ReactionFormulas1!G3*ReactionFormulas1!H3,0))/200, 0)*200/ReactionFormulas2!C15)*ROUNDUP(ReactionFormulas2!G15*ReactionFormulas2!H15,0)+(ROUNDUP(((ROUNDUP((ROUNDUP(ComponentBlueprint!F4*ComponentBlueprint!G4, 0)*Info!B2*ROUNDUP(MaterialBlueprints1!F14*MaterialBlueprints1!G14,0))/3000, 0)*3000/ReactionFormulas1!C3)*ROUNDUP(ReactionFormulas1!G3*ReactionFormulas1!H3,0))/200, 0)*200/ReactionFormulas2!C18)*ROUNDUP(ReactionFormulas2!G18*ReactionFormulas2!H18,0))*(ReactionFormulas2!R16)*(1.0)</f>
        <v/>
      </c>
      <c r="T16" t="inlineStr"/>
      <c r="U16" t="n">
        <v>0</v>
      </c>
      <c r="V16">
        <f>P16-U16</f>
        <v/>
      </c>
      <c r="W16" t="inlineStr"/>
      <c r="X16" t="inlineStr"/>
      <c r="Y16" t="inlineStr"/>
      <c r="Z16" t="n">
        <v>12384.84007010975</v>
      </c>
      <c r="AA16">
        <f>((ROUNDUP(((ROUNDUP((ROUNDUP(ComponentBlueprint!F4*ComponentBlueprint!G4, 0)*Info!B2*ROUNDUP(MaterialBlueprints1!F14*MaterialBlueprints1!G14,0))/3000, 0)*3000/ReactionFormulas1!C3)*ROUNDUP(ReactionFormulas1!G3*ReactionFormulas1!H3,0))/200, 0)*200/ReactionFormulas2!C15)*ROUNDUP(ReactionFormulas2!G15*ReactionFormulas2!H15,0)+(ROUNDUP(((ROUNDUP((ROUNDUP(ComponentBlueprint!F4*ComponentBlueprint!G4, 0)*Info!B2*ROUNDUP(MaterialBlueprints1!F14*MaterialBlueprints1!G14,0))/3000, 0)*3000/ReactionFormulas1!C3)*ROUNDUP(ReactionFormulas1!G3*ReactionFormulas1!H3,0))/200, 0)*200/ReactionFormulas2!C18)*ROUNDUP(ReactionFormulas2!G18*ReactionFormulas2!H18,0))*ReactionFormulas2!Z16</f>
        <v/>
      </c>
      <c r="AB16" t="inlineStr"/>
    </row>
    <row r="17">
      <c r="A17" t="inlineStr">
        <is>
          <t>Platinum Technite Reaction Formula</t>
        </is>
      </c>
      <c r="B17" t="inlineStr">
        <is>
          <t>铂锝合金反应配方</t>
        </is>
      </c>
      <c r="C17" t="n">
        <v>200</v>
      </c>
      <c r="D17" t="n">
        <v>16644</v>
      </c>
      <c r="E17" t="inlineStr">
        <is>
          <t>Platinum</t>
        </is>
      </c>
      <c r="F17" t="inlineStr">
        <is>
          <t>铂</t>
        </is>
      </c>
      <c r="G17" t="n">
        <v>100</v>
      </c>
      <c r="H17" t="n">
        <v>1</v>
      </c>
      <c r="I17">
        <f>(ROUNDUP(((ROUNDUP((ROUNDUP(ComponentBlueprint!F4*ComponentBlueprint!G4, 0)*Info!B2*ROUNDUP(MaterialBlueprints1!F14*MaterialBlueprints1!G14,0))/3000, 0)*3000/ReactionFormulas1!C3)*ROUNDUP(ReactionFormulas1!G3*ReactionFormulas1!H3,0))/200, 0)*200/ReactionFormulas2!C17)*ROUNDUP(ReactionFormulas2!G17*ReactionFormulas2!H17,0)</f>
        <v/>
      </c>
      <c r="J17" t="inlineStr"/>
      <c r="K17" t="inlineStr"/>
      <c r="L17" t="n">
        <v>16650</v>
      </c>
      <c r="M17" t="inlineStr">
        <is>
          <t>镝</t>
        </is>
      </c>
      <c r="N17" t="inlineStr">
        <is>
          <t>Dysprosium</t>
        </is>
      </c>
      <c r="O17">
        <f>(ROUNDUP(((ROUNDUP((ROUNDUP(ComponentBlueprint!F4*ComponentBlueprint!G4, 0)*Info!B2*ROUNDUP(MaterialBlueprints1!F13*MaterialBlueprints1!G13,0))/750, 0)*750/ReactionFormulas1!C6)*ROUNDUP(ReactionFormulas1!G6*ReactionFormulas1!H6,0))/200, 0)*200/ReactionFormulas2!C12)*ROUNDUP(ReactionFormulas2!G12*ReactionFormulas2!H12,0)</f>
        <v/>
      </c>
      <c r="P17">
        <f>(ROUNDUP(((ROUNDUP((ROUNDUP(ComponentBlueprint!F4*ComponentBlueprint!G4, 0)*Info!B2*ROUNDUP(MaterialBlueprints1!F13*MaterialBlueprints1!G13,0))/750, 0)*750/ReactionFormulas1!C6)*ROUNDUP(ReactionFormulas1!G6*ReactionFormulas1!H6,0))/200, 0)*200/ReactionFormulas2!C12)*ROUNDUP(ReactionFormulas2!G12*ReactionFormulas2!H12,0)</f>
        <v/>
      </c>
      <c r="Q17" t="inlineStr"/>
      <c r="R17" t="n">
        <v>69900</v>
      </c>
      <c r="S17">
        <f>((ROUNDUP(((ROUNDUP((ROUNDUP(ComponentBlueprint!F4*ComponentBlueprint!G4, 0)*Info!B2*ROUNDUP(MaterialBlueprints1!F13*MaterialBlueprints1!G13,0))/750, 0)*750/ReactionFormulas1!C6)*ROUNDUP(ReactionFormulas1!G6*ReactionFormulas1!H6,0))/200, 0)*200/ReactionFormulas2!C12)*ROUNDUP(ReactionFormulas2!G12*ReactionFormulas2!H12,0))*(ReactionFormulas2!R17)*(1.0)</f>
        <v/>
      </c>
      <c r="T17" t="inlineStr"/>
      <c r="U17" t="n">
        <v>0</v>
      </c>
      <c r="V17">
        <f>P17-U17</f>
        <v/>
      </c>
      <c r="W17" t="inlineStr"/>
      <c r="X17" t="inlineStr"/>
      <c r="Y17" t="inlineStr"/>
      <c r="Z17" t="n">
        <v>14356.56078608164</v>
      </c>
      <c r="AA17">
        <f>((ROUNDUP(((ROUNDUP((ROUNDUP(ComponentBlueprint!F4*ComponentBlueprint!G4, 0)*Info!B2*ROUNDUP(MaterialBlueprints1!F13*MaterialBlueprints1!G13,0))/750, 0)*750/ReactionFormulas1!C6)*ROUNDUP(ReactionFormulas1!G6*ReactionFormulas1!H6,0))/200, 0)*200/ReactionFormulas2!C12)*ROUNDUP(ReactionFormulas2!G12*ReactionFormulas2!H12,0))*ReactionFormulas2!Z17</f>
        <v/>
      </c>
      <c r="AB17" t="inlineStr"/>
    </row>
    <row r="18">
      <c r="A18" t="inlineStr">
        <is>
          <t>Platinum Technite Reaction Formula</t>
        </is>
      </c>
      <c r="B18" t="inlineStr">
        <is>
          <t>铂锝合金反应配方</t>
        </is>
      </c>
      <c r="C18" t="n">
        <v>200</v>
      </c>
      <c r="D18" t="n">
        <v>16649</v>
      </c>
      <c r="E18" t="inlineStr">
        <is>
          <t>Technetium</t>
        </is>
      </c>
      <c r="F18" t="inlineStr">
        <is>
          <t>锝</t>
        </is>
      </c>
      <c r="G18" t="n">
        <v>100</v>
      </c>
      <c r="H18" t="n">
        <v>1</v>
      </c>
      <c r="I18">
        <f>(ROUNDUP(((ROUNDUP((ROUNDUP(ComponentBlueprint!F4*ComponentBlueprint!G4, 0)*Info!B2*ROUNDUP(MaterialBlueprints1!F14*MaterialBlueprints1!G14,0))/3000, 0)*3000/ReactionFormulas1!C3)*ROUNDUP(ReactionFormulas1!G3*ReactionFormulas1!H3,0))/200, 0)*200/ReactionFormulas2!C18)*ROUNDUP(ReactionFormulas2!G18*ReactionFormulas2!H18,0)</f>
        <v/>
      </c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</row>
    <row r="19">
      <c r="A19" t="inlineStr">
        <is>
          <t>Platinum Technite Reaction Formula</t>
        </is>
      </c>
      <c r="B19" t="inlineStr">
        <is>
          <t>铂锝合金反应配方</t>
        </is>
      </c>
      <c r="C19" t="n">
        <v>200</v>
      </c>
      <c r="D19" t="n">
        <v>4051</v>
      </c>
      <c r="E19" t="inlineStr">
        <is>
          <t>Nitrogen Fuel Block</t>
        </is>
      </c>
      <c r="F19" t="inlineStr">
        <is>
          <t>氮燃料块</t>
        </is>
      </c>
      <c r="G19" t="n">
        <v>5</v>
      </c>
      <c r="H19" t="n">
        <v>1</v>
      </c>
      <c r="I19">
        <f>(ROUNDUP(((ROUNDUP((ROUNDUP(ComponentBlueprint!F4*ComponentBlueprint!G4, 0)*Info!B2*ROUNDUP(MaterialBlueprints1!F14*MaterialBlueprints1!G14,0))/3000, 0)*3000/ReactionFormulas1!C3)*ROUNDUP(ReactionFormulas1!G3*ReactionFormulas1!H3,0))/200, 0)*200/ReactionFormulas2!C19)*ROUNDUP(ReactionFormulas2!G19*ReactionFormulas2!H19,0)</f>
        <v/>
      </c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</row>
    <row r="20">
      <c r="A20" t="inlineStr">
        <is>
          <t>Solerium Reaction Formula</t>
        </is>
      </c>
      <c r="B20" t="inlineStr">
        <is>
          <t>铯铬合金反应配方</t>
        </is>
      </c>
      <c r="C20" t="n">
        <v>200</v>
      </c>
      <c r="D20" t="n">
        <v>16641</v>
      </c>
      <c r="E20" t="inlineStr">
        <is>
          <t>Chromium</t>
        </is>
      </c>
      <c r="F20" t="inlineStr">
        <is>
          <t>铬</t>
        </is>
      </c>
      <c r="G20" t="n">
        <v>100</v>
      </c>
      <c r="H20" t="n">
        <v>1</v>
      </c>
      <c r="I20">
        <f>(ROUNDUP(((ROUNDUP((ROUNDUP(ComponentBlueprint!F4*ComponentBlueprint!G4, 0)*Info!B2*ROUNDUP(MaterialBlueprints1!F13*MaterialBlueprints1!G13,0))/750, 0)*750/ReactionFormulas1!C5)*ROUNDUP(ReactionFormulas1!G5*ReactionFormulas1!H5,0))/200, 0)*200/ReactionFormulas2!C20)*ROUNDUP(ReactionFormulas2!G20*ReactionFormulas2!H20,0)</f>
        <v/>
      </c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</row>
    <row r="21">
      <c r="A21" t="inlineStr">
        <is>
          <t>Solerium Reaction Formula</t>
        </is>
      </c>
      <c r="B21" t="inlineStr">
        <is>
          <t>铯铬合金反应配方</t>
        </is>
      </c>
      <c r="C21" t="n">
        <v>200</v>
      </c>
      <c r="D21" t="n">
        <v>16647</v>
      </c>
      <c r="E21" t="inlineStr">
        <is>
          <t>Caesium</t>
        </is>
      </c>
      <c r="F21" t="inlineStr">
        <is>
          <t>铯</t>
        </is>
      </c>
      <c r="G21" t="n">
        <v>100</v>
      </c>
      <c r="H21" t="n">
        <v>1</v>
      </c>
      <c r="I21">
        <f>(ROUNDUP(((ROUNDUP((ROUNDUP(ComponentBlueprint!F4*ComponentBlueprint!G4, 0)*Info!B2*ROUNDUP(MaterialBlueprints1!F13*MaterialBlueprints1!G13,0))/750, 0)*750/ReactionFormulas1!C5)*ROUNDUP(ReactionFormulas1!G5*ReactionFormulas1!H5,0))/200, 0)*200/ReactionFormulas2!C21)*ROUNDUP(ReactionFormulas2!G21*ReactionFormulas2!H21,0)</f>
        <v/>
      </c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</row>
    <row r="22">
      <c r="A22" t="inlineStr">
        <is>
          <t>Solerium Reaction Formula</t>
        </is>
      </c>
      <c r="B22" t="inlineStr">
        <is>
          <t>铯铬合金反应配方</t>
        </is>
      </c>
      <c r="C22" t="n">
        <v>200</v>
      </c>
      <c r="D22" t="n">
        <v>4312</v>
      </c>
      <c r="E22" t="inlineStr">
        <is>
          <t>Oxygen Fuel Block</t>
        </is>
      </c>
      <c r="F22" t="inlineStr">
        <is>
          <t>氧燃料块</t>
        </is>
      </c>
      <c r="G22" t="n">
        <v>5</v>
      </c>
      <c r="H22" t="n">
        <v>1</v>
      </c>
      <c r="I22">
        <f>(ROUNDUP(((ROUNDUP((ROUNDUP(ComponentBlueprint!F4*ComponentBlueprint!G4, 0)*Info!B2*ROUNDUP(MaterialBlueprints1!F13*MaterialBlueprints1!G13,0))/750, 0)*750/ReactionFormulas1!C5)*ROUNDUP(ReactionFormulas1!G5*ReactionFormulas1!H5,0))/200, 0)*200/ReactionFormulas2!C22)*ROUNDUP(ReactionFormulas2!G22*ReactionFormulas2!H22,0)</f>
        <v/>
      </c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</row>
    <row r="23">
      <c r="A23" t="inlineStr">
        <is>
          <t>Fernite Alloy Reaction Formula</t>
        </is>
      </c>
      <c r="B23" t="inlineStr">
        <is>
          <t>菲尔合金反应配方</t>
        </is>
      </c>
      <c r="C23" t="n">
        <v>200</v>
      </c>
      <c r="D23" t="n">
        <v>16639</v>
      </c>
      <c r="E23" t="inlineStr">
        <is>
          <t>Scandium</t>
        </is>
      </c>
      <c r="F23" t="inlineStr">
        <is>
          <t>钪</t>
        </is>
      </c>
      <c r="G23" t="n">
        <v>100</v>
      </c>
      <c r="H23" t="n">
        <v>1</v>
      </c>
      <c r="I23">
        <f>(ROUNDUP(((ROUNDUP((ROUNDUP(ComponentBlueprint!F4*ComponentBlueprint!G4, 0)*Info!B2*ROUNDUP(MaterialBlueprints1!F12*MaterialBlueprints1!G12,0))/10000, 0)*10000/ReactionFormulas1!C9)*ROUNDUP(ReactionFormulas1!G9*ReactionFormulas1!H9,0))/200, 0)*200/ReactionFormulas2!C23)*ROUNDUP(ReactionFormulas2!G23*ReactionFormulas2!H23,0)</f>
        <v/>
      </c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</row>
    <row r="24">
      <c r="A24" t="inlineStr">
        <is>
          <t>Fernite Alloy Reaction Formula</t>
        </is>
      </c>
      <c r="B24" t="inlineStr">
        <is>
          <t>菲尔合金反应配方</t>
        </is>
      </c>
      <c r="C24" t="n">
        <v>200</v>
      </c>
      <c r="D24" t="n">
        <v>16642</v>
      </c>
      <c r="E24" t="inlineStr">
        <is>
          <t>Vanadium</t>
        </is>
      </c>
      <c r="F24" t="inlineStr">
        <is>
          <t>钒</t>
        </is>
      </c>
      <c r="G24" t="n">
        <v>100</v>
      </c>
      <c r="H24" t="n">
        <v>1</v>
      </c>
      <c r="I24">
        <f>(ROUNDUP(((ROUNDUP((ROUNDUP(ComponentBlueprint!F4*ComponentBlueprint!G4, 0)*Info!B2*ROUNDUP(MaterialBlueprints1!F12*MaterialBlueprints1!G12,0))/10000, 0)*10000/ReactionFormulas1!C9)*ROUNDUP(ReactionFormulas1!G9*ReactionFormulas1!H9,0))/200, 0)*200/ReactionFormulas2!C24)*ROUNDUP(ReactionFormulas2!G24*ReactionFormulas2!H24,0)</f>
        <v/>
      </c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</row>
    <row r="25">
      <c r="A25" t="inlineStr">
        <is>
          <t>Fernite Alloy Reaction Formula</t>
        </is>
      </c>
      <c r="B25" t="inlineStr">
        <is>
          <t>菲尔合金反应配方</t>
        </is>
      </c>
      <c r="C25" t="n">
        <v>200</v>
      </c>
      <c r="D25" t="n">
        <v>4246</v>
      </c>
      <c r="E25" t="inlineStr">
        <is>
          <t>Hydrogen Fuel Block</t>
        </is>
      </c>
      <c r="F25" t="inlineStr">
        <is>
          <t>氢燃料块</t>
        </is>
      </c>
      <c r="G25" t="n">
        <v>5</v>
      </c>
      <c r="H25" t="n">
        <v>1</v>
      </c>
      <c r="I25">
        <f>(ROUNDUP(((ROUNDUP((ROUNDUP(ComponentBlueprint!F4*ComponentBlueprint!G4, 0)*Info!B2*ROUNDUP(MaterialBlueprints1!F12*MaterialBlueprints1!G12,0))/10000, 0)*10000/ReactionFormulas1!C9)*ROUNDUP(ReactionFormulas1!G9*ReactionFormulas1!H9,0))/200, 0)*200/ReactionFormulas2!C25)*ROUNDUP(ReactionFormulas2!G25*ReactionFormulas2!H25,0)</f>
        <v/>
      </c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2025-08-05T07:12:33Z</dcterms:created>
  <dcterms:modified xsi:type="dcterms:W3CDTF">2025-08-05T07:12:33Z</dcterms:modified>
</cp:coreProperties>
</file>