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fo" sheetId="1" state="visible" r:id="rId1"/>
    <sheet name="ComponentBlueprint" sheetId="2" state="visible" r:id="rId2"/>
    <sheet name="MaterialBlueprints1" sheetId="3" state="visible" r:id="rId3"/>
    <sheet name="MaterialBlueprints2" sheetId="4" state="visible" r:id="rId4"/>
    <sheet name="MaterialBlueprints3" sheetId="5" state="visible" r:id="rId5"/>
    <sheet name="ReactionFormulas1" sheetId="6" state="visible" r:id="rId6"/>
    <sheet name="ReactionFormulas2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物品</t>
        </is>
      </c>
      <c r="B1" s="1" t="inlineStr">
        <is>
          <t>计划生产</t>
        </is>
      </c>
      <c r="C1" s="1" t="inlineStr">
        <is>
          <t> </t>
        </is>
      </c>
      <c r="D1" s="1" t="inlineStr">
        <is>
          <t>Raw Reaction EIV</t>
        </is>
      </c>
      <c r="E1" s="1" t="inlineStr">
        <is>
          <t>Raw Material EIV</t>
        </is>
      </c>
      <c r="F1" s="1" t="inlineStr">
        <is>
          <t>Raw Component EIV</t>
        </is>
      </c>
      <c r="G1" s="1" t="inlineStr">
        <is>
          <t>   </t>
        </is>
      </c>
      <c r="H1" s="1" t="inlineStr">
        <is>
          <t>  </t>
        </is>
      </c>
      <c r="I1" s="1" t="inlineStr">
        <is>
          <t>反应税率</t>
        </is>
      </c>
      <c r="J1" s="1" t="inlineStr">
        <is>
          <t>组件税率</t>
        </is>
      </c>
      <c r="K1" s="1" t="inlineStr">
        <is>
          <t>组装税率</t>
        </is>
      </c>
      <c r="L1" s="1" t="inlineStr">
        <is>
          <t>Reaction EIV</t>
        </is>
      </c>
      <c r="M1" s="1" t="inlineStr">
        <is>
          <t>Material EIV</t>
        </is>
      </c>
      <c r="N1" s="1" t="inlineStr">
        <is>
          <t>Component EIV</t>
        </is>
      </c>
      <c r="O1" s="1" t="inlineStr">
        <is>
          <t>Total Tax</t>
        </is>
      </c>
    </row>
    <row r="2">
      <c r="A2" t="inlineStr">
        <is>
          <t>冥府级蓝图</t>
        </is>
      </c>
      <c r="B2" t="n">
        <v>10</v>
      </c>
      <c r="C2" t="inlineStr"/>
      <c r="D2">
        <f>ReactionFormulas1!AB2+ReactionFormulas2!AB2</f>
        <v/>
      </c>
      <c r="E2">
        <f>MaterialBlueprints1!AA2+MaterialBlueprints2!AA2+MaterialBlueprints3!AA2</f>
        <v/>
      </c>
      <c r="F2">
        <f>ComponentBlueprint!S2</f>
        <v/>
      </c>
      <c r="G2" t="inlineStr"/>
      <c r="H2" t="inlineStr">
        <is>
          <t>星系成本</t>
        </is>
      </c>
      <c r="I2" t="n">
        <v>0.02</v>
      </c>
      <c r="J2" t="n">
        <v>0.02</v>
      </c>
      <c r="K2" t="n">
        <v>0.02</v>
      </c>
      <c r="L2">
        <f>SUM(I2:I4)*D2</f>
        <v/>
      </c>
      <c r="M2">
        <f>SUM(J2:J4)*E2</f>
        <v/>
      </c>
      <c r="N2">
        <f>SUM(K2:K4)*F2</f>
        <v/>
      </c>
      <c r="O2">
        <f>L2+M2+N2</f>
        <v/>
      </c>
    </row>
    <row r="3">
      <c r="A3" t="inlineStr"/>
      <c r="B3" t="inlineStr"/>
      <c r="C3" t="inlineStr"/>
      <c r="D3" t="inlineStr"/>
      <c r="E3" t="inlineStr"/>
      <c r="F3" t="inlineStr"/>
      <c r="G3" t="inlineStr"/>
      <c r="H3" t="inlineStr">
        <is>
          <t>scc</t>
        </is>
      </c>
      <c r="I3" t="n">
        <v>0.04</v>
      </c>
      <c r="J3" t="n">
        <v>0.04</v>
      </c>
      <c r="K3" t="n">
        <v>0.04</v>
      </c>
      <c r="L3" t="inlineStr"/>
      <c r="M3" t="inlineStr"/>
      <c r="N3" t="inlineStr"/>
      <c r="O3" t="inlineStr"/>
    </row>
    <row r="4">
      <c r="A4" t="inlineStr"/>
      <c r="B4" t="inlineStr"/>
      <c r="C4" t="inlineStr"/>
      <c r="D4" t="inlineStr"/>
      <c r="E4" t="inlineStr"/>
      <c r="F4" t="inlineStr"/>
      <c r="G4" t="inlineStr"/>
      <c r="H4" t="inlineStr">
        <is>
          <t>tax</t>
        </is>
      </c>
      <c r="I4" t="n">
        <v>0.025</v>
      </c>
      <c r="J4" t="n">
        <v>0.025</v>
      </c>
      <c r="K4" t="n">
        <v>0.025</v>
      </c>
      <c r="L4" t="inlineStr"/>
      <c r="M4" t="inlineStr"/>
      <c r="N4" t="inlineStr"/>
      <c r="O4" t="inlineStr"/>
    </row>
    <row r="5">
      <c r="A5" t="inlineStr"/>
      <c r="B5" t="inlineStr"/>
      <c r="C5" t="inlineStr"/>
      <c r="D5" t="inlineStr"/>
      <c r="E5" t="inlineStr"/>
      <c r="F5" t="inlineStr"/>
      <c r="G5" t="inlineStr"/>
      <c r="H5" t="inlineStr"/>
      <c r="I5" t="inlineStr"/>
      <c r="J5" t="inlineStr"/>
      <c r="K5" t="inlineStr"/>
      <c r="L5" t="inlineStr"/>
      <c r="M5" t="inlineStr"/>
      <c r="N5" t="inlineStr"/>
      <c r="O5" t="inlineStr"/>
    </row>
    <row r="6">
      <c r="A6" t="inlineStr"/>
      <c r="B6" t="inlineStr"/>
      <c r="C6" t="inlineStr"/>
      <c r="D6" t="inlineStr"/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  <c r="K7" t="inlineStr"/>
      <c r="L7" t="inlineStr"/>
      <c r="M7" t="inlineStr"/>
      <c r="N7" t="inlineStr"/>
      <c r="O7" t="inlineStr"/>
    </row>
    <row r="8">
      <c r="A8" t="inlineStr"/>
      <c r="B8" t="inlineStr"/>
      <c r="C8" t="inlineStr"/>
      <c r="D8" t="inlineStr"/>
      <c r="E8" t="inlineStr"/>
      <c r="F8" t="inlineStr"/>
      <c r="G8" t="inlineStr"/>
      <c r="H8" t="inlineStr"/>
      <c r="I8" t="inlineStr"/>
      <c r="J8" t="inlineStr"/>
      <c r="K8" t="inlineStr"/>
      <c r="L8" t="inlineStr"/>
      <c r="M8" t="inlineStr"/>
      <c r="N8" t="inlineStr"/>
      <c r="O8" t="inlineStr"/>
    </row>
    <row r="9">
      <c r="A9" t="inlineStr"/>
      <c r="B9" t="inlineStr"/>
      <c r="C9" t="inlineStr"/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</row>
    <row r="10">
      <c r="A10" t="inlineStr"/>
      <c r="B10" t="inlineStr"/>
      <c r="C10" t="inlineStr"/>
      <c r="D10" t="inlineStr"/>
      <c r="E10" t="inlineStr"/>
      <c r="F10" t="inlineStr"/>
      <c r="G10" t="inlineStr"/>
      <c r="H10" t="inlineStr"/>
      <c r="I10" t="inlineStr"/>
      <c r="J10" t="inlineStr"/>
      <c r="K10" t="inlineStr"/>
      <c r="L10" t="inlineStr"/>
      <c r="M10" t="inlineStr"/>
      <c r="N10" t="inlineStr"/>
      <c r="O10" t="inlineStr"/>
    </row>
    <row r="11">
      <c r="A11" t="inlineStr"/>
      <c r="B11" t="inlineStr"/>
      <c r="C11" t="inlineStr"/>
      <c r="D11" t="inlineStr"/>
      <c r="E11" t="inlineStr"/>
      <c r="F11" t="inlineStr"/>
      <c r="G11" t="inlineStr"/>
      <c r="H11" t="inlineStr"/>
      <c r="I11" t="inlineStr"/>
      <c r="J11" t="inlineStr"/>
      <c r="K11" t="inlineStr"/>
      <c r="L11" t="inlineStr"/>
      <c r="M11" t="inlineStr"/>
      <c r="N11" t="inlineStr"/>
      <c r="O11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Blueprint EN</t>
        </is>
      </c>
      <c r="B1" s="1" t="inlineStr">
        <is>
          <t>Blueprint ZH</t>
        </is>
      </c>
      <c r="C1" s="1" t="inlineStr">
        <is>
          <t>Material ID</t>
        </is>
      </c>
      <c r="D1" s="1" t="inlineStr">
        <is>
          <t>Unique Material EN</t>
        </is>
      </c>
      <c r="E1" s="1" t="inlineStr">
        <is>
          <t>Material ZH</t>
        </is>
      </c>
      <c r="F1" s="1" t="inlineStr">
        <is>
          <t>Quantity</t>
        </is>
      </c>
      <c r="G1" s="1" t="inlineStr">
        <is>
          <t>材料效率</t>
        </is>
      </c>
      <c r="H1" s="1" t="inlineStr">
        <is>
          <t>Rounded 总需求</t>
        </is>
      </c>
      <c r="I1" s="1" t="inlineStr"/>
      <c r="J1" s="1" t="inlineStr">
        <is>
          <t>已完成数量</t>
        </is>
      </c>
      <c r="K1" s="1" t="inlineStr">
        <is>
          <t>剩余数量</t>
        </is>
      </c>
      <c r="L1" s="1" t="inlineStr">
        <is>
          <t> </t>
        </is>
      </c>
      <c r="M1" s="1" t="inlineStr">
        <is>
          <t>material min jita sell</t>
        </is>
      </c>
      <c r="N1" s="1" t="inlineStr">
        <is>
          <t>   </t>
        </is>
      </c>
      <c r="O1" s="1" t="inlineStr">
        <is>
          <t>    </t>
        </is>
      </c>
      <c r="P1" s="1" t="inlineStr">
        <is>
          <t>     </t>
        </is>
      </c>
      <c r="Q1" s="1" t="inlineStr">
        <is>
          <t>Adjusted Price</t>
        </is>
      </c>
      <c r="R1" s="1" t="inlineStr">
        <is>
          <t>Total Adjusted Cost</t>
        </is>
      </c>
      <c r="S1" s="1" t="inlineStr">
        <is>
          <t>Total Adjusted Cost Sum</t>
        </is>
      </c>
    </row>
    <row r="2">
      <c r="A2" t="inlineStr">
        <is>
          <t>Hel Blueprint</t>
        </is>
      </c>
      <c r="B2" t="inlineStr">
        <is>
          <t>冥府级蓝图</t>
        </is>
      </c>
      <c r="C2" t="n">
        <v>21009</v>
      </c>
      <c r="D2" t="inlineStr">
        <is>
          <t>Capital Propulsion Engine</t>
        </is>
      </c>
      <c r="E2" t="inlineStr">
        <is>
          <t>旗舰推进引擎</t>
        </is>
      </c>
      <c r="F2" t="n">
        <v>50</v>
      </c>
      <c r="G2" t="n">
        <v>1</v>
      </c>
      <c r="H2">
        <f>ROUNDUP(ComponentBlueprint!F2*ComponentBlueprint!G2, 0)*Info!B2</f>
        <v/>
      </c>
      <c r="I2" t="inlineStr"/>
      <c r="J2" t="n">
        <v>0</v>
      </c>
      <c r="K2">
        <f>H2-J2</f>
        <v/>
      </c>
      <c r="L2" t="inlineStr"/>
      <c r="M2" t="n">
        <v>23990000</v>
      </c>
      <c r="N2" t="inlineStr"/>
      <c r="O2" t="inlineStr"/>
      <c r="P2" t="inlineStr"/>
      <c r="Q2" t="n">
        <v>15136089.5753084</v>
      </c>
      <c r="R2">
        <f>(ROUNDUP(ComponentBlueprint!F2*ComponentBlueprint!G2, 0)*Info!B2)*ComponentBlueprint!Q2</f>
        <v/>
      </c>
      <c r="S2">
        <f>SUM(ComponentBlueprint!R2:ComponentBlueprint!R19)</f>
        <v/>
      </c>
    </row>
    <row r="3">
      <c r="A3" t="inlineStr">
        <is>
          <t>Hel Blueprint</t>
        </is>
      </c>
      <c r="B3" t="inlineStr">
        <is>
          <t>冥府级蓝图</t>
        </is>
      </c>
      <c r="C3" t="n">
        <v>21013</v>
      </c>
      <c r="D3" t="inlineStr">
        <is>
          <t>Capital Sensor Cluster</t>
        </is>
      </c>
      <c r="E3" t="inlineStr">
        <is>
          <t>旗舰感应器组</t>
        </is>
      </c>
      <c r="F3" t="n">
        <v>40</v>
      </c>
      <c r="G3" t="n">
        <v>1</v>
      </c>
      <c r="H3">
        <f>ROUNDUP(ComponentBlueprint!F3*ComponentBlueprint!G3, 0)*Info!B2</f>
        <v/>
      </c>
      <c r="I3" t="inlineStr"/>
      <c r="J3" t="n">
        <v>0</v>
      </c>
      <c r="K3">
        <f>H3-J3</f>
        <v/>
      </c>
      <c r="L3" t="inlineStr"/>
      <c r="M3" t="n">
        <v>18970000</v>
      </c>
      <c r="N3" t="inlineStr"/>
      <c r="O3" t="inlineStr"/>
      <c r="P3" t="inlineStr"/>
      <c r="Q3" t="n">
        <v>14270778.53848461</v>
      </c>
      <c r="R3">
        <f>(ROUNDUP(ComponentBlueprint!F3*ComponentBlueprint!G3, 0)*Info!B2)*ComponentBlueprint!Q3</f>
        <v/>
      </c>
      <c r="S3" t="inlineStr"/>
    </row>
    <row r="4">
      <c r="A4" t="inlineStr">
        <is>
          <t>Hel Blueprint</t>
        </is>
      </c>
      <c r="B4" t="inlineStr">
        <is>
          <t>冥府级蓝图</t>
        </is>
      </c>
      <c r="C4" t="n">
        <v>21017</v>
      </c>
      <c r="D4" t="inlineStr">
        <is>
          <t>Capital Armor Plates</t>
        </is>
      </c>
      <c r="E4" t="inlineStr">
        <is>
          <t>旗舰附甲</t>
        </is>
      </c>
      <c r="F4" t="n">
        <v>50</v>
      </c>
      <c r="G4" t="n">
        <v>1</v>
      </c>
      <c r="H4">
        <f>ROUNDUP(ComponentBlueprint!F4*ComponentBlueprint!G4, 0)*Info!B2</f>
        <v/>
      </c>
      <c r="I4" t="inlineStr"/>
      <c r="J4" t="n">
        <v>0</v>
      </c>
      <c r="K4">
        <f>H4-J4</f>
        <v/>
      </c>
      <c r="L4" t="inlineStr"/>
      <c r="M4" t="n">
        <v>19440000</v>
      </c>
      <c r="N4" t="inlineStr"/>
      <c r="O4" t="inlineStr"/>
      <c r="P4" t="inlineStr"/>
      <c r="Q4" t="n">
        <v>8623814.889668176</v>
      </c>
      <c r="R4">
        <f>(ROUNDUP(ComponentBlueprint!F4*ComponentBlueprint!G4, 0)*Info!B2)*ComponentBlueprint!Q4</f>
        <v/>
      </c>
      <c r="S4" t="inlineStr"/>
    </row>
    <row r="5">
      <c r="A5" t="inlineStr">
        <is>
          <t>Hel Blueprint</t>
        </is>
      </c>
      <c r="B5" t="inlineStr">
        <is>
          <t>冥府级蓝图</t>
        </is>
      </c>
      <c r="C5" t="n">
        <v>21019</v>
      </c>
      <c r="D5" t="inlineStr">
        <is>
          <t>Capital Capacitor Battery</t>
        </is>
      </c>
      <c r="E5" t="inlineStr">
        <is>
          <t>旗舰电容器电池</t>
        </is>
      </c>
      <c r="F5" t="n">
        <v>150</v>
      </c>
      <c r="G5" t="n">
        <v>1</v>
      </c>
      <c r="H5">
        <f>ROUNDUP(ComponentBlueprint!F5*ComponentBlueprint!G5, 0)*Info!B2</f>
        <v/>
      </c>
      <c r="I5" t="inlineStr"/>
      <c r="J5" t="n">
        <v>0</v>
      </c>
      <c r="K5">
        <f>H5-J5</f>
        <v/>
      </c>
      <c r="L5" t="inlineStr"/>
      <c r="M5" t="n">
        <v>17490000</v>
      </c>
      <c r="N5" t="inlineStr"/>
      <c r="O5" t="inlineStr"/>
      <c r="P5" t="inlineStr"/>
      <c r="Q5" t="n">
        <v>9359434.79219004</v>
      </c>
      <c r="R5">
        <f>(ROUNDUP(ComponentBlueprint!F5*ComponentBlueprint!G5, 0)*Info!B2)*ComponentBlueprint!Q5</f>
        <v/>
      </c>
      <c r="S5" t="inlineStr"/>
    </row>
    <row r="6">
      <c r="A6" t="inlineStr">
        <is>
          <t>Hel Blueprint</t>
        </is>
      </c>
      <c r="B6" t="inlineStr">
        <is>
          <t>冥府级蓝图</t>
        </is>
      </c>
      <c r="C6" t="n">
        <v>21021</v>
      </c>
      <c r="D6" t="inlineStr">
        <is>
          <t>Capital Power Generator</t>
        </is>
      </c>
      <c r="E6" t="inlineStr">
        <is>
          <t>旗舰发电机组</t>
        </is>
      </c>
      <c r="F6" t="n">
        <v>50</v>
      </c>
      <c r="G6" t="n">
        <v>1</v>
      </c>
      <c r="H6">
        <f>ROUNDUP(ComponentBlueprint!F6*ComponentBlueprint!G6, 0)*Info!B2</f>
        <v/>
      </c>
      <c r="I6" t="inlineStr"/>
      <c r="J6" t="n">
        <v>0</v>
      </c>
      <c r="K6">
        <f>H6-J6</f>
        <v/>
      </c>
      <c r="L6" t="inlineStr"/>
      <c r="M6" t="n">
        <v>19970000</v>
      </c>
      <c r="N6" t="inlineStr"/>
      <c r="O6" t="inlineStr"/>
      <c r="P6" t="inlineStr"/>
      <c r="Q6" t="n">
        <v>20357911.73222975</v>
      </c>
      <c r="R6">
        <f>(ROUNDUP(ComponentBlueprint!F6*ComponentBlueprint!G6, 0)*Info!B2)*ComponentBlueprint!Q6</f>
        <v/>
      </c>
      <c r="S6" t="inlineStr"/>
    </row>
    <row r="7">
      <c r="A7" t="inlineStr">
        <is>
          <t>Hel Blueprint</t>
        </is>
      </c>
      <c r="B7" t="inlineStr">
        <is>
          <t>冥府级蓝图</t>
        </is>
      </c>
      <c r="C7" t="n">
        <v>21023</v>
      </c>
      <c r="D7" t="inlineStr">
        <is>
          <t>Capital Shield Emitter</t>
        </is>
      </c>
      <c r="E7" t="inlineStr">
        <is>
          <t>旗舰护盾发射器</t>
        </is>
      </c>
      <c r="F7" t="n">
        <v>100</v>
      </c>
      <c r="G7" t="n">
        <v>1</v>
      </c>
      <c r="H7">
        <f>ROUNDUP(ComponentBlueprint!F7*ComponentBlueprint!G7, 0)*Info!B2</f>
        <v/>
      </c>
      <c r="I7" t="inlineStr"/>
      <c r="J7" t="n">
        <v>0</v>
      </c>
      <c r="K7">
        <f>H7-J7</f>
        <v/>
      </c>
      <c r="L7" t="inlineStr"/>
      <c r="M7" t="n">
        <v>19790000</v>
      </c>
      <c r="N7" t="inlineStr"/>
      <c r="O7" t="inlineStr"/>
      <c r="P7" t="inlineStr"/>
      <c r="Q7" t="n">
        <v>11428099.57398234</v>
      </c>
      <c r="R7">
        <f>(ROUNDUP(ComponentBlueprint!F7*ComponentBlueprint!G7, 0)*Info!B2)*ComponentBlueprint!Q7</f>
        <v/>
      </c>
      <c r="S7" t="inlineStr"/>
    </row>
    <row r="8">
      <c r="A8" t="inlineStr">
        <is>
          <t>Hel Blueprint</t>
        </is>
      </c>
      <c r="B8" t="inlineStr">
        <is>
          <t>冥府级蓝图</t>
        </is>
      </c>
      <c r="C8" t="n">
        <v>21025</v>
      </c>
      <c r="D8" t="inlineStr">
        <is>
          <t>Capital Jump Drive</t>
        </is>
      </c>
      <c r="E8" t="inlineStr">
        <is>
          <t>旗舰跳跃引擎</t>
        </is>
      </c>
      <c r="F8" t="n">
        <v>100</v>
      </c>
      <c r="G8" t="n">
        <v>1</v>
      </c>
      <c r="H8">
        <f>ROUNDUP(ComponentBlueprint!F8*ComponentBlueprint!G8, 0)*Info!B2</f>
        <v/>
      </c>
      <c r="I8" t="inlineStr"/>
      <c r="J8" t="n">
        <v>0</v>
      </c>
      <c r="K8">
        <f>H8-J8</f>
        <v/>
      </c>
      <c r="L8" t="inlineStr"/>
      <c r="M8" t="n">
        <v>23990000</v>
      </c>
      <c r="N8" t="inlineStr"/>
      <c r="O8" t="inlineStr"/>
      <c r="P8" t="inlineStr"/>
      <c r="Q8" t="n">
        <v>14203515.02449447</v>
      </c>
      <c r="R8">
        <f>(ROUNDUP(ComponentBlueprint!F8*ComponentBlueprint!G8, 0)*Info!B2)*ComponentBlueprint!Q8</f>
        <v/>
      </c>
      <c r="S8" t="inlineStr"/>
    </row>
    <row r="9">
      <c r="A9" t="inlineStr">
        <is>
          <t>Hel Blueprint</t>
        </is>
      </c>
      <c r="B9" t="inlineStr">
        <is>
          <t>冥府级蓝图</t>
        </is>
      </c>
      <c r="C9" t="n">
        <v>21029</v>
      </c>
      <c r="D9" t="inlineStr">
        <is>
          <t>Capital Drone Bay</t>
        </is>
      </c>
      <c r="E9" t="inlineStr">
        <is>
          <t>旗舰无人机挂舱</t>
        </is>
      </c>
      <c r="F9" t="n">
        <v>250</v>
      </c>
      <c r="G9" t="n">
        <v>1</v>
      </c>
      <c r="H9">
        <f>ROUNDUP(ComponentBlueprint!F9*ComponentBlueprint!G9, 0)*Info!B2</f>
        <v/>
      </c>
      <c r="I9" t="inlineStr"/>
      <c r="J9" t="n">
        <v>0</v>
      </c>
      <c r="K9">
        <f>H9-J9</f>
        <v/>
      </c>
      <c r="L9" t="inlineStr"/>
      <c r="M9" t="n">
        <v>10450000</v>
      </c>
      <c r="N9" t="inlineStr"/>
      <c r="O9" t="inlineStr"/>
      <c r="P9" t="inlineStr"/>
      <c r="Q9" t="n">
        <v>9380608.812963296</v>
      </c>
      <c r="R9">
        <f>(ROUNDUP(ComponentBlueprint!F9*ComponentBlueprint!G9, 0)*Info!B2)*ComponentBlueprint!Q9</f>
        <v/>
      </c>
      <c r="S9" t="inlineStr"/>
    </row>
    <row r="10">
      <c r="A10" t="inlineStr">
        <is>
          <t>Hel Blueprint</t>
        </is>
      </c>
      <c r="B10" t="inlineStr">
        <is>
          <t>冥府级蓝图</t>
        </is>
      </c>
      <c r="C10" t="n">
        <v>21035</v>
      </c>
      <c r="D10" t="inlineStr">
        <is>
          <t>Capital Computer System</t>
        </is>
      </c>
      <c r="E10" t="inlineStr">
        <is>
          <t>旗舰计算机系统</t>
        </is>
      </c>
      <c r="F10" t="n">
        <v>10</v>
      </c>
      <c r="G10" t="n">
        <v>1</v>
      </c>
      <c r="H10">
        <f>ROUNDUP(ComponentBlueprint!F10*ComponentBlueprint!G10, 0)*Info!B2</f>
        <v/>
      </c>
      <c r="I10" t="inlineStr"/>
      <c r="J10" t="n">
        <v>0</v>
      </c>
      <c r="K10">
        <f>H10-J10</f>
        <v/>
      </c>
      <c r="L10" t="inlineStr"/>
      <c r="M10" t="n">
        <v>16970000</v>
      </c>
      <c r="N10" t="inlineStr"/>
      <c r="O10" t="inlineStr"/>
      <c r="P10" t="inlineStr"/>
      <c r="Q10" t="n">
        <v>8842038.575649153</v>
      </c>
      <c r="R10">
        <f>(ROUNDUP(ComponentBlueprint!F10*ComponentBlueprint!G10, 0)*Info!B2)*ComponentBlueprint!Q10</f>
        <v/>
      </c>
      <c r="S10" t="inlineStr"/>
    </row>
    <row r="11">
      <c r="A11" t="inlineStr">
        <is>
          <t>Hel Blueprint</t>
        </is>
      </c>
      <c r="B11" t="inlineStr">
        <is>
          <t>冥府级蓝图</t>
        </is>
      </c>
      <c r="C11" t="n">
        <v>21037</v>
      </c>
      <c r="D11" t="inlineStr">
        <is>
          <t>Capital Construction Parts</t>
        </is>
      </c>
      <c r="E11" t="inlineStr">
        <is>
          <t>旗舰建设构件</t>
        </is>
      </c>
      <c r="F11" t="n">
        <v>50</v>
      </c>
      <c r="G11" t="n">
        <v>1</v>
      </c>
      <c r="H11">
        <f>ROUNDUP(ComponentBlueprint!F11*ComponentBlueprint!G11, 0)*Info!B2</f>
        <v/>
      </c>
      <c r="I11" t="inlineStr"/>
      <c r="J11" t="n">
        <v>0</v>
      </c>
      <c r="K11">
        <f>H11-J11</f>
        <v/>
      </c>
      <c r="L11" t="inlineStr"/>
      <c r="M11" t="n">
        <v>12800000</v>
      </c>
      <c r="N11" t="inlineStr"/>
      <c r="O11" t="inlineStr"/>
      <c r="P11" t="inlineStr"/>
      <c r="Q11" t="n">
        <v>15182504.41868068</v>
      </c>
      <c r="R11">
        <f>(ROUNDUP(ComponentBlueprint!F11*ComponentBlueprint!G11, 0)*Info!B2)*ComponentBlueprint!Q11</f>
        <v/>
      </c>
      <c r="S11" t="inlineStr"/>
    </row>
    <row r="12">
      <c r="A12" t="inlineStr">
        <is>
          <t>Hel Blueprint</t>
        </is>
      </c>
      <c r="B12" t="inlineStr">
        <is>
          <t>冥府级蓝图</t>
        </is>
      </c>
      <c r="C12" t="n">
        <v>24558</v>
      </c>
      <c r="D12" t="inlineStr">
        <is>
          <t>Capital Ship Maintenance Bay</t>
        </is>
      </c>
      <c r="E12" t="inlineStr">
        <is>
          <t>旗舰船只维护舱</t>
        </is>
      </c>
      <c r="F12" t="n">
        <v>100</v>
      </c>
      <c r="G12" t="n">
        <v>1</v>
      </c>
      <c r="H12">
        <f>ROUNDUP(ComponentBlueprint!F12*ComponentBlueprint!G12, 0)*Info!B2</f>
        <v/>
      </c>
      <c r="I12" t="inlineStr"/>
      <c r="J12" t="n">
        <v>0</v>
      </c>
      <c r="K12">
        <f>H12-J12</f>
        <v/>
      </c>
      <c r="L12" t="inlineStr"/>
      <c r="M12" t="n">
        <v>24880000</v>
      </c>
      <c r="N12" t="inlineStr"/>
      <c r="O12" t="inlineStr"/>
      <c r="P12" t="inlineStr"/>
      <c r="Q12" t="n">
        <v>18827652.54571817</v>
      </c>
      <c r="R12">
        <f>(ROUNDUP(ComponentBlueprint!F12*ComponentBlueprint!G12, 0)*Info!B2)*ComponentBlueprint!Q12</f>
        <v/>
      </c>
      <c r="S12" t="inlineStr"/>
    </row>
    <row r="13">
      <c r="A13" t="inlineStr">
        <is>
          <t>Hel Blueprint</t>
        </is>
      </c>
      <c r="B13" t="inlineStr">
        <is>
          <t>冥府级蓝图</t>
        </is>
      </c>
      <c r="C13" t="n">
        <v>24560</v>
      </c>
      <c r="D13" t="inlineStr">
        <is>
          <t>Capital Corporate Hangar Bay</t>
        </is>
      </c>
      <c r="E13" t="inlineStr">
        <is>
          <t>旗舰联合机库舱</t>
        </is>
      </c>
      <c r="F13" t="n">
        <v>50</v>
      </c>
      <c r="G13" t="n">
        <v>1</v>
      </c>
      <c r="H13">
        <f>ROUNDUP(ComponentBlueprint!F13*ComponentBlueprint!G13, 0)*Info!B2</f>
        <v/>
      </c>
      <c r="I13" t="inlineStr"/>
      <c r="J13" t="n">
        <v>0</v>
      </c>
      <c r="K13">
        <f>H13-J13</f>
        <v/>
      </c>
      <c r="L13" t="inlineStr"/>
      <c r="M13" t="n">
        <v>24800000</v>
      </c>
      <c r="N13" t="inlineStr"/>
      <c r="O13" t="inlineStr"/>
      <c r="P13" t="inlineStr"/>
      <c r="Q13" t="n">
        <v>14473787.92509149</v>
      </c>
      <c r="R13">
        <f>(ROUNDUP(ComponentBlueprint!F13*ComponentBlueprint!G13, 0)*Info!B2)*ComponentBlueprint!Q13</f>
        <v/>
      </c>
      <c r="S13" t="inlineStr"/>
    </row>
    <row r="14">
      <c r="A14" t="inlineStr">
        <is>
          <t>Hel Blueprint</t>
        </is>
      </c>
      <c r="B14" t="inlineStr">
        <is>
          <t>冥府级蓝图</t>
        </is>
      </c>
      <c r="C14" t="n">
        <v>57473</v>
      </c>
      <c r="D14" t="inlineStr">
        <is>
          <t>G-O Trigger Neurolink Conduit</t>
        </is>
      </c>
      <c r="E14" t="inlineStr">
        <is>
          <t>G-O触发式神经链接回路</t>
        </is>
      </c>
      <c r="F14" t="n">
        <v>64</v>
      </c>
      <c r="G14" t="n">
        <v>1</v>
      </c>
      <c r="H14">
        <f>ROUNDUP(ComponentBlueprint!F14*ComponentBlueprint!G14, 0)*Info!B2</f>
        <v/>
      </c>
      <c r="I14" t="inlineStr"/>
      <c r="J14" t="n">
        <v>0</v>
      </c>
      <c r="K14">
        <f>H14-J14</f>
        <v/>
      </c>
      <c r="L14" t="inlineStr"/>
      <c r="M14" t="n">
        <v>18130000</v>
      </c>
      <c r="N14" t="inlineStr"/>
      <c r="O14" t="inlineStr"/>
      <c r="P14" t="inlineStr"/>
      <c r="Q14" t="n">
        <v>579460.076248094</v>
      </c>
      <c r="R14">
        <f>(ROUNDUP(ComponentBlueprint!F14*ComponentBlueprint!G14, 0)*Info!B2)*ComponentBlueprint!Q14</f>
        <v/>
      </c>
      <c r="S14" t="inlineStr"/>
    </row>
    <row r="15">
      <c r="A15" t="inlineStr">
        <is>
          <t>Hel Blueprint</t>
        </is>
      </c>
      <c r="B15" t="inlineStr">
        <is>
          <t>冥府级蓝图</t>
        </is>
      </c>
      <c r="C15" t="n">
        <v>57477</v>
      </c>
      <c r="D15" t="inlineStr">
        <is>
          <t>Ladar-FTL Interlink Communicator</t>
        </is>
      </c>
      <c r="E15" t="inlineStr">
        <is>
          <t>光雷达超光速链接通信器</t>
        </is>
      </c>
      <c r="F15" t="n">
        <v>125</v>
      </c>
      <c r="G15" t="n">
        <v>1</v>
      </c>
      <c r="H15">
        <f>ROUNDUP(ComponentBlueprint!F15*ComponentBlueprint!G15, 0)*Info!B2</f>
        <v/>
      </c>
      <c r="I15" t="inlineStr"/>
      <c r="J15" t="n">
        <v>0</v>
      </c>
      <c r="K15">
        <f>H15-J15</f>
        <v/>
      </c>
      <c r="L15" t="inlineStr"/>
      <c r="M15" t="n">
        <v>130000000</v>
      </c>
      <c r="N15" t="inlineStr"/>
      <c r="O15" t="inlineStr"/>
      <c r="P15" t="inlineStr"/>
      <c r="Q15" t="n">
        <v>13672682.01889271</v>
      </c>
      <c r="R15">
        <f>(ROUNDUP(ComponentBlueprint!F15*ComponentBlueprint!G15, 0)*Info!B2)*ComponentBlueprint!Q15</f>
        <v/>
      </c>
      <c r="S15" t="inlineStr"/>
    </row>
    <row r="16">
      <c r="A16" t="inlineStr">
        <is>
          <t>Hel Blueprint</t>
        </is>
      </c>
      <c r="B16" t="inlineStr">
        <is>
          <t>冥府级蓝图</t>
        </is>
      </c>
      <c r="C16" t="n">
        <v>57478</v>
      </c>
      <c r="D16" t="inlineStr">
        <is>
          <t>Auto-Integrity Preservation Seal</t>
        </is>
      </c>
      <c r="E16" t="inlineStr">
        <is>
          <t>自动修复储藏装置密封</t>
        </is>
      </c>
      <c r="F16" t="n">
        <v>800</v>
      </c>
      <c r="G16" t="n">
        <v>1</v>
      </c>
      <c r="H16">
        <f>ROUNDUP(ComponentBlueprint!F16*ComponentBlueprint!G16, 0)*Info!B2</f>
        <v/>
      </c>
      <c r="I16" t="inlineStr"/>
      <c r="J16" t="n">
        <v>0</v>
      </c>
      <c r="K16">
        <f>H16-J16</f>
        <v/>
      </c>
      <c r="L16" t="inlineStr"/>
      <c r="M16" t="n">
        <v>60990</v>
      </c>
      <c r="N16" t="inlineStr"/>
      <c r="O16" t="inlineStr"/>
      <c r="P16" t="inlineStr"/>
      <c r="Q16" t="n">
        <v>11871.51444986906</v>
      </c>
      <c r="R16">
        <f>(ROUNDUP(ComponentBlueprint!F16*ComponentBlueprint!G16, 0)*Info!B2)*ComponentBlueprint!Q16</f>
        <v/>
      </c>
      <c r="S16" t="inlineStr"/>
    </row>
    <row r="17">
      <c r="A17" t="inlineStr">
        <is>
          <t>Hel Blueprint</t>
        </is>
      </c>
      <c r="B17" t="inlineStr">
        <is>
          <t>冥府级蓝图</t>
        </is>
      </c>
      <c r="C17" t="n">
        <v>57486</v>
      </c>
      <c r="D17" t="inlineStr">
        <is>
          <t>Life Support Backup Unit</t>
        </is>
      </c>
      <c r="E17" t="inlineStr">
        <is>
          <t>生命保障备份装置</t>
        </is>
      </c>
      <c r="F17" t="n">
        <v>400</v>
      </c>
      <c r="G17" t="n">
        <v>1</v>
      </c>
      <c r="H17">
        <f>ROUNDUP(ComponentBlueprint!F17*ComponentBlueprint!G17, 0)*Info!B2</f>
        <v/>
      </c>
      <c r="I17" t="inlineStr"/>
      <c r="J17" t="n">
        <v>0</v>
      </c>
      <c r="K17">
        <f>H17-J17</f>
        <v/>
      </c>
      <c r="L17" t="inlineStr"/>
      <c r="M17" t="n">
        <v>93530</v>
      </c>
      <c r="N17" t="inlineStr"/>
      <c r="O17" t="inlineStr"/>
      <c r="P17" t="inlineStr"/>
      <c r="Q17" t="n">
        <v>13285.29012379818</v>
      </c>
      <c r="R17">
        <f>(ROUNDUP(ComponentBlueprint!F17*ComponentBlueprint!G17, 0)*Info!B2)*ComponentBlueprint!Q17</f>
        <v/>
      </c>
      <c r="S17" t="inlineStr"/>
    </row>
    <row r="18">
      <c r="A18" t="inlineStr">
        <is>
          <t>Hel Blueprint</t>
        </is>
      </c>
      <c r="B18" t="inlineStr">
        <is>
          <t>冥府级蓝图</t>
        </is>
      </c>
      <c r="C18" t="n">
        <v>57487</v>
      </c>
      <c r="D18" t="inlineStr">
        <is>
          <t>Capital Core Temperature Regulator</t>
        </is>
      </c>
      <c r="E18" t="inlineStr">
        <is>
          <t>旗舰级核心温度调节器</t>
        </is>
      </c>
      <c r="F18" t="n">
        <v>10</v>
      </c>
      <c r="G18" t="n">
        <v>1</v>
      </c>
      <c r="H18">
        <f>ROUNDUP(ComponentBlueprint!F18*ComponentBlueprint!G18, 0)*Info!B2</f>
        <v/>
      </c>
      <c r="I18" t="inlineStr"/>
      <c r="J18" t="n">
        <v>0</v>
      </c>
      <c r="K18">
        <f>H18-J18</f>
        <v/>
      </c>
      <c r="L18" t="inlineStr"/>
      <c r="M18" t="n">
        <v>302400000</v>
      </c>
      <c r="N18" t="inlineStr"/>
      <c r="O18" t="inlineStr"/>
      <c r="P18" t="inlineStr"/>
      <c r="Q18" t="n">
        <v>324339353.6251616</v>
      </c>
      <c r="R18">
        <f>(ROUNDUP(ComponentBlueprint!F18*ComponentBlueprint!G18, 0)*Info!B2)*ComponentBlueprint!Q18</f>
        <v/>
      </c>
      <c r="S18" t="inlineStr"/>
    </row>
    <row r="19">
      <c r="A19" t="inlineStr">
        <is>
          <t>Hel Blueprint</t>
        </is>
      </c>
      <c r="B19" t="inlineStr">
        <is>
          <t>冥府级蓝图</t>
        </is>
      </c>
      <c r="C19" t="n">
        <v>57489</v>
      </c>
      <c r="D19" t="inlineStr">
        <is>
          <t>Enhanced Neurolink Protection Cell</t>
        </is>
      </c>
      <c r="E19" t="inlineStr">
        <is>
          <t>加强型神经链接防护单元</t>
        </is>
      </c>
      <c r="F19" t="n">
        <v>1</v>
      </c>
      <c r="G19" t="n">
        <v>1</v>
      </c>
      <c r="H19">
        <f>ROUNDUP(ComponentBlueprint!F19*ComponentBlueprint!G19, 0)*Info!B2</f>
        <v/>
      </c>
      <c r="I19" t="inlineStr"/>
      <c r="J19" t="n">
        <v>0</v>
      </c>
      <c r="K19">
        <f>H19-J19</f>
        <v/>
      </c>
      <c r="L19" t="inlineStr"/>
      <c r="M19" t="n">
        <v>30690000000</v>
      </c>
      <c r="N19" t="inlineStr"/>
      <c r="O19" t="inlineStr"/>
      <c r="P19" t="inlineStr"/>
      <c r="Q19" t="n">
        <v>703119120.1141288</v>
      </c>
      <c r="R19">
        <f>(ROUNDUP(ComponentBlueprint!F19*ComponentBlueprint!G19, 0)*Info!B2)*ComponentBlueprint!Q19</f>
        <v/>
      </c>
      <c r="S19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A14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Blueprint EN</t>
        </is>
      </c>
      <c r="B1" s="1" t="inlineStr">
        <is>
          <t>Blueprint ZH</t>
        </is>
      </c>
      <c r="C1" s="1" t="inlineStr">
        <is>
          <t>Material ID</t>
        </is>
      </c>
      <c r="D1" s="1" t="inlineStr">
        <is>
          <t>Material EN</t>
        </is>
      </c>
      <c r="E1" s="1" t="inlineStr">
        <is>
          <t>Material ZH</t>
        </is>
      </c>
      <c r="F1" s="1" t="inlineStr">
        <is>
          <t>Quantity</t>
        </is>
      </c>
      <c r="G1" s="1" t="inlineStr">
        <is>
          <t>材料效率</t>
        </is>
      </c>
      <c r="H1" s="1" t="inlineStr">
        <is>
          <t>总需求</t>
        </is>
      </c>
      <c r="I1" s="1" t="inlineStr"/>
      <c r="J1" s="1" t="inlineStr">
        <is>
          <t> </t>
        </is>
      </c>
      <c r="K1" s="1" t="inlineStr">
        <is>
          <t>Unique Material ID</t>
        </is>
      </c>
      <c r="L1" s="1" t="inlineStr">
        <is>
          <t>Unique Material ZH</t>
        </is>
      </c>
      <c r="M1" s="1" t="inlineStr">
        <is>
          <t>Unique Material EN</t>
        </is>
      </c>
      <c r="N1" s="1" t="inlineStr">
        <is>
          <t>Summed 总需求</t>
        </is>
      </c>
      <c r="O1" s="1" t="inlineStr">
        <is>
          <t>Rounded 总需求</t>
        </is>
      </c>
      <c r="P1" s="1" t="inlineStr">
        <is>
          <t>  </t>
        </is>
      </c>
      <c r="Q1" s="1" t="inlineStr">
        <is>
          <t>Min Jita Sell</t>
        </is>
      </c>
      <c r="R1" s="1" t="inlineStr">
        <is>
          <t>Total Cost</t>
        </is>
      </c>
      <c r="S1" s="1" t="inlineStr">
        <is>
          <t>Total Cost Sum</t>
        </is>
      </c>
      <c r="T1" s="1" t="inlineStr">
        <is>
          <t>已完成数量</t>
        </is>
      </c>
      <c r="U1" s="1" t="inlineStr">
        <is>
          <t>剩余数量</t>
        </is>
      </c>
      <c r="V1" s="1" t="inlineStr">
        <is>
          <t>   </t>
        </is>
      </c>
      <c r="W1" s="1" t="inlineStr">
        <is>
          <t>    </t>
        </is>
      </c>
      <c r="X1" s="1" t="inlineStr">
        <is>
          <t>     </t>
        </is>
      </c>
      <c r="Y1" s="1" t="inlineStr">
        <is>
          <t>Adjusted Price</t>
        </is>
      </c>
      <c r="Z1" s="1" t="inlineStr">
        <is>
          <t>Total Adjusted Cost</t>
        </is>
      </c>
      <c r="AA1" s="1" t="inlineStr">
        <is>
          <t>Total Adjusted Cost Sum</t>
        </is>
      </c>
    </row>
    <row r="2">
      <c r="A2" t="inlineStr">
        <is>
          <t>Capital Propulsion Engine Blueprint</t>
        </is>
      </c>
      <c r="B2" t="inlineStr">
        <is>
          <t>旗舰推进引擎蓝图</t>
        </is>
      </c>
      <c r="C2" t="n">
        <v>2872</v>
      </c>
      <c r="D2" t="inlineStr">
        <is>
          <t>Self-Harmonizing Power Core</t>
        </is>
      </c>
      <c r="E2" t="inlineStr">
        <is>
          <t>自协调能源核心</t>
        </is>
      </c>
      <c r="F2" t="n">
        <v>1</v>
      </c>
      <c r="G2" t="n">
        <v>1</v>
      </c>
      <c r="H2">
        <f>ROUNDUP(ComponentBlueprint!F2*ComponentBlueprint!G2, 0)*Info!B2*ROUNDUP(MaterialBlueprints1!F2*MaterialBlueprints1!G2,0)</f>
        <v/>
      </c>
      <c r="I2" t="inlineStr"/>
      <c r="J2" t="inlineStr"/>
      <c r="K2" t="n">
        <v>34</v>
      </c>
      <c r="L2" t="inlineStr">
        <is>
          <t>三钛合金</t>
        </is>
      </c>
      <c r="M2" t="inlineStr">
        <is>
          <t>Tritanium</t>
        </is>
      </c>
      <c r="N2">
        <f>ROUNDUP(ComponentBlueprint!F2*ComponentBlueprint!G2, 0)*Info!B2*ROUNDUP(MaterialBlueprints1!F8*MaterialBlueprints1!G8,0)+ROUNDUP(ComponentBlueprint!F3*ComponentBlueprint!G3, 0)*Info!B2*ROUNDUP(MaterialBlueprints1!F17*MaterialBlueprints1!G17,0)+ROUNDUP(ComponentBlueprint!F4*ComponentBlueprint!G4, 0)*Info!B2*ROUNDUP(MaterialBlueprints1!F26*MaterialBlueprints1!G26,0)+ROUNDUP(ComponentBlueprint!F5*ComponentBlueprint!G5, 0)*Info!B2*ROUNDUP(MaterialBlueprints1!F35*MaterialBlueprints1!G35,0)+ROUNDUP(ComponentBlueprint!F6*ComponentBlueprint!G6, 0)*Info!B2*ROUNDUP(MaterialBlueprints1!F44*MaterialBlueprints1!G44,0)+ROUNDUP(ComponentBlueprint!F7*ComponentBlueprint!G7, 0)*Info!B2*ROUNDUP(MaterialBlueprints1!F53*MaterialBlueprints1!G53,0)+ROUNDUP(ComponentBlueprint!F8*ComponentBlueprint!G8, 0)*Info!B2*ROUNDUP(MaterialBlueprints1!F62*MaterialBlueprints1!G62,0)+ROUNDUP(ComponentBlueprint!F9*ComponentBlueprint!G9, 0)*Info!B2*ROUNDUP(MaterialBlueprints1!F71*MaterialBlueprints1!G71,0)+ROUNDUP(ComponentBlueprint!F10*ComponentBlueprint!G10, 0)*Info!B2*ROUNDUP(MaterialBlueprints1!F80*MaterialBlueprints1!G80,0)+ROUNDUP(ComponentBlueprint!F11*ComponentBlueprint!G11, 0)*Info!B2*ROUNDUP(MaterialBlueprints1!F88*MaterialBlueprints1!G88,0)+ROUNDUP(ComponentBlueprint!F12*ComponentBlueprint!G12, 0)*Info!B2*ROUNDUP(MaterialBlueprints1!F97*MaterialBlueprints1!G97,0)+ROUNDUP(ComponentBlueprint!F13*ComponentBlueprint!G13, 0)*Info!B2*ROUNDUP(MaterialBlueprints1!F105*MaterialBlueprints1!G105,0)</f>
        <v/>
      </c>
      <c r="O2">
        <f>ROUNDUP(ComponentBlueprint!F2*ComponentBlueprint!G2, 0)*Info!B2*ROUNDUP(MaterialBlueprints1!F8*MaterialBlueprints1!G8,0)+ROUNDUP(ComponentBlueprint!F3*ComponentBlueprint!G3, 0)*Info!B2*ROUNDUP(MaterialBlueprints1!F17*MaterialBlueprints1!G17,0)+ROUNDUP(ComponentBlueprint!F4*ComponentBlueprint!G4, 0)*Info!B2*ROUNDUP(MaterialBlueprints1!F26*MaterialBlueprints1!G26,0)+ROUNDUP(ComponentBlueprint!F5*ComponentBlueprint!G5, 0)*Info!B2*ROUNDUP(MaterialBlueprints1!F35*MaterialBlueprints1!G35,0)+ROUNDUP(ComponentBlueprint!F6*ComponentBlueprint!G6, 0)*Info!B2*ROUNDUP(MaterialBlueprints1!F44*MaterialBlueprints1!G44,0)+ROUNDUP(ComponentBlueprint!F7*ComponentBlueprint!G7, 0)*Info!B2*ROUNDUP(MaterialBlueprints1!F53*MaterialBlueprints1!G53,0)+ROUNDUP(ComponentBlueprint!F8*ComponentBlueprint!G8, 0)*Info!B2*ROUNDUP(MaterialBlueprints1!F62*MaterialBlueprints1!G62,0)+ROUNDUP(ComponentBlueprint!F9*ComponentBlueprint!G9, 0)*Info!B2*ROUNDUP(MaterialBlueprints1!F71*MaterialBlueprints1!G71,0)+ROUNDUP(ComponentBlueprint!F10*ComponentBlueprint!G10, 0)*Info!B2*ROUNDUP(MaterialBlueprints1!F80*MaterialBlueprints1!G80,0)+ROUNDUP(ComponentBlueprint!F11*ComponentBlueprint!G11, 0)*Info!B2*ROUNDUP(MaterialBlueprints1!F88*MaterialBlueprints1!G88,0)+ROUNDUP(ComponentBlueprint!F12*ComponentBlueprint!G12, 0)*Info!B2*ROUNDUP(MaterialBlueprints1!F97*MaterialBlueprints1!G97,0)+ROUNDUP(ComponentBlueprint!F13*ComponentBlueprint!G13, 0)*Info!B2*ROUNDUP(MaterialBlueprints1!F105*MaterialBlueprints1!G105,0)</f>
        <v/>
      </c>
      <c r="P2" t="inlineStr"/>
      <c r="Q2" t="n">
        <v>3.82</v>
      </c>
      <c r="R2">
        <f>(ROUNDUP(ComponentBlueprint!F2*ComponentBlueprint!G2, 0)*Info!B2*ROUNDUP(MaterialBlueprints1!F8*MaterialBlueprints1!G8,0)+ROUNDUP(ComponentBlueprint!F3*ComponentBlueprint!G3, 0)*Info!B2*ROUNDUP(MaterialBlueprints1!F17*MaterialBlueprints1!G17,0)+ROUNDUP(ComponentBlueprint!F4*ComponentBlueprint!G4, 0)*Info!B2*ROUNDUP(MaterialBlueprints1!F26*MaterialBlueprints1!G26,0)+ROUNDUP(ComponentBlueprint!F5*ComponentBlueprint!G5, 0)*Info!B2*ROUNDUP(MaterialBlueprints1!F35*MaterialBlueprints1!G35,0)+ROUNDUP(ComponentBlueprint!F6*ComponentBlueprint!G6, 0)*Info!B2*ROUNDUP(MaterialBlueprints1!F44*MaterialBlueprints1!G44,0)+ROUNDUP(ComponentBlueprint!F7*ComponentBlueprint!G7, 0)*Info!B2*ROUNDUP(MaterialBlueprints1!F53*MaterialBlueprints1!G53,0)+ROUNDUP(ComponentBlueprint!F8*ComponentBlueprint!G8, 0)*Info!B2*ROUNDUP(MaterialBlueprints1!F62*MaterialBlueprints1!G62,0)+ROUNDUP(ComponentBlueprint!F9*ComponentBlueprint!G9, 0)*Info!B2*ROUNDUP(MaterialBlueprints1!F71*MaterialBlueprints1!G71,0)+ROUNDUP(ComponentBlueprint!F10*ComponentBlueprint!G10, 0)*Info!B2*ROUNDUP(MaterialBlueprints1!F80*MaterialBlueprints1!G80,0)+ROUNDUP(ComponentBlueprint!F11*ComponentBlueprint!G11, 0)*Info!B2*ROUNDUP(MaterialBlueprints1!F88*MaterialBlueprints1!G88,0)+ROUNDUP(ComponentBlueprint!F12*ComponentBlueprint!G12, 0)*Info!B2*ROUNDUP(MaterialBlueprints1!F97*MaterialBlueprints1!G97,0)+ROUNDUP(ComponentBlueprint!F13*ComponentBlueprint!G13, 0)*Info!B2*ROUNDUP(MaterialBlueprints1!F105*MaterialBlueprints1!G105,0))*(MaterialBlueprints1!Q2)*(0.7)</f>
        <v/>
      </c>
      <c r="S2">
        <f>SUM(R2:R143)</f>
        <v/>
      </c>
      <c r="T2" t="n">
        <v>0</v>
      </c>
      <c r="U2">
        <f>O2-T2</f>
        <v/>
      </c>
      <c r="V2" t="inlineStr"/>
      <c r="W2" t="inlineStr"/>
      <c r="X2" t="inlineStr"/>
      <c r="Y2" t="n">
        <v>2.951412213505129</v>
      </c>
      <c r="Z2">
        <f>(ROUNDUP(ComponentBlueprint!F2*ComponentBlueprint!G2, 0)*Info!B2*ROUNDUP(MaterialBlueprints1!F8*MaterialBlueprints1!G8,0)+ROUNDUP(ComponentBlueprint!F3*ComponentBlueprint!G3, 0)*Info!B2*ROUNDUP(MaterialBlueprints1!F17*MaterialBlueprints1!G17,0)+ROUNDUP(ComponentBlueprint!F4*ComponentBlueprint!G4, 0)*Info!B2*ROUNDUP(MaterialBlueprints1!F26*MaterialBlueprints1!G26,0)+ROUNDUP(ComponentBlueprint!F5*ComponentBlueprint!G5, 0)*Info!B2*ROUNDUP(MaterialBlueprints1!F35*MaterialBlueprints1!G35,0)+ROUNDUP(ComponentBlueprint!F6*ComponentBlueprint!G6, 0)*Info!B2*ROUNDUP(MaterialBlueprints1!F44*MaterialBlueprints1!G44,0)+ROUNDUP(ComponentBlueprint!F7*ComponentBlueprint!G7, 0)*Info!B2*ROUNDUP(MaterialBlueprints1!F53*MaterialBlueprints1!G53,0)+ROUNDUP(ComponentBlueprint!F8*ComponentBlueprint!G8, 0)*Info!B2*ROUNDUP(MaterialBlueprints1!F62*MaterialBlueprints1!G62,0)+ROUNDUP(ComponentBlueprint!F9*ComponentBlueprint!G9, 0)*Info!B2*ROUNDUP(MaterialBlueprints1!F71*MaterialBlueprints1!G71,0)+ROUNDUP(ComponentBlueprint!F10*ComponentBlueprint!G10, 0)*Info!B2*ROUNDUP(MaterialBlueprints1!F80*MaterialBlueprints1!G80,0)+ROUNDUP(ComponentBlueprint!F11*ComponentBlueprint!G11, 0)*Info!B2*ROUNDUP(MaterialBlueprints1!F88*MaterialBlueprints1!G88,0)+ROUNDUP(ComponentBlueprint!F12*ComponentBlueprint!G12, 0)*Info!B2*ROUNDUP(MaterialBlueprints1!F97*MaterialBlueprints1!G97,0)+ROUNDUP(ComponentBlueprint!F13*ComponentBlueprint!G13, 0)*Info!B2*ROUNDUP(MaterialBlueprints1!F105*MaterialBlueprints1!G105,0))*MaterialBlueprints1!Y2</f>
        <v/>
      </c>
      <c r="AA2">
        <f>SUM(MaterialBlueprints1!Z2:MaterialBlueprints1!Z143)</f>
        <v/>
      </c>
    </row>
    <row r="3">
      <c r="A3" t="inlineStr">
        <is>
          <t>Capital Propulsion Engine Blueprint</t>
        </is>
      </c>
      <c r="B3" t="inlineStr">
        <is>
          <t>旗舰推进引擎蓝图</t>
        </is>
      </c>
      <c r="C3" t="n">
        <v>57457</v>
      </c>
      <c r="D3" t="inlineStr">
        <is>
          <t>Reinforced Carbon Fiber</t>
        </is>
      </c>
      <c r="E3" t="inlineStr">
        <is>
          <t>强化碳纤维</t>
        </is>
      </c>
      <c r="F3" t="n">
        <v>100</v>
      </c>
      <c r="G3" t="n">
        <v>1</v>
      </c>
      <c r="H3">
        <f>ROUNDUP(ComponentBlueprint!F2*ComponentBlueprint!G2, 0)*Info!B2*ROUNDUP(MaterialBlueprints1!F3*MaterialBlueprints1!G3,0)</f>
        <v/>
      </c>
      <c r="I3" t="inlineStr"/>
      <c r="J3" t="inlineStr"/>
      <c r="K3" t="n">
        <v>35</v>
      </c>
      <c r="L3" t="inlineStr">
        <is>
          <t>类晶体胶矿</t>
        </is>
      </c>
      <c r="M3" t="inlineStr">
        <is>
          <t>Pyerite</t>
        </is>
      </c>
      <c r="N3">
        <f>ROUNDUP(ComponentBlueprint!F2*ComponentBlueprint!G2, 0)*Info!B2*ROUNDUP(MaterialBlueprints1!F10*MaterialBlueprints1!G10,0)+ROUNDUP(ComponentBlueprint!F3*ComponentBlueprint!G3, 0)*Info!B2*ROUNDUP(MaterialBlueprints1!F19*MaterialBlueprints1!G19,0)+ROUNDUP(ComponentBlueprint!F4*ComponentBlueprint!G4, 0)*Info!B2*ROUNDUP(MaterialBlueprints1!F28*MaterialBlueprints1!G28,0)+ROUNDUP(ComponentBlueprint!F5*ComponentBlueprint!G5, 0)*Info!B2*ROUNDUP(MaterialBlueprints1!F37*MaterialBlueprints1!G37,0)+ROUNDUP(ComponentBlueprint!F6*ComponentBlueprint!G6, 0)*Info!B2*ROUNDUP(MaterialBlueprints1!F46*MaterialBlueprints1!G46,0)+ROUNDUP(ComponentBlueprint!F7*ComponentBlueprint!G7, 0)*Info!B2*ROUNDUP(MaterialBlueprints1!F55*MaterialBlueprints1!G55,0)+ROUNDUP(ComponentBlueprint!F8*ComponentBlueprint!G8, 0)*Info!B2*ROUNDUP(MaterialBlueprints1!F64*MaterialBlueprints1!G64,0)+ROUNDUP(ComponentBlueprint!F9*ComponentBlueprint!G9, 0)*Info!B2*ROUNDUP(MaterialBlueprints1!F73*MaterialBlueprints1!G73,0)+ROUNDUP(ComponentBlueprint!F10*ComponentBlueprint!G10, 0)*Info!B2*ROUNDUP(MaterialBlueprints1!F82*MaterialBlueprints1!G82,0)+ROUNDUP(ComponentBlueprint!F11*ComponentBlueprint!G11, 0)*Info!B2*ROUNDUP(MaterialBlueprints1!F90*MaterialBlueprints1!G90,0)+ROUNDUP(ComponentBlueprint!F12*ComponentBlueprint!G12, 0)*Info!B2*ROUNDUP(MaterialBlueprints1!F99*MaterialBlueprints1!G99,0)+ROUNDUP(ComponentBlueprint!F13*ComponentBlueprint!G13, 0)*Info!B2*ROUNDUP(MaterialBlueprints1!F107*MaterialBlueprints1!G107,0)</f>
        <v/>
      </c>
      <c r="O3">
        <f>ROUNDUP(ComponentBlueprint!F2*ComponentBlueprint!G2, 0)*Info!B2*ROUNDUP(MaterialBlueprints1!F10*MaterialBlueprints1!G10,0)+ROUNDUP(ComponentBlueprint!F3*ComponentBlueprint!G3, 0)*Info!B2*ROUNDUP(MaterialBlueprints1!F19*MaterialBlueprints1!G19,0)+ROUNDUP(ComponentBlueprint!F4*ComponentBlueprint!G4, 0)*Info!B2*ROUNDUP(MaterialBlueprints1!F28*MaterialBlueprints1!G28,0)+ROUNDUP(ComponentBlueprint!F5*ComponentBlueprint!G5, 0)*Info!B2*ROUNDUP(MaterialBlueprints1!F37*MaterialBlueprints1!G37,0)+ROUNDUP(ComponentBlueprint!F6*ComponentBlueprint!G6, 0)*Info!B2*ROUNDUP(MaterialBlueprints1!F46*MaterialBlueprints1!G46,0)+ROUNDUP(ComponentBlueprint!F7*ComponentBlueprint!G7, 0)*Info!B2*ROUNDUP(MaterialBlueprints1!F55*MaterialBlueprints1!G55,0)+ROUNDUP(ComponentBlueprint!F8*ComponentBlueprint!G8, 0)*Info!B2*ROUNDUP(MaterialBlueprints1!F64*MaterialBlueprints1!G64,0)+ROUNDUP(ComponentBlueprint!F9*ComponentBlueprint!G9, 0)*Info!B2*ROUNDUP(MaterialBlueprints1!F73*MaterialBlueprints1!G73,0)+ROUNDUP(ComponentBlueprint!F10*ComponentBlueprint!G10, 0)*Info!B2*ROUNDUP(MaterialBlueprints1!F82*MaterialBlueprints1!G82,0)+ROUNDUP(ComponentBlueprint!F11*ComponentBlueprint!G11, 0)*Info!B2*ROUNDUP(MaterialBlueprints1!F90*MaterialBlueprints1!G90,0)+ROUNDUP(ComponentBlueprint!F12*ComponentBlueprint!G12, 0)*Info!B2*ROUNDUP(MaterialBlueprints1!F99*MaterialBlueprints1!G99,0)+ROUNDUP(ComponentBlueprint!F13*ComponentBlueprint!G13, 0)*Info!B2*ROUNDUP(MaterialBlueprints1!F107*MaterialBlueprints1!G107,0)</f>
        <v/>
      </c>
      <c r="P3" t="inlineStr"/>
      <c r="Q3" t="n">
        <v>30.71</v>
      </c>
      <c r="R3">
        <f>(ROUNDUP(ComponentBlueprint!F2*ComponentBlueprint!G2, 0)*Info!B2*ROUNDUP(MaterialBlueprints1!F10*MaterialBlueprints1!G10,0)+ROUNDUP(ComponentBlueprint!F3*ComponentBlueprint!G3, 0)*Info!B2*ROUNDUP(MaterialBlueprints1!F19*MaterialBlueprints1!G19,0)+ROUNDUP(ComponentBlueprint!F4*ComponentBlueprint!G4, 0)*Info!B2*ROUNDUP(MaterialBlueprints1!F28*MaterialBlueprints1!G28,0)+ROUNDUP(ComponentBlueprint!F5*ComponentBlueprint!G5, 0)*Info!B2*ROUNDUP(MaterialBlueprints1!F37*MaterialBlueprints1!G37,0)+ROUNDUP(ComponentBlueprint!F6*ComponentBlueprint!G6, 0)*Info!B2*ROUNDUP(MaterialBlueprints1!F46*MaterialBlueprints1!G46,0)+ROUNDUP(ComponentBlueprint!F7*ComponentBlueprint!G7, 0)*Info!B2*ROUNDUP(MaterialBlueprints1!F55*MaterialBlueprints1!G55,0)+ROUNDUP(ComponentBlueprint!F8*ComponentBlueprint!G8, 0)*Info!B2*ROUNDUP(MaterialBlueprints1!F64*MaterialBlueprints1!G64,0)+ROUNDUP(ComponentBlueprint!F9*ComponentBlueprint!G9, 0)*Info!B2*ROUNDUP(MaterialBlueprints1!F73*MaterialBlueprints1!G73,0)+ROUNDUP(ComponentBlueprint!F10*ComponentBlueprint!G10, 0)*Info!B2*ROUNDUP(MaterialBlueprints1!F82*MaterialBlueprints1!G82,0)+ROUNDUP(ComponentBlueprint!F11*ComponentBlueprint!G11, 0)*Info!B2*ROUNDUP(MaterialBlueprints1!F90*MaterialBlueprints1!G90,0)+ROUNDUP(ComponentBlueprint!F12*ComponentBlueprint!G12, 0)*Info!B2*ROUNDUP(MaterialBlueprints1!F99*MaterialBlueprints1!G99,0)+ROUNDUP(ComponentBlueprint!F13*ComponentBlueprint!G13, 0)*Info!B2*ROUNDUP(MaterialBlueprints1!F107*MaterialBlueprints1!G107,0))*(MaterialBlueprints1!Q3)*(0.7)</f>
        <v/>
      </c>
      <c r="S3" t="inlineStr"/>
      <c r="T3" t="n">
        <v>0</v>
      </c>
      <c r="U3">
        <f>O3-T3</f>
        <v/>
      </c>
      <c r="V3" t="inlineStr"/>
      <c r="W3" t="inlineStr"/>
      <c r="X3" t="inlineStr"/>
      <c r="Y3" t="n">
        <v>14.0289144413793</v>
      </c>
      <c r="Z3">
        <f>(ROUNDUP(ComponentBlueprint!F2*ComponentBlueprint!G2, 0)*Info!B2*ROUNDUP(MaterialBlueprints1!F10*MaterialBlueprints1!G10,0)+ROUNDUP(ComponentBlueprint!F3*ComponentBlueprint!G3, 0)*Info!B2*ROUNDUP(MaterialBlueprints1!F19*MaterialBlueprints1!G19,0)+ROUNDUP(ComponentBlueprint!F4*ComponentBlueprint!G4, 0)*Info!B2*ROUNDUP(MaterialBlueprints1!F28*MaterialBlueprints1!G28,0)+ROUNDUP(ComponentBlueprint!F5*ComponentBlueprint!G5, 0)*Info!B2*ROUNDUP(MaterialBlueprints1!F37*MaterialBlueprints1!G37,0)+ROUNDUP(ComponentBlueprint!F6*ComponentBlueprint!G6, 0)*Info!B2*ROUNDUP(MaterialBlueprints1!F46*MaterialBlueprints1!G46,0)+ROUNDUP(ComponentBlueprint!F7*ComponentBlueprint!G7, 0)*Info!B2*ROUNDUP(MaterialBlueprints1!F55*MaterialBlueprints1!G55,0)+ROUNDUP(ComponentBlueprint!F8*ComponentBlueprint!G8, 0)*Info!B2*ROUNDUP(MaterialBlueprints1!F64*MaterialBlueprints1!G64,0)+ROUNDUP(ComponentBlueprint!F9*ComponentBlueprint!G9, 0)*Info!B2*ROUNDUP(MaterialBlueprints1!F73*MaterialBlueprints1!G73,0)+ROUNDUP(ComponentBlueprint!F10*ComponentBlueprint!G10, 0)*Info!B2*ROUNDUP(MaterialBlueprints1!F82*MaterialBlueprints1!G82,0)+ROUNDUP(ComponentBlueprint!F11*ComponentBlueprint!G11, 0)*Info!B2*ROUNDUP(MaterialBlueprints1!F90*MaterialBlueprints1!G90,0)+ROUNDUP(ComponentBlueprint!F12*ComponentBlueprint!G12, 0)*Info!B2*ROUNDUP(MaterialBlueprints1!F99*MaterialBlueprints1!G99,0)+ROUNDUP(ComponentBlueprint!F13*ComponentBlueprint!G13, 0)*Info!B2*ROUNDUP(MaterialBlueprints1!F107*MaterialBlueprints1!G107,0))*MaterialBlueprints1!Y3</f>
        <v/>
      </c>
      <c r="AA3" t="inlineStr"/>
    </row>
    <row r="4">
      <c r="A4" t="inlineStr">
        <is>
          <t>Capital Propulsion Engine Blueprint</t>
        </is>
      </c>
      <c r="B4" t="inlineStr">
        <is>
          <t>旗舰推进引擎蓝图</t>
        </is>
      </c>
      <c r="C4" t="n">
        <v>40</v>
      </c>
      <c r="D4" t="inlineStr">
        <is>
          <t>Megacyte</t>
        </is>
      </c>
      <c r="E4" t="inlineStr">
        <is>
          <t>超噬矿</t>
        </is>
      </c>
      <c r="F4" t="n">
        <v>285</v>
      </c>
      <c r="G4" t="n">
        <v>1</v>
      </c>
      <c r="H4">
        <f>ROUNDUP(ComponentBlueprint!F2*ComponentBlueprint!G2, 0)*Info!B2*ROUNDUP(MaterialBlueprints1!F4*MaterialBlueprints1!G4,0)</f>
        <v/>
      </c>
      <c r="I4" t="inlineStr"/>
      <c r="J4" t="inlineStr"/>
      <c r="K4" t="n">
        <v>36</v>
      </c>
      <c r="L4" t="inlineStr">
        <is>
          <t>类银超金属</t>
        </is>
      </c>
      <c r="M4" t="inlineStr">
        <is>
          <t>Mexallon</t>
        </is>
      </c>
      <c r="N4">
        <f>ROUNDUP(ComponentBlueprint!F2*ComponentBlueprint!G2, 0)*Info!B2*ROUNDUP(MaterialBlueprints1!F9*MaterialBlueprints1!G9,0)+ROUNDUP(ComponentBlueprint!F3*ComponentBlueprint!G3, 0)*Info!B2*ROUNDUP(MaterialBlueprints1!F18*MaterialBlueprints1!G18,0)+ROUNDUP(ComponentBlueprint!F4*ComponentBlueprint!G4, 0)*Info!B2*ROUNDUP(MaterialBlueprints1!F27*MaterialBlueprints1!G27,0)+ROUNDUP(ComponentBlueprint!F5*ComponentBlueprint!G5, 0)*Info!B2*ROUNDUP(MaterialBlueprints1!F36*MaterialBlueprints1!G36,0)+ROUNDUP(ComponentBlueprint!F6*ComponentBlueprint!G6, 0)*Info!B2*ROUNDUP(MaterialBlueprints1!F45*MaterialBlueprints1!G45,0)+ROUNDUP(ComponentBlueprint!F7*ComponentBlueprint!G7, 0)*Info!B2*ROUNDUP(MaterialBlueprints1!F54*MaterialBlueprints1!G54,0)+ROUNDUP(ComponentBlueprint!F8*ComponentBlueprint!G8, 0)*Info!B2*ROUNDUP(MaterialBlueprints1!F63*MaterialBlueprints1!G63,0)+ROUNDUP(ComponentBlueprint!F9*ComponentBlueprint!G9, 0)*Info!B2*ROUNDUP(MaterialBlueprints1!F72*MaterialBlueprints1!G72,0)+ROUNDUP(ComponentBlueprint!F10*ComponentBlueprint!G10, 0)*Info!B2*ROUNDUP(MaterialBlueprints1!F81*MaterialBlueprints1!G81,0)+ROUNDUP(ComponentBlueprint!F11*ComponentBlueprint!G11, 0)*Info!B2*ROUNDUP(MaterialBlueprints1!F89*MaterialBlueprints1!G89,0)+ROUNDUP(ComponentBlueprint!F12*ComponentBlueprint!G12, 0)*Info!B2*ROUNDUP(MaterialBlueprints1!F98*MaterialBlueprints1!G98,0)+ROUNDUP(ComponentBlueprint!F13*ComponentBlueprint!G13, 0)*Info!B2*ROUNDUP(MaterialBlueprints1!F106*MaterialBlueprints1!G106,0)</f>
        <v/>
      </c>
      <c r="O4">
        <f>ROUNDUP(ComponentBlueprint!F2*ComponentBlueprint!G2, 0)*Info!B2*ROUNDUP(MaterialBlueprints1!F9*MaterialBlueprints1!G9,0)+ROUNDUP(ComponentBlueprint!F3*ComponentBlueprint!G3, 0)*Info!B2*ROUNDUP(MaterialBlueprints1!F18*MaterialBlueprints1!G18,0)+ROUNDUP(ComponentBlueprint!F4*ComponentBlueprint!G4, 0)*Info!B2*ROUNDUP(MaterialBlueprints1!F27*MaterialBlueprints1!G27,0)+ROUNDUP(ComponentBlueprint!F5*ComponentBlueprint!G5, 0)*Info!B2*ROUNDUP(MaterialBlueprints1!F36*MaterialBlueprints1!G36,0)+ROUNDUP(ComponentBlueprint!F6*ComponentBlueprint!G6, 0)*Info!B2*ROUNDUP(MaterialBlueprints1!F45*MaterialBlueprints1!G45,0)+ROUNDUP(ComponentBlueprint!F7*ComponentBlueprint!G7, 0)*Info!B2*ROUNDUP(MaterialBlueprints1!F54*MaterialBlueprints1!G54,0)+ROUNDUP(ComponentBlueprint!F8*ComponentBlueprint!G8, 0)*Info!B2*ROUNDUP(MaterialBlueprints1!F63*MaterialBlueprints1!G63,0)+ROUNDUP(ComponentBlueprint!F9*ComponentBlueprint!G9, 0)*Info!B2*ROUNDUP(MaterialBlueprints1!F72*MaterialBlueprints1!G72,0)+ROUNDUP(ComponentBlueprint!F10*ComponentBlueprint!G10, 0)*Info!B2*ROUNDUP(MaterialBlueprints1!F81*MaterialBlueprints1!G81,0)+ROUNDUP(ComponentBlueprint!F11*ComponentBlueprint!G11, 0)*Info!B2*ROUNDUP(MaterialBlueprints1!F89*MaterialBlueprints1!G89,0)+ROUNDUP(ComponentBlueprint!F12*ComponentBlueprint!G12, 0)*Info!B2*ROUNDUP(MaterialBlueprints1!F98*MaterialBlueprints1!G98,0)+ROUNDUP(ComponentBlueprint!F13*ComponentBlueprint!G13, 0)*Info!B2*ROUNDUP(MaterialBlueprints1!F106*MaterialBlueprints1!G106,0)</f>
        <v/>
      </c>
      <c r="P4" t="inlineStr"/>
      <c r="Q4" t="n">
        <v>82.33</v>
      </c>
      <c r="R4">
        <f>(ROUNDUP(ComponentBlueprint!F2*ComponentBlueprint!G2, 0)*Info!B2*ROUNDUP(MaterialBlueprints1!F9*MaterialBlueprints1!G9,0)+ROUNDUP(ComponentBlueprint!F3*ComponentBlueprint!G3, 0)*Info!B2*ROUNDUP(MaterialBlueprints1!F18*MaterialBlueprints1!G18,0)+ROUNDUP(ComponentBlueprint!F4*ComponentBlueprint!G4, 0)*Info!B2*ROUNDUP(MaterialBlueprints1!F27*MaterialBlueprints1!G27,0)+ROUNDUP(ComponentBlueprint!F5*ComponentBlueprint!G5, 0)*Info!B2*ROUNDUP(MaterialBlueprints1!F36*MaterialBlueprints1!G36,0)+ROUNDUP(ComponentBlueprint!F6*ComponentBlueprint!G6, 0)*Info!B2*ROUNDUP(MaterialBlueprints1!F45*MaterialBlueprints1!G45,0)+ROUNDUP(ComponentBlueprint!F7*ComponentBlueprint!G7, 0)*Info!B2*ROUNDUP(MaterialBlueprints1!F54*MaterialBlueprints1!G54,0)+ROUNDUP(ComponentBlueprint!F8*ComponentBlueprint!G8, 0)*Info!B2*ROUNDUP(MaterialBlueprints1!F63*MaterialBlueprints1!G63,0)+ROUNDUP(ComponentBlueprint!F9*ComponentBlueprint!G9, 0)*Info!B2*ROUNDUP(MaterialBlueprints1!F72*MaterialBlueprints1!G72,0)+ROUNDUP(ComponentBlueprint!F10*ComponentBlueprint!G10, 0)*Info!B2*ROUNDUP(MaterialBlueprints1!F81*MaterialBlueprints1!G81,0)+ROUNDUP(ComponentBlueprint!F11*ComponentBlueprint!G11, 0)*Info!B2*ROUNDUP(MaterialBlueprints1!F89*MaterialBlueprints1!G89,0)+ROUNDUP(ComponentBlueprint!F12*ComponentBlueprint!G12, 0)*Info!B2*ROUNDUP(MaterialBlueprints1!F98*MaterialBlueprints1!G98,0)+ROUNDUP(ComponentBlueprint!F13*ComponentBlueprint!G13, 0)*Info!B2*ROUNDUP(MaterialBlueprints1!F106*MaterialBlueprints1!G106,0))*(MaterialBlueprints1!Q4)*(0.7)</f>
        <v/>
      </c>
      <c r="S4" t="inlineStr"/>
      <c r="T4" t="n">
        <v>0</v>
      </c>
      <c r="U4">
        <f>O4-T4</f>
        <v/>
      </c>
      <c r="V4" t="inlineStr"/>
      <c r="W4" t="inlineStr"/>
      <c r="X4" t="inlineStr"/>
      <c r="Y4" t="n">
        <v>58.48288715310777</v>
      </c>
      <c r="Z4">
        <f>(ROUNDUP(ComponentBlueprint!F2*ComponentBlueprint!G2, 0)*Info!B2*ROUNDUP(MaterialBlueprints1!F9*MaterialBlueprints1!G9,0)+ROUNDUP(ComponentBlueprint!F3*ComponentBlueprint!G3, 0)*Info!B2*ROUNDUP(MaterialBlueprints1!F18*MaterialBlueprints1!G18,0)+ROUNDUP(ComponentBlueprint!F4*ComponentBlueprint!G4, 0)*Info!B2*ROUNDUP(MaterialBlueprints1!F27*MaterialBlueprints1!G27,0)+ROUNDUP(ComponentBlueprint!F5*ComponentBlueprint!G5, 0)*Info!B2*ROUNDUP(MaterialBlueprints1!F36*MaterialBlueprints1!G36,0)+ROUNDUP(ComponentBlueprint!F6*ComponentBlueprint!G6, 0)*Info!B2*ROUNDUP(MaterialBlueprints1!F45*MaterialBlueprints1!G45,0)+ROUNDUP(ComponentBlueprint!F7*ComponentBlueprint!G7, 0)*Info!B2*ROUNDUP(MaterialBlueprints1!F54*MaterialBlueprints1!G54,0)+ROUNDUP(ComponentBlueprint!F8*ComponentBlueprint!G8, 0)*Info!B2*ROUNDUP(MaterialBlueprints1!F63*MaterialBlueprints1!G63,0)+ROUNDUP(ComponentBlueprint!F9*ComponentBlueprint!G9, 0)*Info!B2*ROUNDUP(MaterialBlueprints1!F72*MaterialBlueprints1!G72,0)+ROUNDUP(ComponentBlueprint!F10*ComponentBlueprint!G10, 0)*Info!B2*ROUNDUP(MaterialBlueprints1!F81*MaterialBlueprints1!G81,0)+ROUNDUP(ComponentBlueprint!F11*ComponentBlueprint!G11, 0)*Info!B2*ROUNDUP(MaterialBlueprints1!F89*MaterialBlueprints1!G89,0)+ROUNDUP(ComponentBlueprint!F12*ComponentBlueprint!G12, 0)*Info!B2*ROUNDUP(MaterialBlueprints1!F98*MaterialBlueprints1!G98,0)+ROUNDUP(ComponentBlueprint!F13*ComponentBlueprint!G13, 0)*Info!B2*ROUNDUP(MaterialBlueprints1!F106*MaterialBlueprints1!G106,0))*MaterialBlueprints1!Y4</f>
        <v/>
      </c>
      <c r="AA4" t="inlineStr"/>
    </row>
    <row r="5">
      <c r="A5" t="inlineStr">
        <is>
          <t>Capital Propulsion Engine Blueprint</t>
        </is>
      </c>
      <c r="B5" t="inlineStr">
        <is>
          <t>旗舰推进引擎蓝图</t>
        </is>
      </c>
      <c r="C5" t="n">
        <v>39</v>
      </c>
      <c r="D5" t="inlineStr">
        <is>
          <t>Zydrine</t>
        </is>
      </c>
      <c r="E5" t="inlineStr">
        <is>
          <t>晶状石英核岩</t>
        </is>
      </c>
      <c r="F5" t="n">
        <v>570</v>
      </c>
      <c r="G5" t="n">
        <v>1</v>
      </c>
      <c r="H5">
        <f>ROUNDUP(ComponentBlueprint!F2*ComponentBlueprint!G2, 0)*Info!B2*ROUNDUP(MaterialBlueprints1!F5*MaterialBlueprints1!G5,0)</f>
        <v/>
      </c>
      <c r="I5" t="inlineStr"/>
      <c r="J5" t="inlineStr"/>
      <c r="K5" t="n">
        <v>37</v>
      </c>
      <c r="L5" t="inlineStr">
        <is>
          <t>同位聚合体</t>
        </is>
      </c>
      <c r="M5" t="inlineStr">
        <is>
          <t>Isogen</t>
        </is>
      </c>
      <c r="N5">
        <f>ROUNDUP(ComponentBlueprint!F2*ComponentBlueprint!G2, 0)*Info!B2*ROUNDUP(MaterialBlueprints1!F7*MaterialBlueprints1!G7,0)+ROUNDUP(ComponentBlueprint!F3*ComponentBlueprint!G3, 0)*Info!B2*ROUNDUP(MaterialBlueprints1!F16*MaterialBlueprints1!G16,0)+ROUNDUP(ComponentBlueprint!F4*ComponentBlueprint!G4, 0)*Info!B2*ROUNDUP(MaterialBlueprints1!F25*MaterialBlueprints1!G25,0)+ROUNDUP(ComponentBlueprint!F5*ComponentBlueprint!G5, 0)*Info!B2*ROUNDUP(MaterialBlueprints1!F34*MaterialBlueprints1!G34,0)+ROUNDUP(ComponentBlueprint!F6*ComponentBlueprint!G6, 0)*Info!B2*ROUNDUP(MaterialBlueprints1!F43*MaterialBlueprints1!G43,0)+ROUNDUP(ComponentBlueprint!F7*ComponentBlueprint!G7, 0)*Info!B2*ROUNDUP(MaterialBlueprints1!F52*MaterialBlueprints1!G52,0)+ROUNDUP(ComponentBlueprint!F8*ComponentBlueprint!G8, 0)*Info!B2*ROUNDUP(MaterialBlueprints1!F61*MaterialBlueprints1!G61,0)+ROUNDUP(ComponentBlueprint!F9*ComponentBlueprint!G9, 0)*Info!B2*ROUNDUP(MaterialBlueprints1!F70*MaterialBlueprints1!G70,0)+ROUNDUP(ComponentBlueprint!F10*ComponentBlueprint!G10, 0)*Info!B2*ROUNDUP(MaterialBlueprints1!F79*MaterialBlueprints1!G79,0)+ROUNDUP(ComponentBlueprint!F11*ComponentBlueprint!G11, 0)*Info!B2*ROUNDUP(MaterialBlueprints1!F87*MaterialBlueprints1!G87,0)+ROUNDUP(ComponentBlueprint!F12*ComponentBlueprint!G12, 0)*Info!B2*ROUNDUP(MaterialBlueprints1!F96*MaterialBlueprints1!G96,0)+ROUNDUP(ComponentBlueprint!F13*ComponentBlueprint!G13, 0)*Info!B2*ROUNDUP(MaterialBlueprints1!F104*MaterialBlueprints1!G104,0)</f>
        <v/>
      </c>
      <c r="O5">
        <f>ROUNDUP(ComponentBlueprint!F2*ComponentBlueprint!G2, 0)*Info!B2*ROUNDUP(MaterialBlueprints1!F7*MaterialBlueprints1!G7,0)+ROUNDUP(ComponentBlueprint!F3*ComponentBlueprint!G3, 0)*Info!B2*ROUNDUP(MaterialBlueprints1!F16*MaterialBlueprints1!G16,0)+ROUNDUP(ComponentBlueprint!F4*ComponentBlueprint!G4, 0)*Info!B2*ROUNDUP(MaterialBlueprints1!F25*MaterialBlueprints1!G25,0)+ROUNDUP(ComponentBlueprint!F5*ComponentBlueprint!G5, 0)*Info!B2*ROUNDUP(MaterialBlueprints1!F34*MaterialBlueprints1!G34,0)+ROUNDUP(ComponentBlueprint!F6*ComponentBlueprint!G6, 0)*Info!B2*ROUNDUP(MaterialBlueprints1!F43*MaterialBlueprints1!G43,0)+ROUNDUP(ComponentBlueprint!F7*ComponentBlueprint!G7, 0)*Info!B2*ROUNDUP(MaterialBlueprints1!F52*MaterialBlueprints1!G52,0)+ROUNDUP(ComponentBlueprint!F8*ComponentBlueprint!G8, 0)*Info!B2*ROUNDUP(MaterialBlueprints1!F61*MaterialBlueprints1!G61,0)+ROUNDUP(ComponentBlueprint!F9*ComponentBlueprint!G9, 0)*Info!B2*ROUNDUP(MaterialBlueprints1!F70*MaterialBlueprints1!G70,0)+ROUNDUP(ComponentBlueprint!F10*ComponentBlueprint!G10, 0)*Info!B2*ROUNDUP(MaterialBlueprints1!F79*MaterialBlueprints1!G79,0)+ROUNDUP(ComponentBlueprint!F11*ComponentBlueprint!G11, 0)*Info!B2*ROUNDUP(MaterialBlueprints1!F87*MaterialBlueprints1!G87,0)+ROUNDUP(ComponentBlueprint!F12*ComponentBlueprint!G12, 0)*Info!B2*ROUNDUP(MaterialBlueprints1!F96*MaterialBlueprints1!G96,0)+ROUNDUP(ComponentBlueprint!F13*ComponentBlueprint!G13, 0)*Info!B2*ROUNDUP(MaterialBlueprints1!F104*MaterialBlueprints1!G104,0)</f>
        <v/>
      </c>
      <c r="P5" t="inlineStr"/>
      <c r="Q5" t="n">
        <v>343</v>
      </c>
      <c r="R5">
        <f>(ROUNDUP(ComponentBlueprint!F2*ComponentBlueprint!G2, 0)*Info!B2*ROUNDUP(MaterialBlueprints1!F7*MaterialBlueprints1!G7,0)+ROUNDUP(ComponentBlueprint!F3*ComponentBlueprint!G3, 0)*Info!B2*ROUNDUP(MaterialBlueprints1!F16*MaterialBlueprints1!G16,0)+ROUNDUP(ComponentBlueprint!F4*ComponentBlueprint!G4, 0)*Info!B2*ROUNDUP(MaterialBlueprints1!F25*MaterialBlueprints1!G25,0)+ROUNDUP(ComponentBlueprint!F5*ComponentBlueprint!G5, 0)*Info!B2*ROUNDUP(MaterialBlueprints1!F34*MaterialBlueprints1!G34,0)+ROUNDUP(ComponentBlueprint!F6*ComponentBlueprint!G6, 0)*Info!B2*ROUNDUP(MaterialBlueprints1!F43*MaterialBlueprints1!G43,0)+ROUNDUP(ComponentBlueprint!F7*ComponentBlueprint!G7, 0)*Info!B2*ROUNDUP(MaterialBlueprints1!F52*MaterialBlueprints1!G52,0)+ROUNDUP(ComponentBlueprint!F8*ComponentBlueprint!G8, 0)*Info!B2*ROUNDUP(MaterialBlueprints1!F61*MaterialBlueprints1!G61,0)+ROUNDUP(ComponentBlueprint!F9*ComponentBlueprint!G9, 0)*Info!B2*ROUNDUP(MaterialBlueprints1!F70*MaterialBlueprints1!G70,0)+ROUNDUP(ComponentBlueprint!F10*ComponentBlueprint!G10, 0)*Info!B2*ROUNDUP(MaterialBlueprints1!F79*MaterialBlueprints1!G79,0)+ROUNDUP(ComponentBlueprint!F11*ComponentBlueprint!G11, 0)*Info!B2*ROUNDUP(MaterialBlueprints1!F87*MaterialBlueprints1!G87,0)+ROUNDUP(ComponentBlueprint!F12*ComponentBlueprint!G12, 0)*Info!B2*ROUNDUP(MaterialBlueprints1!F96*MaterialBlueprints1!G96,0)+ROUNDUP(ComponentBlueprint!F13*ComponentBlueprint!G13, 0)*Info!B2*ROUNDUP(MaterialBlueprints1!F104*MaterialBlueprints1!G104,0))*(MaterialBlueprints1!Q5)*(0.7)</f>
        <v/>
      </c>
      <c r="S5" t="inlineStr"/>
      <c r="T5" t="n">
        <v>0</v>
      </c>
      <c r="U5">
        <f>O5-T5</f>
        <v/>
      </c>
      <c r="V5" t="inlineStr"/>
      <c r="W5" t="inlineStr"/>
      <c r="X5" t="inlineStr"/>
      <c r="Y5" t="n">
        <v>335.9642878627847</v>
      </c>
      <c r="Z5">
        <f>(ROUNDUP(ComponentBlueprint!F2*ComponentBlueprint!G2, 0)*Info!B2*ROUNDUP(MaterialBlueprints1!F7*MaterialBlueprints1!G7,0)+ROUNDUP(ComponentBlueprint!F3*ComponentBlueprint!G3, 0)*Info!B2*ROUNDUP(MaterialBlueprints1!F16*MaterialBlueprints1!G16,0)+ROUNDUP(ComponentBlueprint!F4*ComponentBlueprint!G4, 0)*Info!B2*ROUNDUP(MaterialBlueprints1!F25*MaterialBlueprints1!G25,0)+ROUNDUP(ComponentBlueprint!F5*ComponentBlueprint!G5, 0)*Info!B2*ROUNDUP(MaterialBlueprints1!F34*MaterialBlueprints1!G34,0)+ROUNDUP(ComponentBlueprint!F6*ComponentBlueprint!G6, 0)*Info!B2*ROUNDUP(MaterialBlueprints1!F43*MaterialBlueprints1!G43,0)+ROUNDUP(ComponentBlueprint!F7*ComponentBlueprint!G7, 0)*Info!B2*ROUNDUP(MaterialBlueprints1!F52*MaterialBlueprints1!G52,0)+ROUNDUP(ComponentBlueprint!F8*ComponentBlueprint!G8, 0)*Info!B2*ROUNDUP(MaterialBlueprints1!F61*MaterialBlueprints1!G61,0)+ROUNDUP(ComponentBlueprint!F9*ComponentBlueprint!G9, 0)*Info!B2*ROUNDUP(MaterialBlueprints1!F70*MaterialBlueprints1!G70,0)+ROUNDUP(ComponentBlueprint!F10*ComponentBlueprint!G10, 0)*Info!B2*ROUNDUP(MaterialBlueprints1!F79*MaterialBlueprints1!G79,0)+ROUNDUP(ComponentBlueprint!F11*ComponentBlueprint!G11, 0)*Info!B2*ROUNDUP(MaterialBlueprints1!F87*MaterialBlueprints1!G87,0)+ROUNDUP(ComponentBlueprint!F12*ComponentBlueprint!G12, 0)*Info!B2*ROUNDUP(MaterialBlueprints1!F96*MaterialBlueprints1!G96,0)+ROUNDUP(ComponentBlueprint!F13*ComponentBlueprint!G13, 0)*Info!B2*ROUNDUP(MaterialBlueprints1!F104*MaterialBlueprints1!G104,0))*MaterialBlueprints1!Y5</f>
        <v/>
      </c>
      <c r="AA5" t="inlineStr"/>
    </row>
    <row r="6">
      <c r="A6" t="inlineStr">
        <is>
          <t>Capital Propulsion Engine Blueprint</t>
        </is>
      </c>
      <c r="B6" t="inlineStr">
        <is>
          <t>旗舰推进引擎蓝图</t>
        </is>
      </c>
      <c r="C6" t="n">
        <v>38</v>
      </c>
      <c r="D6" t="inlineStr">
        <is>
          <t>Nocxium</t>
        </is>
      </c>
      <c r="E6" t="inlineStr">
        <is>
          <t>超新星诺克石</t>
        </is>
      </c>
      <c r="F6" t="n">
        <v>1125</v>
      </c>
      <c r="G6" t="n">
        <v>1</v>
      </c>
      <c r="H6">
        <f>ROUNDUP(ComponentBlueprint!F2*ComponentBlueprint!G2, 0)*Info!B2*ROUNDUP(MaterialBlueprints1!F6*MaterialBlueprints1!G6,0)</f>
        <v/>
      </c>
      <c r="I6" t="inlineStr"/>
      <c r="J6" t="inlineStr"/>
      <c r="K6" t="n">
        <v>38</v>
      </c>
      <c r="L6" t="inlineStr">
        <is>
          <t>超新星诺克石</t>
        </is>
      </c>
      <c r="M6" t="inlineStr">
        <is>
          <t>Nocxium</t>
        </is>
      </c>
      <c r="N6">
        <f>ROUNDUP(ComponentBlueprint!F2*ComponentBlueprint!G2, 0)*Info!B2*ROUNDUP(MaterialBlueprints1!F6*MaterialBlueprints1!G6,0)+ROUNDUP(ComponentBlueprint!F3*ComponentBlueprint!G3, 0)*Info!B2*ROUNDUP(MaterialBlueprints1!F15*MaterialBlueprints1!G15,0)+ROUNDUP(ComponentBlueprint!F4*ComponentBlueprint!G4, 0)*Info!B2*ROUNDUP(MaterialBlueprints1!F24*MaterialBlueprints1!G24,0)+ROUNDUP(ComponentBlueprint!F5*ComponentBlueprint!G5, 0)*Info!B2*ROUNDUP(MaterialBlueprints1!F33*MaterialBlueprints1!G33,0)+ROUNDUP(ComponentBlueprint!F6*ComponentBlueprint!G6, 0)*Info!B2*ROUNDUP(MaterialBlueprints1!F42*MaterialBlueprints1!G42,0)+ROUNDUP(ComponentBlueprint!F7*ComponentBlueprint!G7, 0)*Info!B2*ROUNDUP(MaterialBlueprints1!F51*MaterialBlueprints1!G51,0)+ROUNDUP(ComponentBlueprint!F8*ComponentBlueprint!G8, 0)*Info!B2*ROUNDUP(MaterialBlueprints1!F60*MaterialBlueprints1!G60,0)+ROUNDUP(ComponentBlueprint!F9*ComponentBlueprint!G9, 0)*Info!B2*ROUNDUP(MaterialBlueprints1!F69*MaterialBlueprints1!G69,0)+ROUNDUP(ComponentBlueprint!F10*ComponentBlueprint!G10, 0)*Info!B2*ROUNDUP(MaterialBlueprints1!F78*MaterialBlueprints1!G78,0)+ROUNDUP(ComponentBlueprint!F11*ComponentBlueprint!G11, 0)*Info!B2*ROUNDUP(MaterialBlueprints1!F86*MaterialBlueprints1!G86,0)+ROUNDUP(ComponentBlueprint!F12*ComponentBlueprint!G12, 0)*Info!B2*ROUNDUP(MaterialBlueprints1!F95*MaterialBlueprints1!G95,0)+ROUNDUP(ComponentBlueprint!F13*ComponentBlueprint!G13, 0)*Info!B2*ROUNDUP(MaterialBlueprints1!F103*MaterialBlueprints1!G103,0)</f>
        <v/>
      </c>
      <c r="O6">
        <f>ROUNDUP(ComponentBlueprint!F2*ComponentBlueprint!G2, 0)*Info!B2*ROUNDUP(MaterialBlueprints1!F6*MaterialBlueprints1!G6,0)+ROUNDUP(ComponentBlueprint!F3*ComponentBlueprint!G3, 0)*Info!B2*ROUNDUP(MaterialBlueprints1!F15*MaterialBlueprints1!G15,0)+ROUNDUP(ComponentBlueprint!F4*ComponentBlueprint!G4, 0)*Info!B2*ROUNDUP(MaterialBlueprints1!F24*MaterialBlueprints1!G24,0)+ROUNDUP(ComponentBlueprint!F5*ComponentBlueprint!G5, 0)*Info!B2*ROUNDUP(MaterialBlueprints1!F33*MaterialBlueprints1!G33,0)+ROUNDUP(ComponentBlueprint!F6*ComponentBlueprint!G6, 0)*Info!B2*ROUNDUP(MaterialBlueprints1!F42*MaterialBlueprints1!G42,0)+ROUNDUP(ComponentBlueprint!F7*ComponentBlueprint!G7, 0)*Info!B2*ROUNDUP(MaterialBlueprints1!F51*MaterialBlueprints1!G51,0)+ROUNDUP(ComponentBlueprint!F8*ComponentBlueprint!G8, 0)*Info!B2*ROUNDUP(MaterialBlueprints1!F60*MaterialBlueprints1!G60,0)+ROUNDUP(ComponentBlueprint!F9*ComponentBlueprint!G9, 0)*Info!B2*ROUNDUP(MaterialBlueprints1!F69*MaterialBlueprints1!G69,0)+ROUNDUP(ComponentBlueprint!F10*ComponentBlueprint!G10, 0)*Info!B2*ROUNDUP(MaterialBlueprints1!F78*MaterialBlueprints1!G78,0)+ROUNDUP(ComponentBlueprint!F11*ComponentBlueprint!G11, 0)*Info!B2*ROUNDUP(MaterialBlueprints1!F86*MaterialBlueprints1!G86,0)+ROUNDUP(ComponentBlueprint!F12*ComponentBlueprint!G12, 0)*Info!B2*ROUNDUP(MaterialBlueprints1!F95*MaterialBlueprints1!G95,0)+ROUNDUP(ComponentBlueprint!F13*ComponentBlueprint!G13, 0)*Info!B2*ROUNDUP(MaterialBlueprints1!F103*MaterialBlueprints1!G103,0)</f>
        <v/>
      </c>
      <c r="P6" t="inlineStr"/>
      <c r="Q6" t="n">
        <v>1097</v>
      </c>
      <c r="R6">
        <f>(ROUNDUP(ComponentBlueprint!F2*ComponentBlueprint!G2, 0)*Info!B2*ROUNDUP(MaterialBlueprints1!F6*MaterialBlueprints1!G6,0)+ROUNDUP(ComponentBlueprint!F3*ComponentBlueprint!G3, 0)*Info!B2*ROUNDUP(MaterialBlueprints1!F15*MaterialBlueprints1!G15,0)+ROUNDUP(ComponentBlueprint!F4*ComponentBlueprint!G4, 0)*Info!B2*ROUNDUP(MaterialBlueprints1!F24*MaterialBlueprints1!G24,0)+ROUNDUP(ComponentBlueprint!F5*ComponentBlueprint!G5, 0)*Info!B2*ROUNDUP(MaterialBlueprints1!F33*MaterialBlueprints1!G33,0)+ROUNDUP(ComponentBlueprint!F6*ComponentBlueprint!G6, 0)*Info!B2*ROUNDUP(MaterialBlueprints1!F42*MaterialBlueprints1!G42,0)+ROUNDUP(ComponentBlueprint!F7*ComponentBlueprint!G7, 0)*Info!B2*ROUNDUP(MaterialBlueprints1!F51*MaterialBlueprints1!G51,0)+ROUNDUP(ComponentBlueprint!F8*ComponentBlueprint!G8, 0)*Info!B2*ROUNDUP(MaterialBlueprints1!F60*MaterialBlueprints1!G60,0)+ROUNDUP(ComponentBlueprint!F9*ComponentBlueprint!G9, 0)*Info!B2*ROUNDUP(MaterialBlueprints1!F69*MaterialBlueprints1!G69,0)+ROUNDUP(ComponentBlueprint!F10*ComponentBlueprint!G10, 0)*Info!B2*ROUNDUP(MaterialBlueprints1!F78*MaterialBlueprints1!G78,0)+ROUNDUP(ComponentBlueprint!F11*ComponentBlueprint!G11, 0)*Info!B2*ROUNDUP(MaterialBlueprints1!F86*MaterialBlueprints1!G86,0)+ROUNDUP(ComponentBlueprint!F12*ComponentBlueprint!G12, 0)*Info!B2*ROUNDUP(MaterialBlueprints1!F95*MaterialBlueprints1!G95,0)+ROUNDUP(ComponentBlueprint!F13*ComponentBlueprint!G13, 0)*Info!B2*ROUNDUP(MaterialBlueprints1!F103*MaterialBlueprints1!G103,0))*(MaterialBlueprints1!Q6)*(0.7)</f>
        <v/>
      </c>
      <c r="S6" t="inlineStr"/>
      <c r="T6" t="n">
        <v>0</v>
      </c>
      <c r="U6">
        <f>O6-T6</f>
        <v/>
      </c>
      <c r="V6" t="inlineStr"/>
      <c r="W6" t="inlineStr"/>
      <c r="X6" t="inlineStr"/>
      <c r="Y6" t="n">
        <v>904.6342244521115</v>
      </c>
      <c r="Z6">
        <f>(ROUNDUP(ComponentBlueprint!F2*ComponentBlueprint!G2, 0)*Info!B2*ROUNDUP(MaterialBlueprints1!F6*MaterialBlueprints1!G6,0)+ROUNDUP(ComponentBlueprint!F3*ComponentBlueprint!G3, 0)*Info!B2*ROUNDUP(MaterialBlueprints1!F15*MaterialBlueprints1!G15,0)+ROUNDUP(ComponentBlueprint!F4*ComponentBlueprint!G4, 0)*Info!B2*ROUNDUP(MaterialBlueprints1!F24*MaterialBlueprints1!G24,0)+ROUNDUP(ComponentBlueprint!F5*ComponentBlueprint!G5, 0)*Info!B2*ROUNDUP(MaterialBlueprints1!F33*MaterialBlueprints1!G33,0)+ROUNDUP(ComponentBlueprint!F6*ComponentBlueprint!G6, 0)*Info!B2*ROUNDUP(MaterialBlueprints1!F42*MaterialBlueprints1!G42,0)+ROUNDUP(ComponentBlueprint!F7*ComponentBlueprint!G7, 0)*Info!B2*ROUNDUP(MaterialBlueprints1!F51*MaterialBlueprints1!G51,0)+ROUNDUP(ComponentBlueprint!F8*ComponentBlueprint!G8, 0)*Info!B2*ROUNDUP(MaterialBlueprints1!F60*MaterialBlueprints1!G60,0)+ROUNDUP(ComponentBlueprint!F9*ComponentBlueprint!G9, 0)*Info!B2*ROUNDUP(MaterialBlueprints1!F69*MaterialBlueprints1!G69,0)+ROUNDUP(ComponentBlueprint!F10*ComponentBlueprint!G10, 0)*Info!B2*ROUNDUP(MaterialBlueprints1!F78*MaterialBlueprints1!G78,0)+ROUNDUP(ComponentBlueprint!F11*ComponentBlueprint!G11, 0)*Info!B2*ROUNDUP(MaterialBlueprints1!F86*MaterialBlueprints1!G86,0)+ROUNDUP(ComponentBlueprint!F12*ComponentBlueprint!G12, 0)*Info!B2*ROUNDUP(MaterialBlueprints1!F95*MaterialBlueprints1!G95,0)+ROUNDUP(ComponentBlueprint!F13*ComponentBlueprint!G13, 0)*Info!B2*ROUNDUP(MaterialBlueprints1!F103*MaterialBlueprints1!G103,0))*MaterialBlueprints1!Y6</f>
        <v/>
      </c>
      <c r="AA6" t="inlineStr"/>
    </row>
    <row r="7">
      <c r="A7" t="inlineStr">
        <is>
          <t>Capital Propulsion Engine Blueprint</t>
        </is>
      </c>
      <c r="B7" t="inlineStr">
        <is>
          <t>旗舰推进引擎蓝图</t>
        </is>
      </c>
      <c r="C7" t="n">
        <v>37</v>
      </c>
      <c r="D7" t="inlineStr">
        <is>
          <t>Isogen</t>
        </is>
      </c>
      <c r="E7" t="inlineStr">
        <is>
          <t>同位聚合体</t>
        </is>
      </c>
      <c r="F7" t="n">
        <v>11250</v>
      </c>
      <c r="G7" t="n">
        <v>1</v>
      </c>
      <c r="H7">
        <f>ROUNDUP(ComponentBlueprint!F2*ComponentBlueprint!G2, 0)*Info!B2*ROUNDUP(MaterialBlueprints1!F7*MaterialBlueprints1!G7,0)</f>
        <v/>
      </c>
      <c r="I7" t="inlineStr"/>
      <c r="J7" t="inlineStr"/>
      <c r="K7" t="n">
        <v>39</v>
      </c>
      <c r="L7" t="inlineStr">
        <is>
          <t>晶状石英核岩</t>
        </is>
      </c>
      <c r="M7" t="inlineStr">
        <is>
          <t>Zydrine</t>
        </is>
      </c>
      <c r="N7">
        <f>ROUNDUP(ComponentBlueprint!F2*ComponentBlueprint!G2, 0)*Info!B2*ROUNDUP(MaterialBlueprints1!F5*MaterialBlueprints1!G5,0)+ROUNDUP(ComponentBlueprint!F3*ComponentBlueprint!G3, 0)*Info!B2*ROUNDUP(MaterialBlueprints1!F14*MaterialBlueprints1!G14,0)+ROUNDUP(ComponentBlueprint!F4*ComponentBlueprint!G4, 0)*Info!B2*ROUNDUP(MaterialBlueprints1!F23*MaterialBlueprints1!G23,0)+ROUNDUP(ComponentBlueprint!F5*ComponentBlueprint!G5, 0)*Info!B2*ROUNDUP(MaterialBlueprints1!F32*MaterialBlueprints1!G32,0)+ROUNDUP(ComponentBlueprint!F6*ComponentBlueprint!G6, 0)*Info!B2*ROUNDUP(MaterialBlueprints1!F41*MaterialBlueprints1!G41,0)+ROUNDUP(ComponentBlueprint!F7*ComponentBlueprint!G7, 0)*Info!B2*ROUNDUP(MaterialBlueprints1!F50*MaterialBlueprints1!G50,0)+ROUNDUP(ComponentBlueprint!F8*ComponentBlueprint!G8, 0)*Info!B2*ROUNDUP(MaterialBlueprints1!F59*MaterialBlueprints1!G59,0)+ROUNDUP(ComponentBlueprint!F9*ComponentBlueprint!G9, 0)*Info!B2*ROUNDUP(MaterialBlueprints1!F68*MaterialBlueprints1!G68,0)+ROUNDUP(ComponentBlueprint!F10*ComponentBlueprint!G10, 0)*Info!B2*ROUNDUP(MaterialBlueprints1!F77*MaterialBlueprints1!G77,0)+ROUNDUP(ComponentBlueprint!F11*ComponentBlueprint!G11, 0)*Info!B2*ROUNDUP(MaterialBlueprints1!F85*MaterialBlueprints1!G85,0)+ROUNDUP(ComponentBlueprint!F12*ComponentBlueprint!G12, 0)*Info!B2*ROUNDUP(MaterialBlueprints1!F94*MaterialBlueprints1!G94,0)+ROUNDUP(ComponentBlueprint!F13*ComponentBlueprint!G13, 0)*Info!B2*ROUNDUP(MaterialBlueprints1!F102*MaterialBlueprints1!G102,0)</f>
        <v/>
      </c>
      <c r="O7">
        <f>ROUNDUP(ComponentBlueprint!F2*ComponentBlueprint!G2, 0)*Info!B2*ROUNDUP(MaterialBlueprints1!F5*MaterialBlueprints1!G5,0)+ROUNDUP(ComponentBlueprint!F3*ComponentBlueprint!G3, 0)*Info!B2*ROUNDUP(MaterialBlueprints1!F14*MaterialBlueprints1!G14,0)+ROUNDUP(ComponentBlueprint!F4*ComponentBlueprint!G4, 0)*Info!B2*ROUNDUP(MaterialBlueprints1!F23*MaterialBlueprints1!G23,0)+ROUNDUP(ComponentBlueprint!F5*ComponentBlueprint!G5, 0)*Info!B2*ROUNDUP(MaterialBlueprints1!F32*MaterialBlueprints1!G32,0)+ROUNDUP(ComponentBlueprint!F6*ComponentBlueprint!G6, 0)*Info!B2*ROUNDUP(MaterialBlueprints1!F41*MaterialBlueprints1!G41,0)+ROUNDUP(ComponentBlueprint!F7*ComponentBlueprint!G7, 0)*Info!B2*ROUNDUP(MaterialBlueprints1!F50*MaterialBlueprints1!G50,0)+ROUNDUP(ComponentBlueprint!F8*ComponentBlueprint!G8, 0)*Info!B2*ROUNDUP(MaterialBlueprints1!F59*MaterialBlueprints1!G59,0)+ROUNDUP(ComponentBlueprint!F9*ComponentBlueprint!G9, 0)*Info!B2*ROUNDUP(MaterialBlueprints1!F68*MaterialBlueprints1!G68,0)+ROUNDUP(ComponentBlueprint!F10*ComponentBlueprint!G10, 0)*Info!B2*ROUNDUP(MaterialBlueprints1!F77*MaterialBlueprints1!G77,0)+ROUNDUP(ComponentBlueprint!F11*ComponentBlueprint!G11, 0)*Info!B2*ROUNDUP(MaterialBlueprints1!F85*MaterialBlueprints1!G85,0)+ROUNDUP(ComponentBlueprint!F12*ComponentBlueprint!G12, 0)*Info!B2*ROUNDUP(MaterialBlueprints1!F94*MaterialBlueprints1!G94,0)+ROUNDUP(ComponentBlueprint!F13*ComponentBlueprint!G13, 0)*Info!B2*ROUNDUP(MaterialBlueprints1!F102*MaterialBlueprints1!G102,0)</f>
        <v/>
      </c>
      <c r="P7" t="inlineStr"/>
      <c r="Q7" t="n">
        <v>2054</v>
      </c>
      <c r="R7">
        <f>(ROUNDUP(ComponentBlueprint!F2*ComponentBlueprint!G2, 0)*Info!B2*ROUNDUP(MaterialBlueprints1!F5*MaterialBlueprints1!G5,0)+ROUNDUP(ComponentBlueprint!F3*ComponentBlueprint!G3, 0)*Info!B2*ROUNDUP(MaterialBlueprints1!F14*MaterialBlueprints1!G14,0)+ROUNDUP(ComponentBlueprint!F4*ComponentBlueprint!G4, 0)*Info!B2*ROUNDUP(MaterialBlueprints1!F23*MaterialBlueprints1!G23,0)+ROUNDUP(ComponentBlueprint!F5*ComponentBlueprint!G5, 0)*Info!B2*ROUNDUP(MaterialBlueprints1!F32*MaterialBlueprints1!G32,0)+ROUNDUP(ComponentBlueprint!F6*ComponentBlueprint!G6, 0)*Info!B2*ROUNDUP(MaterialBlueprints1!F41*MaterialBlueprints1!G41,0)+ROUNDUP(ComponentBlueprint!F7*ComponentBlueprint!G7, 0)*Info!B2*ROUNDUP(MaterialBlueprints1!F50*MaterialBlueprints1!G50,0)+ROUNDUP(ComponentBlueprint!F8*ComponentBlueprint!G8, 0)*Info!B2*ROUNDUP(MaterialBlueprints1!F59*MaterialBlueprints1!G59,0)+ROUNDUP(ComponentBlueprint!F9*ComponentBlueprint!G9, 0)*Info!B2*ROUNDUP(MaterialBlueprints1!F68*MaterialBlueprints1!G68,0)+ROUNDUP(ComponentBlueprint!F10*ComponentBlueprint!G10, 0)*Info!B2*ROUNDUP(MaterialBlueprints1!F77*MaterialBlueprints1!G77,0)+ROUNDUP(ComponentBlueprint!F11*ComponentBlueprint!G11, 0)*Info!B2*ROUNDUP(MaterialBlueprints1!F85*MaterialBlueprints1!G85,0)+ROUNDUP(ComponentBlueprint!F12*ComponentBlueprint!G12, 0)*Info!B2*ROUNDUP(MaterialBlueprints1!F94*MaterialBlueprints1!G94,0)+ROUNDUP(ComponentBlueprint!F13*ComponentBlueprint!G13, 0)*Info!B2*ROUNDUP(MaterialBlueprints1!F102*MaterialBlueprints1!G102,0))*(MaterialBlueprints1!Q7)*(0.7)</f>
        <v/>
      </c>
      <c r="S7" t="inlineStr"/>
      <c r="T7" t="n">
        <v>0</v>
      </c>
      <c r="U7">
        <f>O7-T7</f>
        <v/>
      </c>
      <c r="V7" t="inlineStr"/>
      <c r="W7" t="inlineStr"/>
      <c r="X7" t="inlineStr"/>
      <c r="Y7" t="n">
        <v>2244.603060793235</v>
      </c>
      <c r="Z7">
        <f>(ROUNDUP(ComponentBlueprint!F2*ComponentBlueprint!G2, 0)*Info!B2*ROUNDUP(MaterialBlueprints1!F5*MaterialBlueprints1!G5,0)+ROUNDUP(ComponentBlueprint!F3*ComponentBlueprint!G3, 0)*Info!B2*ROUNDUP(MaterialBlueprints1!F14*MaterialBlueprints1!G14,0)+ROUNDUP(ComponentBlueprint!F4*ComponentBlueprint!G4, 0)*Info!B2*ROUNDUP(MaterialBlueprints1!F23*MaterialBlueprints1!G23,0)+ROUNDUP(ComponentBlueprint!F5*ComponentBlueprint!G5, 0)*Info!B2*ROUNDUP(MaterialBlueprints1!F32*MaterialBlueprints1!G32,0)+ROUNDUP(ComponentBlueprint!F6*ComponentBlueprint!G6, 0)*Info!B2*ROUNDUP(MaterialBlueprints1!F41*MaterialBlueprints1!G41,0)+ROUNDUP(ComponentBlueprint!F7*ComponentBlueprint!G7, 0)*Info!B2*ROUNDUP(MaterialBlueprints1!F50*MaterialBlueprints1!G50,0)+ROUNDUP(ComponentBlueprint!F8*ComponentBlueprint!G8, 0)*Info!B2*ROUNDUP(MaterialBlueprints1!F59*MaterialBlueprints1!G59,0)+ROUNDUP(ComponentBlueprint!F9*ComponentBlueprint!G9, 0)*Info!B2*ROUNDUP(MaterialBlueprints1!F68*MaterialBlueprints1!G68,0)+ROUNDUP(ComponentBlueprint!F10*ComponentBlueprint!G10, 0)*Info!B2*ROUNDUP(MaterialBlueprints1!F77*MaterialBlueprints1!G77,0)+ROUNDUP(ComponentBlueprint!F11*ComponentBlueprint!G11, 0)*Info!B2*ROUNDUP(MaterialBlueprints1!F85*MaterialBlueprints1!G85,0)+ROUNDUP(ComponentBlueprint!F12*ComponentBlueprint!G12, 0)*Info!B2*ROUNDUP(MaterialBlueprints1!F94*MaterialBlueprints1!G94,0)+ROUNDUP(ComponentBlueprint!F13*ComponentBlueprint!G13, 0)*Info!B2*ROUNDUP(MaterialBlueprints1!F102*MaterialBlueprints1!G102,0))*MaterialBlueprints1!Y7</f>
        <v/>
      </c>
      <c r="AA7" t="inlineStr"/>
    </row>
    <row r="8">
      <c r="A8" t="inlineStr">
        <is>
          <t>Capital Propulsion Engine Blueprint</t>
        </is>
      </c>
      <c r="B8" t="inlineStr">
        <is>
          <t>旗舰推进引擎蓝图</t>
        </is>
      </c>
      <c r="C8" t="n">
        <v>34</v>
      </c>
      <c r="D8" t="inlineStr">
        <is>
          <t>Tritanium</t>
        </is>
      </c>
      <c r="E8" t="inlineStr">
        <is>
          <t>三钛合金</t>
        </is>
      </c>
      <c r="F8" t="n">
        <v>40500</v>
      </c>
      <c r="G8" t="n">
        <v>1</v>
      </c>
      <c r="H8">
        <f>ROUNDUP(ComponentBlueprint!F2*ComponentBlueprint!G2, 0)*Info!B2*ROUNDUP(MaterialBlueprints1!F8*MaterialBlueprints1!G8,0)</f>
        <v/>
      </c>
      <c r="I8" t="inlineStr"/>
      <c r="J8" t="inlineStr"/>
      <c r="K8" t="n">
        <v>40</v>
      </c>
      <c r="L8" t="inlineStr">
        <is>
          <t>超噬矿</t>
        </is>
      </c>
      <c r="M8" t="inlineStr">
        <is>
          <t>Megacyte</t>
        </is>
      </c>
      <c r="N8">
        <f>ROUNDUP(ComponentBlueprint!F2*ComponentBlueprint!G2, 0)*Info!B2*ROUNDUP(MaterialBlueprints1!F4*MaterialBlueprints1!G4,0)+ROUNDUP(ComponentBlueprint!F3*ComponentBlueprint!G3, 0)*Info!B2*ROUNDUP(MaterialBlueprints1!F13*MaterialBlueprints1!G13,0)+ROUNDUP(ComponentBlueprint!F4*ComponentBlueprint!G4, 0)*Info!B2*ROUNDUP(MaterialBlueprints1!F22*MaterialBlueprints1!G22,0)+ROUNDUP(ComponentBlueprint!F5*ComponentBlueprint!G5, 0)*Info!B2*ROUNDUP(MaterialBlueprints1!F31*MaterialBlueprints1!G31,0)+ROUNDUP(ComponentBlueprint!F6*ComponentBlueprint!G6, 0)*Info!B2*ROUNDUP(MaterialBlueprints1!F40*MaterialBlueprints1!G40,0)+ROUNDUP(ComponentBlueprint!F7*ComponentBlueprint!G7, 0)*Info!B2*ROUNDUP(MaterialBlueprints1!F49*MaterialBlueprints1!G49,0)+ROUNDUP(ComponentBlueprint!F8*ComponentBlueprint!G8, 0)*Info!B2*ROUNDUP(MaterialBlueprints1!F58*MaterialBlueprints1!G58,0)+ROUNDUP(ComponentBlueprint!F9*ComponentBlueprint!G9, 0)*Info!B2*ROUNDUP(MaterialBlueprints1!F67*MaterialBlueprints1!G67,0)+ROUNDUP(ComponentBlueprint!F10*ComponentBlueprint!G10, 0)*Info!B2*ROUNDUP(MaterialBlueprints1!F76*MaterialBlueprints1!G76,0)+ROUNDUP(ComponentBlueprint!F11*ComponentBlueprint!G11, 0)*Info!B2*ROUNDUP(MaterialBlueprints1!F84*MaterialBlueprints1!G84,0)+ROUNDUP(ComponentBlueprint!F12*ComponentBlueprint!G12, 0)*Info!B2*ROUNDUP(MaterialBlueprints1!F93*MaterialBlueprints1!G93,0)+ROUNDUP(ComponentBlueprint!F13*ComponentBlueprint!G13, 0)*Info!B2*ROUNDUP(MaterialBlueprints1!F101*MaterialBlueprints1!G101,0)</f>
        <v/>
      </c>
      <c r="O8">
        <f>ROUNDUP(ComponentBlueprint!F2*ComponentBlueprint!G2, 0)*Info!B2*ROUNDUP(MaterialBlueprints1!F4*MaterialBlueprints1!G4,0)+ROUNDUP(ComponentBlueprint!F3*ComponentBlueprint!G3, 0)*Info!B2*ROUNDUP(MaterialBlueprints1!F13*MaterialBlueprints1!G13,0)+ROUNDUP(ComponentBlueprint!F4*ComponentBlueprint!G4, 0)*Info!B2*ROUNDUP(MaterialBlueprints1!F22*MaterialBlueprints1!G22,0)+ROUNDUP(ComponentBlueprint!F5*ComponentBlueprint!G5, 0)*Info!B2*ROUNDUP(MaterialBlueprints1!F31*MaterialBlueprints1!G31,0)+ROUNDUP(ComponentBlueprint!F6*ComponentBlueprint!G6, 0)*Info!B2*ROUNDUP(MaterialBlueprints1!F40*MaterialBlueprints1!G40,0)+ROUNDUP(ComponentBlueprint!F7*ComponentBlueprint!G7, 0)*Info!B2*ROUNDUP(MaterialBlueprints1!F49*MaterialBlueprints1!G49,0)+ROUNDUP(ComponentBlueprint!F8*ComponentBlueprint!G8, 0)*Info!B2*ROUNDUP(MaterialBlueprints1!F58*MaterialBlueprints1!G58,0)+ROUNDUP(ComponentBlueprint!F9*ComponentBlueprint!G9, 0)*Info!B2*ROUNDUP(MaterialBlueprints1!F67*MaterialBlueprints1!G67,0)+ROUNDUP(ComponentBlueprint!F10*ComponentBlueprint!G10, 0)*Info!B2*ROUNDUP(MaterialBlueprints1!F76*MaterialBlueprints1!G76,0)+ROUNDUP(ComponentBlueprint!F11*ComponentBlueprint!G11, 0)*Info!B2*ROUNDUP(MaterialBlueprints1!F84*MaterialBlueprints1!G84,0)+ROUNDUP(ComponentBlueprint!F12*ComponentBlueprint!G12, 0)*Info!B2*ROUNDUP(MaterialBlueprints1!F93*MaterialBlueprints1!G93,0)+ROUNDUP(ComponentBlueprint!F13*ComponentBlueprint!G13, 0)*Info!B2*ROUNDUP(MaterialBlueprints1!F101*MaterialBlueprints1!G101,0)</f>
        <v/>
      </c>
      <c r="P8" t="inlineStr"/>
      <c r="Q8" t="n">
        <v>4274</v>
      </c>
      <c r="R8">
        <f>(ROUNDUP(ComponentBlueprint!F2*ComponentBlueprint!G2, 0)*Info!B2*ROUNDUP(MaterialBlueprints1!F4*MaterialBlueprints1!G4,0)+ROUNDUP(ComponentBlueprint!F3*ComponentBlueprint!G3, 0)*Info!B2*ROUNDUP(MaterialBlueprints1!F13*MaterialBlueprints1!G13,0)+ROUNDUP(ComponentBlueprint!F4*ComponentBlueprint!G4, 0)*Info!B2*ROUNDUP(MaterialBlueprints1!F22*MaterialBlueprints1!G22,0)+ROUNDUP(ComponentBlueprint!F5*ComponentBlueprint!G5, 0)*Info!B2*ROUNDUP(MaterialBlueprints1!F31*MaterialBlueprints1!G31,0)+ROUNDUP(ComponentBlueprint!F6*ComponentBlueprint!G6, 0)*Info!B2*ROUNDUP(MaterialBlueprints1!F40*MaterialBlueprints1!G40,0)+ROUNDUP(ComponentBlueprint!F7*ComponentBlueprint!G7, 0)*Info!B2*ROUNDUP(MaterialBlueprints1!F49*MaterialBlueprints1!G49,0)+ROUNDUP(ComponentBlueprint!F8*ComponentBlueprint!G8, 0)*Info!B2*ROUNDUP(MaterialBlueprints1!F58*MaterialBlueprints1!G58,0)+ROUNDUP(ComponentBlueprint!F9*ComponentBlueprint!G9, 0)*Info!B2*ROUNDUP(MaterialBlueprints1!F67*MaterialBlueprints1!G67,0)+ROUNDUP(ComponentBlueprint!F10*ComponentBlueprint!G10, 0)*Info!B2*ROUNDUP(MaterialBlueprints1!F76*MaterialBlueprints1!G76,0)+ROUNDUP(ComponentBlueprint!F11*ComponentBlueprint!G11, 0)*Info!B2*ROUNDUP(MaterialBlueprints1!F84*MaterialBlueprints1!G84,0)+ROUNDUP(ComponentBlueprint!F12*ComponentBlueprint!G12, 0)*Info!B2*ROUNDUP(MaterialBlueprints1!F93*MaterialBlueprints1!G93,0)+ROUNDUP(ComponentBlueprint!F13*ComponentBlueprint!G13, 0)*Info!B2*ROUNDUP(MaterialBlueprints1!F101*MaterialBlueprints1!G101,0))*(MaterialBlueprints1!Q8)*(0.7)</f>
        <v/>
      </c>
      <c r="S8" t="inlineStr"/>
      <c r="T8" t="n">
        <v>0</v>
      </c>
      <c r="U8">
        <f>O8-T8</f>
        <v/>
      </c>
      <c r="V8" t="inlineStr"/>
      <c r="W8" t="inlineStr"/>
      <c r="X8" t="inlineStr"/>
      <c r="Y8" t="n">
        <v>3087.180300158941</v>
      </c>
      <c r="Z8">
        <f>(ROUNDUP(ComponentBlueprint!F2*ComponentBlueprint!G2, 0)*Info!B2*ROUNDUP(MaterialBlueprints1!F4*MaterialBlueprints1!G4,0)+ROUNDUP(ComponentBlueprint!F3*ComponentBlueprint!G3, 0)*Info!B2*ROUNDUP(MaterialBlueprints1!F13*MaterialBlueprints1!G13,0)+ROUNDUP(ComponentBlueprint!F4*ComponentBlueprint!G4, 0)*Info!B2*ROUNDUP(MaterialBlueprints1!F22*MaterialBlueprints1!G22,0)+ROUNDUP(ComponentBlueprint!F5*ComponentBlueprint!G5, 0)*Info!B2*ROUNDUP(MaterialBlueprints1!F31*MaterialBlueprints1!G31,0)+ROUNDUP(ComponentBlueprint!F6*ComponentBlueprint!G6, 0)*Info!B2*ROUNDUP(MaterialBlueprints1!F40*MaterialBlueprints1!G40,0)+ROUNDUP(ComponentBlueprint!F7*ComponentBlueprint!G7, 0)*Info!B2*ROUNDUP(MaterialBlueprints1!F49*MaterialBlueprints1!G49,0)+ROUNDUP(ComponentBlueprint!F8*ComponentBlueprint!G8, 0)*Info!B2*ROUNDUP(MaterialBlueprints1!F58*MaterialBlueprints1!G58,0)+ROUNDUP(ComponentBlueprint!F9*ComponentBlueprint!G9, 0)*Info!B2*ROUNDUP(MaterialBlueprints1!F67*MaterialBlueprints1!G67,0)+ROUNDUP(ComponentBlueprint!F10*ComponentBlueprint!G10, 0)*Info!B2*ROUNDUP(MaterialBlueprints1!F76*MaterialBlueprints1!G76,0)+ROUNDUP(ComponentBlueprint!F11*ComponentBlueprint!G11, 0)*Info!B2*ROUNDUP(MaterialBlueprints1!F84*MaterialBlueprints1!G84,0)+ROUNDUP(ComponentBlueprint!F12*ComponentBlueprint!G12, 0)*Info!B2*ROUNDUP(MaterialBlueprints1!F93*MaterialBlueprints1!G93,0)+ROUNDUP(ComponentBlueprint!F13*ComponentBlueprint!G13, 0)*Info!B2*ROUNDUP(MaterialBlueprints1!F101*MaterialBlueprints1!G101,0))*MaterialBlueprints1!Y8</f>
        <v/>
      </c>
      <c r="AA8" t="inlineStr"/>
    </row>
    <row r="9">
      <c r="A9" t="inlineStr">
        <is>
          <t>Capital Propulsion Engine Blueprint</t>
        </is>
      </c>
      <c r="B9" t="inlineStr">
        <is>
          <t>旗舰推进引擎蓝图</t>
        </is>
      </c>
      <c r="C9" t="n">
        <v>36</v>
      </c>
      <c r="D9" t="inlineStr">
        <is>
          <t>Mexallon</t>
        </is>
      </c>
      <c r="E9" t="inlineStr">
        <is>
          <t>类银超金属</t>
        </is>
      </c>
      <c r="F9" t="n">
        <v>40500</v>
      </c>
      <c r="G9" t="n">
        <v>1</v>
      </c>
      <c r="H9">
        <f>ROUNDUP(ComponentBlueprint!F2*ComponentBlueprint!G2, 0)*Info!B2*ROUNDUP(MaterialBlueprints1!F9*MaterialBlueprints1!G9,0)</f>
        <v/>
      </c>
      <c r="I9" t="inlineStr"/>
      <c r="J9" t="inlineStr"/>
      <c r="K9" t="n">
        <v>2312</v>
      </c>
      <c r="L9" t="inlineStr">
        <is>
          <t>超张力塑料</t>
        </is>
      </c>
      <c r="M9" t="inlineStr">
        <is>
          <t>Supertensile Plastics</t>
        </is>
      </c>
      <c r="N9">
        <f>ROUNDUP(ComponentBlueprint!F16*ComponentBlueprint!G16, 0)*Info!B2*ROUNDUP(MaterialBlueprints1!F126*MaterialBlueprints1!G126,0)</f>
        <v/>
      </c>
      <c r="O9">
        <f>ROUNDUP(ComponentBlueprint!F16*ComponentBlueprint!G16, 0)*Info!B2*ROUNDUP(MaterialBlueprints1!F126*MaterialBlueprints1!G126,0)</f>
        <v/>
      </c>
      <c r="P9" t="inlineStr"/>
      <c r="Q9" t="n">
        <v>13490</v>
      </c>
      <c r="R9">
        <f>(ROUNDUP(ComponentBlueprint!F16*ComponentBlueprint!G16, 0)*Info!B2*ROUNDUP(MaterialBlueprints1!F126*MaterialBlueprints1!G126,0))*(MaterialBlueprints1!Q9)*(0.7)</f>
        <v/>
      </c>
      <c r="S9" t="inlineStr"/>
      <c r="T9" t="n">
        <v>0</v>
      </c>
      <c r="U9">
        <f>O9-T9</f>
        <v/>
      </c>
      <c r="V9" t="inlineStr"/>
      <c r="W9" t="inlineStr"/>
      <c r="X9" t="inlineStr"/>
      <c r="Y9" t="n">
        <v>7321.118879792073</v>
      </c>
      <c r="Z9">
        <f>(ROUNDUP(ComponentBlueprint!F16*ComponentBlueprint!G16, 0)*Info!B2*ROUNDUP(MaterialBlueprints1!F126*MaterialBlueprints1!G126,0))*MaterialBlueprints1!Y9</f>
        <v/>
      </c>
      <c r="AA9" t="inlineStr"/>
    </row>
    <row r="10">
      <c r="A10" t="inlineStr">
        <is>
          <t>Capital Propulsion Engine Blueprint</t>
        </is>
      </c>
      <c r="B10" t="inlineStr">
        <is>
          <t>旗舰推进引擎蓝图</t>
        </is>
      </c>
      <c r="C10" t="n">
        <v>35</v>
      </c>
      <c r="D10" t="inlineStr">
        <is>
          <t>Pyerite</t>
        </is>
      </c>
      <c r="E10" t="inlineStr">
        <is>
          <t>类晶体胶矿</t>
        </is>
      </c>
      <c r="F10" t="n">
        <v>146250</v>
      </c>
      <c r="G10" t="n">
        <v>1</v>
      </c>
      <c r="H10">
        <f>ROUNDUP(ComponentBlueprint!F2*ComponentBlueprint!G2, 0)*Info!B2*ROUNDUP(MaterialBlueprints1!F10*MaterialBlueprints1!G10,0)</f>
        <v/>
      </c>
      <c r="I10" t="inlineStr"/>
      <c r="J10" t="inlineStr"/>
      <c r="K10" t="n">
        <v>2319</v>
      </c>
      <c r="L10" t="inlineStr">
        <is>
          <t>培养基</t>
        </is>
      </c>
      <c r="M10" t="inlineStr">
        <is>
          <t>Test Cultures</t>
        </is>
      </c>
      <c r="N10">
        <f>ROUNDUP(ComponentBlueprint!F17*ComponentBlueprint!G17, 0)*Info!B2*ROUNDUP(MaterialBlueprints1!F129*MaterialBlueprints1!G129,0)</f>
        <v/>
      </c>
      <c r="O10">
        <f>ROUNDUP(ComponentBlueprint!F17*ComponentBlueprint!G17, 0)*Info!B2*ROUNDUP(MaterialBlueprints1!F129*MaterialBlueprints1!G129,0)</f>
        <v/>
      </c>
      <c r="P10" t="inlineStr"/>
      <c r="Q10" t="n">
        <v>10480</v>
      </c>
      <c r="R10">
        <f>(ROUNDUP(ComponentBlueprint!F17*ComponentBlueprint!G17, 0)*Info!B2*ROUNDUP(MaterialBlueprints1!F129*MaterialBlueprints1!G129,0))*(MaterialBlueprints1!Q10)*(0.7)</f>
        <v/>
      </c>
      <c r="S10" t="inlineStr"/>
      <c r="T10" t="n">
        <v>0</v>
      </c>
      <c r="U10">
        <f>O10-T10</f>
        <v/>
      </c>
      <c r="V10" t="inlineStr"/>
      <c r="W10" t="inlineStr"/>
      <c r="X10" t="inlineStr"/>
      <c r="Y10" t="n">
        <v>3475.766570028505</v>
      </c>
      <c r="Z10">
        <f>(ROUNDUP(ComponentBlueprint!F17*ComponentBlueprint!G17, 0)*Info!B2*ROUNDUP(MaterialBlueprints1!F129*MaterialBlueprints1!G129,0))*MaterialBlueprints1!Y10</f>
        <v/>
      </c>
      <c r="AA10" t="inlineStr"/>
    </row>
    <row r="11">
      <c r="A11" t="inlineStr">
        <is>
          <t>Capital Sensor Cluster Blueprint</t>
        </is>
      </c>
      <c r="B11" t="inlineStr">
        <is>
          <t>旗舰感应器组蓝图</t>
        </is>
      </c>
      <c r="C11" t="n">
        <v>2867</v>
      </c>
      <c r="D11" t="inlineStr">
        <is>
          <t>Broadcast Node</t>
        </is>
      </c>
      <c r="E11" t="inlineStr">
        <is>
          <t>广播节点</t>
        </is>
      </c>
      <c r="F11" t="n">
        <v>1</v>
      </c>
      <c r="G11" t="n">
        <v>1</v>
      </c>
      <c r="H11">
        <f>ROUNDUP(ComponentBlueprint!F3*ComponentBlueprint!G3, 0)*Info!B2*ROUNDUP(MaterialBlueprints1!F11*MaterialBlueprints1!G11,0)</f>
        <v/>
      </c>
      <c r="I11" t="inlineStr"/>
      <c r="J11" t="inlineStr"/>
      <c r="K11" t="n">
        <v>2346</v>
      </c>
      <c r="L11" t="inlineStr">
        <is>
          <t>合成神经键</t>
        </is>
      </c>
      <c r="M11" t="inlineStr">
        <is>
          <t>Synthetic Synapses</t>
        </is>
      </c>
      <c r="N11">
        <f>ROUNDUP(ComponentBlueprint!F19*ComponentBlueprint!G19, 0)*Info!B2*ROUNDUP(MaterialBlueprints1!F142*MaterialBlueprints1!G142,0)</f>
        <v/>
      </c>
      <c r="O11">
        <f>ROUNDUP(ComponentBlueprint!F19*ComponentBlueprint!G19, 0)*Info!B2*ROUNDUP(MaterialBlueprints1!F142*MaterialBlueprints1!G142,0)</f>
        <v/>
      </c>
      <c r="P11" t="inlineStr"/>
      <c r="Q11" t="n">
        <v>104800</v>
      </c>
      <c r="R11">
        <f>(ROUNDUP(ComponentBlueprint!F19*ComponentBlueprint!G19, 0)*Info!B2*ROUNDUP(MaterialBlueprints1!F142*MaterialBlueprints1!G142,0))*(MaterialBlueprints1!Q11)*(0.7)</f>
        <v/>
      </c>
      <c r="S11" t="inlineStr"/>
      <c r="T11" t="n">
        <v>0</v>
      </c>
      <c r="U11">
        <f>O11-T11</f>
        <v/>
      </c>
      <c r="V11" t="inlineStr"/>
      <c r="W11" t="inlineStr"/>
      <c r="X11" t="inlineStr"/>
      <c r="Y11" t="n">
        <v>63126.89313064012</v>
      </c>
      <c r="Z11">
        <f>(ROUNDUP(ComponentBlueprint!F19*ComponentBlueprint!G19, 0)*Info!B2*ROUNDUP(MaterialBlueprints1!F142*MaterialBlueprints1!G142,0))*MaterialBlueprints1!Y11</f>
        <v/>
      </c>
      <c r="AA11" t="inlineStr"/>
    </row>
    <row r="12">
      <c r="A12" t="inlineStr">
        <is>
          <t>Capital Sensor Cluster Blueprint</t>
        </is>
      </c>
      <c r="B12" t="inlineStr">
        <is>
          <t>旗舰感应器组蓝图</t>
        </is>
      </c>
      <c r="C12" t="n">
        <v>57457</v>
      </c>
      <c r="D12" t="inlineStr">
        <is>
          <t>Reinforced Carbon Fiber</t>
        </is>
      </c>
      <c r="E12" t="inlineStr">
        <is>
          <t>强化碳纤维</t>
        </is>
      </c>
      <c r="F12" t="n">
        <v>100</v>
      </c>
      <c r="G12" t="n">
        <v>1</v>
      </c>
      <c r="H12">
        <f>ROUNDUP(ComponentBlueprint!F3*ComponentBlueprint!G3, 0)*Info!B2*ROUNDUP(MaterialBlueprints1!F12*MaterialBlueprints1!G12,0)</f>
        <v/>
      </c>
      <c r="I12" t="inlineStr"/>
      <c r="J12" t="inlineStr"/>
      <c r="K12" t="n">
        <v>2463</v>
      </c>
      <c r="L12" t="inlineStr">
        <is>
          <t>纳米体</t>
        </is>
      </c>
      <c r="M12" t="inlineStr">
        <is>
          <t>Nanites</t>
        </is>
      </c>
      <c r="N12">
        <f>ROUNDUP(ComponentBlueprint!F16*ComponentBlueprint!G16, 0)*Info!B2*ROUNDUP(MaterialBlueprints1!F127*MaterialBlueprints1!G127,0)</f>
        <v/>
      </c>
      <c r="O12">
        <f>ROUNDUP(ComponentBlueprint!F16*ComponentBlueprint!G16, 0)*Info!B2*ROUNDUP(MaterialBlueprints1!F127*MaterialBlueprints1!G127,0)</f>
        <v/>
      </c>
      <c r="P12" t="inlineStr"/>
      <c r="Q12" t="n">
        <v>8733</v>
      </c>
      <c r="R12">
        <f>(ROUNDUP(ComponentBlueprint!F16*ComponentBlueprint!G16, 0)*Info!B2*ROUNDUP(MaterialBlueprints1!F127*MaterialBlueprints1!G127,0))*(MaterialBlueprints1!Q12)*(0.7)</f>
        <v/>
      </c>
      <c r="S12" t="inlineStr"/>
      <c r="T12" t="n">
        <v>0</v>
      </c>
      <c r="U12">
        <f>O12-T12</f>
        <v/>
      </c>
      <c r="V12" t="inlineStr"/>
      <c r="W12" t="inlineStr"/>
      <c r="X12" t="inlineStr"/>
      <c r="Y12" t="n">
        <v>3558.775964869558</v>
      </c>
      <c r="Z12">
        <f>(ROUNDUP(ComponentBlueprint!F16*ComponentBlueprint!G16, 0)*Info!B2*ROUNDUP(MaterialBlueprints1!F127*MaterialBlueprints1!G127,0))*MaterialBlueprints1!Y12</f>
        <v/>
      </c>
      <c r="AA12" t="inlineStr"/>
    </row>
    <row r="13">
      <c r="A13" t="inlineStr">
        <is>
          <t>Capital Sensor Cluster Blueprint</t>
        </is>
      </c>
      <c r="B13" t="inlineStr">
        <is>
          <t>旗舰感应器组蓝图</t>
        </is>
      </c>
      <c r="C13" t="n">
        <v>40</v>
      </c>
      <c r="D13" t="inlineStr">
        <is>
          <t>Megacyte</t>
        </is>
      </c>
      <c r="E13" t="inlineStr">
        <is>
          <t>超噬矿</t>
        </is>
      </c>
      <c r="F13" t="n">
        <v>285</v>
      </c>
      <c r="G13" t="n">
        <v>1</v>
      </c>
      <c r="H13">
        <f>ROUNDUP(ComponentBlueprint!F3*ComponentBlueprint!G3, 0)*Info!B2*ROUNDUP(MaterialBlueprints1!F13*MaterialBlueprints1!G13,0)</f>
        <v/>
      </c>
      <c r="I13" t="inlineStr"/>
      <c r="J13" t="inlineStr"/>
      <c r="K13" t="n">
        <v>2867</v>
      </c>
      <c r="L13" t="inlineStr">
        <is>
          <t>广播节点</t>
        </is>
      </c>
      <c r="M13" t="inlineStr">
        <is>
          <t>Broadcast Node</t>
        </is>
      </c>
      <c r="N13">
        <f>ROUNDUP(ComponentBlueprint!F3*ComponentBlueprint!G3, 0)*Info!B2*ROUNDUP(MaterialBlueprints1!F11*MaterialBlueprints1!G11,0)+ROUNDUP(ComponentBlueprint!F9*ComponentBlueprint!G9, 0)*Info!B2*ROUNDUP(MaterialBlueprints1!F65*MaterialBlueprints1!G65,0)+ROUNDUP(ComponentBlueprint!F15*ComponentBlueprint!G15, 0)*Info!B2*ROUNDUP(MaterialBlueprints1!F114*MaterialBlueprints1!G114,0)</f>
        <v/>
      </c>
      <c r="O13">
        <f>ROUNDUP(ComponentBlueprint!F3*ComponentBlueprint!G3, 0)*Info!B2*ROUNDUP(MaterialBlueprints1!F11*MaterialBlueprints1!G11,0)+ROUNDUP(ComponentBlueprint!F9*ComponentBlueprint!G9, 0)*Info!B2*ROUNDUP(MaterialBlueprints1!F65*MaterialBlueprints1!G65,0)+ROUNDUP(ComponentBlueprint!F15*ComponentBlueprint!G15, 0)*Info!B2*ROUNDUP(MaterialBlueprints1!F114*MaterialBlueprints1!G114,0)</f>
        <v/>
      </c>
      <c r="P13" t="inlineStr"/>
      <c r="Q13" t="n">
        <v>2117000</v>
      </c>
      <c r="R13">
        <f>(ROUNDUP(ComponentBlueprint!F3*ComponentBlueprint!G3, 0)*Info!B2*ROUNDUP(MaterialBlueprints1!F11*MaterialBlueprints1!G11,0)+ROUNDUP(ComponentBlueprint!F9*ComponentBlueprint!G9, 0)*Info!B2*ROUNDUP(MaterialBlueprints1!F65*MaterialBlueprints1!G65,0)+ROUNDUP(ComponentBlueprint!F15*ComponentBlueprint!G15, 0)*Info!B2*ROUNDUP(MaterialBlueprints1!F114*MaterialBlueprints1!G114,0))*(MaterialBlueprints1!Q13)*(0.7)</f>
        <v/>
      </c>
      <c r="S13" t="inlineStr"/>
      <c r="T13" t="n">
        <v>0</v>
      </c>
      <c r="U13">
        <f>O13-T13</f>
        <v/>
      </c>
      <c r="V13" t="inlineStr"/>
      <c r="W13" t="inlineStr"/>
      <c r="X13" t="inlineStr"/>
      <c r="Y13" t="n">
        <v>1205435.416189676</v>
      </c>
      <c r="Z13">
        <f>(ROUNDUP(ComponentBlueprint!F3*ComponentBlueprint!G3, 0)*Info!B2*ROUNDUP(MaterialBlueprints1!F11*MaterialBlueprints1!G11,0)+ROUNDUP(ComponentBlueprint!F9*ComponentBlueprint!G9, 0)*Info!B2*ROUNDUP(MaterialBlueprints1!F65*MaterialBlueprints1!G65,0)+ROUNDUP(ComponentBlueprint!F15*ComponentBlueprint!G15, 0)*Info!B2*ROUNDUP(MaterialBlueprints1!F114*MaterialBlueprints1!G114,0))*MaterialBlueprints1!Y13</f>
        <v/>
      </c>
      <c r="AA13" t="inlineStr"/>
    </row>
    <row r="14">
      <c r="A14" t="inlineStr">
        <is>
          <t>Capital Sensor Cluster Blueprint</t>
        </is>
      </c>
      <c r="B14" t="inlineStr">
        <is>
          <t>旗舰感应器组蓝图</t>
        </is>
      </c>
      <c r="C14" t="n">
        <v>39</v>
      </c>
      <c r="D14" t="inlineStr">
        <is>
          <t>Zydrine</t>
        </is>
      </c>
      <c r="E14" t="inlineStr">
        <is>
          <t>晶状石英核岩</t>
        </is>
      </c>
      <c r="F14" t="n">
        <v>570</v>
      </c>
      <c r="G14" t="n">
        <v>1</v>
      </c>
      <c r="H14">
        <f>ROUNDUP(ComponentBlueprint!F3*ComponentBlueprint!G3, 0)*Info!B2*ROUNDUP(MaterialBlueprints1!F14*MaterialBlueprints1!G14,0)</f>
        <v/>
      </c>
      <c r="I14" t="inlineStr"/>
      <c r="J14" t="inlineStr"/>
      <c r="K14" t="n">
        <v>2868</v>
      </c>
      <c r="L14" t="inlineStr">
        <is>
          <t>反破损快速反应无人机</t>
        </is>
      </c>
      <c r="M14" t="inlineStr">
        <is>
          <t>Integrity Response Drones</t>
        </is>
      </c>
      <c r="N14">
        <f>ROUNDUP(ComponentBlueprint!F12*ComponentBlueprint!G12, 0)*Info!B2*ROUNDUP(MaterialBlueprints1!F91*MaterialBlueprints1!G91,0)+ROUNDUP(ComponentBlueprint!F18*ComponentBlueprint!G18, 0)*Info!B2*ROUNDUP(MaterialBlueprints1!F132*MaterialBlueprints1!G132,0)</f>
        <v/>
      </c>
      <c r="O14">
        <f>ROUNDUP(ComponentBlueprint!F12*ComponentBlueprint!G12, 0)*Info!B2*ROUNDUP(MaterialBlueprints1!F91*MaterialBlueprints1!G91,0)+ROUNDUP(ComponentBlueprint!F18*ComponentBlueprint!G18, 0)*Info!B2*ROUNDUP(MaterialBlueprints1!F132*MaterialBlueprints1!G132,0)</f>
        <v/>
      </c>
      <c r="P14" t="inlineStr"/>
      <c r="Q14" t="n">
        <v>2500000</v>
      </c>
      <c r="R14">
        <f>(ROUNDUP(ComponentBlueprint!F12*ComponentBlueprint!G12, 0)*Info!B2*ROUNDUP(MaterialBlueprints1!F91*MaterialBlueprints1!G91,0)+ROUNDUP(ComponentBlueprint!F18*ComponentBlueprint!G18, 0)*Info!B2*ROUNDUP(MaterialBlueprints1!F132*MaterialBlueprints1!G132,0))*(MaterialBlueprints1!Q14)*(0.7)</f>
        <v/>
      </c>
      <c r="S14" t="inlineStr"/>
      <c r="T14" t="n">
        <v>0</v>
      </c>
      <c r="U14">
        <f>O14-T14</f>
        <v/>
      </c>
      <c r="V14" t="inlineStr"/>
      <c r="W14" t="inlineStr"/>
      <c r="X14" t="inlineStr"/>
      <c r="Y14" t="n">
        <v>1362078.626280683</v>
      </c>
      <c r="Z14">
        <f>(ROUNDUP(ComponentBlueprint!F12*ComponentBlueprint!G12, 0)*Info!B2*ROUNDUP(MaterialBlueprints1!F91*MaterialBlueprints1!G91,0)+ROUNDUP(ComponentBlueprint!F18*ComponentBlueprint!G18, 0)*Info!B2*ROUNDUP(MaterialBlueprints1!F132*MaterialBlueprints1!G132,0))*MaterialBlueprints1!Y14</f>
        <v/>
      </c>
      <c r="AA14" t="inlineStr"/>
    </row>
    <row r="15">
      <c r="A15" t="inlineStr">
        <is>
          <t>Capital Sensor Cluster Blueprint</t>
        </is>
      </c>
      <c r="B15" t="inlineStr">
        <is>
          <t>旗舰感应器组蓝图</t>
        </is>
      </c>
      <c r="C15" t="n">
        <v>38</v>
      </c>
      <c r="D15" t="inlineStr">
        <is>
          <t>Nocxium</t>
        </is>
      </c>
      <c r="E15" t="inlineStr">
        <is>
          <t>超新星诺克石</t>
        </is>
      </c>
      <c r="F15" t="n">
        <v>1125</v>
      </c>
      <c r="G15" t="n">
        <v>1</v>
      </c>
      <c r="H15">
        <f>ROUNDUP(ComponentBlueprint!F3*ComponentBlueprint!G3, 0)*Info!B2*ROUNDUP(MaterialBlueprints1!F15*MaterialBlueprints1!G15,0)</f>
        <v/>
      </c>
      <c r="I15" t="inlineStr"/>
      <c r="J15" t="inlineStr"/>
      <c r="K15" t="n">
        <v>2870</v>
      </c>
      <c r="L15" t="inlineStr">
        <is>
          <t>有机砂浆喷注器</t>
        </is>
      </c>
      <c r="M15" t="inlineStr">
        <is>
          <t>Organic Mortar Applicators</t>
        </is>
      </c>
      <c r="N15">
        <f>ROUNDUP(ComponentBlueprint!F4*ComponentBlueprint!G4, 0)*Info!B2*ROUNDUP(MaterialBlueprints1!F20*MaterialBlueprints1!G20,0)</f>
        <v/>
      </c>
      <c r="O15">
        <f>ROUNDUP(ComponentBlueprint!F4*ComponentBlueprint!G4, 0)*Info!B2*ROUNDUP(MaterialBlueprints1!F20*MaterialBlueprints1!G20,0)</f>
        <v/>
      </c>
      <c r="P15" t="inlineStr"/>
      <c r="Q15" t="n">
        <v>1190000</v>
      </c>
      <c r="R15">
        <f>(ROUNDUP(ComponentBlueprint!F4*ComponentBlueprint!G4, 0)*Info!B2*ROUNDUP(MaterialBlueprints1!F20*MaterialBlueprints1!G20,0))*(MaterialBlueprints1!Q15)*(0.7)</f>
        <v/>
      </c>
      <c r="S15" t="inlineStr"/>
      <c r="T15" t="n">
        <v>0</v>
      </c>
      <c r="U15">
        <f>O15-T15</f>
        <v/>
      </c>
      <c r="V15" t="inlineStr"/>
      <c r="W15" t="inlineStr"/>
      <c r="X15" t="inlineStr"/>
      <c r="Y15" t="n">
        <v>707701.4107423963</v>
      </c>
      <c r="Z15">
        <f>(ROUNDUP(ComponentBlueprint!F4*ComponentBlueprint!G4, 0)*Info!B2*ROUNDUP(MaterialBlueprints1!F20*MaterialBlueprints1!G20,0))*MaterialBlueprints1!Y15</f>
        <v/>
      </c>
      <c r="AA15" t="inlineStr"/>
    </row>
    <row r="16">
      <c r="A16" t="inlineStr">
        <is>
          <t>Capital Sensor Cluster Blueprint</t>
        </is>
      </c>
      <c r="B16" t="inlineStr">
        <is>
          <t>旗舰感应器组蓝图</t>
        </is>
      </c>
      <c r="C16" t="n">
        <v>37</v>
      </c>
      <c r="D16" t="inlineStr">
        <is>
          <t>Isogen</t>
        </is>
      </c>
      <c r="E16" t="inlineStr">
        <is>
          <t>同位聚合体</t>
        </is>
      </c>
      <c r="F16" t="n">
        <v>11250</v>
      </c>
      <c r="G16" t="n">
        <v>1</v>
      </c>
      <c r="H16">
        <f>ROUNDUP(ComponentBlueprint!F3*ComponentBlueprint!G3, 0)*Info!B2*ROUNDUP(MaterialBlueprints1!F16*MaterialBlueprints1!G16,0)</f>
        <v/>
      </c>
      <c r="I16" t="inlineStr"/>
      <c r="J16" t="inlineStr"/>
      <c r="K16" t="n">
        <v>2871</v>
      </c>
      <c r="L16" t="inlineStr">
        <is>
          <t>递推计算模块</t>
        </is>
      </c>
      <c r="M16" t="inlineStr">
        <is>
          <t>Recursive Computing Module</t>
        </is>
      </c>
      <c r="N16">
        <f>ROUNDUP(ComponentBlueprint!F7*ComponentBlueprint!G7, 0)*Info!B2*ROUNDUP(MaterialBlueprints1!F47*MaterialBlueprints1!G47,0)+ROUNDUP(ComponentBlueprint!F10*ComponentBlueprint!G10, 0)*Info!B2*ROUNDUP(MaterialBlueprints1!F74*MaterialBlueprints1!G74,0)</f>
        <v/>
      </c>
      <c r="O16">
        <f>ROUNDUP(ComponentBlueprint!F7*ComponentBlueprint!G7, 0)*Info!B2*ROUNDUP(MaterialBlueprints1!F47*MaterialBlueprints1!G47,0)+ROUNDUP(ComponentBlueprint!F10*ComponentBlueprint!G10, 0)*Info!B2*ROUNDUP(MaterialBlueprints1!F74*MaterialBlueprints1!G74,0)</f>
        <v/>
      </c>
      <c r="P16" t="inlineStr"/>
      <c r="Q16" t="n">
        <v>1620000</v>
      </c>
      <c r="R16">
        <f>(ROUNDUP(ComponentBlueprint!F7*ComponentBlueprint!G7, 0)*Info!B2*ROUNDUP(MaterialBlueprints1!F47*MaterialBlueprints1!G47,0)+ROUNDUP(ComponentBlueprint!F10*ComponentBlueprint!G10, 0)*Info!B2*ROUNDUP(MaterialBlueprints1!F74*MaterialBlueprints1!G74,0))*(MaterialBlueprints1!Q16)*(0.7)</f>
        <v/>
      </c>
      <c r="S16" t="inlineStr"/>
      <c r="T16" t="n">
        <v>0</v>
      </c>
      <c r="U16">
        <f>O16-T16</f>
        <v/>
      </c>
      <c r="V16" t="inlineStr"/>
      <c r="W16" t="inlineStr"/>
      <c r="X16" t="inlineStr"/>
      <c r="Y16" t="n">
        <v>993119.1702304034</v>
      </c>
      <c r="Z16">
        <f>(ROUNDUP(ComponentBlueprint!F7*ComponentBlueprint!G7, 0)*Info!B2*ROUNDUP(MaterialBlueprints1!F47*MaterialBlueprints1!G47,0)+ROUNDUP(ComponentBlueprint!F10*ComponentBlueprint!G10, 0)*Info!B2*ROUNDUP(MaterialBlueprints1!F74*MaterialBlueprints1!G74,0))*MaterialBlueprints1!Y16</f>
        <v/>
      </c>
      <c r="AA16" t="inlineStr"/>
    </row>
    <row r="17">
      <c r="A17" t="inlineStr">
        <is>
          <t>Capital Sensor Cluster Blueprint</t>
        </is>
      </c>
      <c r="B17" t="inlineStr">
        <is>
          <t>旗舰感应器组蓝图</t>
        </is>
      </c>
      <c r="C17" t="n">
        <v>34</v>
      </c>
      <c r="D17" t="inlineStr">
        <is>
          <t>Tritanium</t>
        </is>
      </c>
      <c r="E17" t="inlineStr">
        <is>
          <t>三钛合金</t>
        </is>
      </c>
      <c r="F17" t="n">
        <v>40500</v>
      </c>
      <c r="G17" t="n">
        <v>1</v>
      </c>
      <c r="H17">
        <f>ROUNDUP(ComponentBlueprint!F3*ComponentBlueprint!G3, 0)*Info!B2*ROUNDUP(MaterialBlueprints1!F17*MaterialBlueprints1!G17,0)</f>
        <v/>
      </c>
      <c r="I17" t="inlineStr"/>
      <c r="J17" t="inlineStr"/>
      <c r="K17" t="n">
        <v>2872</v>
      </c>
      <c r="L17" t="inlineStr">
        <is>
          <t>自协调能源核心</t>
        </is>
      </c>
      <c r="M17" t="inlineStr">
        <is>
          <t>Self-Harmonizing Power Core</t>
        </is>
      </c>
      <c r="N17">
        <f>ROUNDUP(ComponentBlueprint!F2*ComponentBlueprint!G2, 0)*Info!B2*ROUNDUP(MaterialBlueprints1!F2*MaterialBlueprints1!G2,0)+ROUNDUP(ComponentBlueprint!F5*ComponentBlueprint!G5, 0)*Info!B2*ROUNDUP(MaterialBlueprints1!F29*MaterialBlueprints1!G29,0)+ROUNDUP(ComponentBlueprint!F6*ComponentBlueprint!G6, 0)*Info!B2*ROUNDUP(MaterialBlueprints1!F38*MaterialBlueprints1!G38,0)+ROUNDUP(ComponentBlueprint!F15*ComponentBlueprint!G15, 0)*Info!B2*ROUNDUP(MaterialBlueprints1!F112*MaterialBlueprints1!G112,0)+ROUNDUP(ComponentBlueprint!F18*ComponentBlueprint!G18, 0)*Info!B2*ROUNDUP(MaterialBlueprints1!F133*MaterialBlueprints1!G133,0)</f>
        <v/>
      </c>
      <c r="O17">
        <f>ROUNDUP(ComponentBlueprint!F2*ComponentBlueprint!G2, 0)*Info!B2*ROUNDUP(MaterialBlueprints1!F2*MaterialBlueprints1!G2,0)+ROUNDUP(ComponentBlueprint!F5*ComponentBlueprint!G5, 0)*Info!B2*ROUNDUP(MaterialBlueprints1!F29*MaterialBlueprints1!G29,0)+ROUNDUP(ComponentBlueprint!F6*ComponentBlueprint!G6, 0)*Info!B2*ROUNDUP(MaterialBlueprints1!F38*MaterialBlueprints1!G38,0)+ROUNDUP(ComponentBlueprint!F15*ComponentBlueprint!G15, 0)*Info!B2*ROUNDUP(MaterialBlueprints1!F112*MaterialBlueprints1!G112,0)+ROUNDUP(ComponentBlueprint!F18*ComponentBlueprint!G18, 0)*Info!B2*ROUNDUP(MaterialBlueprints1!F133*MaterialBlueprints1!G133,0)</f>
        <v/>
      </c>
      <c r="P17" t="inlineStr"/>
      <c r="Q17" t="n">
        <v>2045000</v>
      </c>
      <c r="R17">
        <f>(ROUNDUP(ComponentBlueprint!F2*ComponentBlueprint!G2, 0)*Info!B2*ROUNDUP(MaterialBlueprints1!F2*MaterialBlueprints1!G2,0)+ROUNDUP(ComponentBlueprint!F5*ComponentBlueprint!G5, 0)*Info!B2*ROUNDUP(MaterialBlueprints1!F29*MaterialBlueprints1!G29,0)+ROUNDUP(ComponentBlueprint!F6*ComponentBlueprint!G6, 0)*Info!B2*ROUNDUP(MaterialBlueprints1!F38*MaterialBlueprints1!G38,0)+ROUNDUP(ComponentBlueprint!F15*ComponentBlueprint!G15, 0)*Info!B2*ROUNDUP(MaterialBlueprints1!F112*MaterialBlueprints1!G112,0)+ROUNDUP(ComponentBlueprint!F18*ComponentBlueprint!G18, 0)*Info!B2*ROUNDUP(MaterialBlueprints1!F133*MaterialBlueprints1!G133,0))*(MaterialBlueprints1!Q17)*(0.7)</f>
        <v/>
      </c>
      <c r="S17" t="inlineStr"/>
      <c r="T17" t="n">
        <v>0</v>
      </c>
      <c r="U17">
        <f>O17-T17</f>
        <v/>
      </c>
      <c r="V17" t="inlineStr"/>
      <c r="W17" t="inlineStr"/>
      <c r="X17" t="inlineStr"/>
      <c r="Y17" t="n">
        <v>1116074.063331287</v>
      </c>
      <c r="Z17">
        <f>(ROUNDUP(ComponentBlueprint!F2*ComponentBlueprint!G2, 0)*Info!B2*ROUNDUP(MaterialBlueprints1!F2*MaterialBlueprints1!G2,0)+ROUNDUP(ComponentBlueprint!F5*ComponentBlueprint!G5, 0)*Info!B2*ROUNDUP(MaterialBlueprints1!F29*MaterialBlueprints1!G29,0)+ROUNDUP(ComponentBlueprint!F6*ComponentBlueprint!G6, 0)*Info!B2*ROUNDUP(MaterialBlueprints1!F38*MaterialBlueprints1!G38,0)+ROUNDUP(ComponentBlueprint!F15*ComponentBlueprint!G15, 0)*Info!B2*ROUNDUP(MaterialBlueprints1!F112*MaterialBlueprints1!G112,0)+ROUNDUP(ComponentBlueprint!F18*ComponentBlueprint!G18, 0)*Info!B2*ROUNDUP(MaterialBlueprints1!F133*MaterialBlueprints1!G133,0))*MaterialBlueprints1!Y17</f>
        <v/>
      </c>
      <c r="AA17" t="inlineStr"/>
    </row>
    <row r="18">
      <c r="A18" t="inlineStr">
        <is>
          <t>Capital Sensor Cluster Blueprint</t>
        </is>
      </c>
      <c r="B18" t="inlineStr">
        <is>
          <t>旗舰感应器组蓝图</t>
        </is>
      </c>
      <c r="C18" t="n">
        <v>36</v>
      </c>
      <c r="D18" t="inlineStr">
        <is>
          <t>Mexallon</t>
        </is>
      </c>
      <c r="E18" t="inlineStr">
        <is>
          <t>类银超金属</t>
        </is>
      </c>
      <c r="F18" t="n">
        <v>40500</v>
      </c>
      <c r="G18" t="n">
        <v>1</v>
      </c>
      <c r="H18">
        <f>ROUNDUP(ComponentBlueprint!F3*ComponentBlueprint!G3, 0)*Info!B2*ROUNDUP(MaterialBlueprints1!F18*MaterialBlueprints1!G18,0)</f>
        <v/>
      </c>
      <c r="I18" t="inlineStr"/>
      <c r="J18" t="inlineStr"/>
      <c r="K18" t="n">
        <v>2876</v>
      </c>
      <c r="L18" t="inlineStr">
        <is>
          <t>湿件主机</t>
        </is>
      </c>
      <c r="M18" t="inlineStr">
        <is>
          <t>Wetware Mainframe</t>
        </is>
      </c>
      <c r="N18">
        <f>ROUNDUP(ComponentBlueprint!F8*ComponentBlueprint!G8, 0)*Info!B2*ROUNDUP(MaterialBlueprints1!F56*MaterialBlueprints1!G56,0)+ROUNDUP(ComponentBlueprint!F15*ComponentBlueprint!G15, 0)*Info!B2*ROUNDUP(MaterialBlueprints1!F113*MaterialBlueprints1!G113,0)</f>
        <v/>
      </c>
      <c r="O18">
        <f>ROUNDUP(ComponentBlueprint!F8*ComponentBlueprint!G8, 0)*Info!B2*ROUNDUP(MaterialBlueprints1!F56*MaterialBlueprints1!G56,0)+ROUNDUP(ComponentBlueprint!F15*ComponentBlueprint!G15, 0)*Info!B2*ROUNDUP(MaterialBlueprints1!F113*MaterialBlueprints1!G113,0)</f>
        <v/>
      </c>
      <c r="P18" t="inlineStr"/>
      <c r="Q18" t="n">
        <v>2138000</v>
      </c>
      <c r="R18">
        <f>(ROUNDUP(ComponentBlueprint!F8*ComponentBlueprint!G8, 0)*Info!B2*ROUNDUP(MaterialBlueprints1!F56*MaterialBlueprints1!G56,0)+ROUNDUP(ComponentBlueprint!F15*ComponentBlueprint!G15, 0)*Info!B2*ROUNDUP(MaterialBlueprints1!F113*MaterialBlueprints1!G113,0))*(MaterialBlueprints1!Q18)*(0.7)</f>
        <v/>
      </c>
      <c r="S18" t="inlineStr"/>
      <c r="T18" t="n">
        <v>0</v>
      </c>
      <c r="U18">
        <f>O18-T18</f>
        <v/>
      </c>
      <c r="V18" t="inlineStr"/>
      <c r="W18" t="inlineStr"/>
      <c r="X18" t="inlineStr"/>
      <c r="Y18" t="n">
        <v>920161.0354290949</v>
      </c>
      <c r="Z18">
        <f>(ROUNDUP(ComponentBlueprint!F8*ComponentBlueprint!G8, 0)*Info!B2*ROUNDUP(MaterialBlueprints1!F56*MaterialBlueprints1!G56,0)+ROUNDUP(ComponentBlueprint!F15*ComponentBlueprint!G15, 0)*Info!B2*ROUNDUP(MaterialBlueprints1!F113*MaterialBlueprints1!G113,0))*MaterialBlueprints1!Y18</f>
        <v/>
      </c>
      <c r="AA18" t="inlineStr"/>
    </row>
    <row r="19">
      <c r="A19" t="inlineStr">
        <is>
          <t>Capital Sensor Cluster Blueprint</t>
        </is>
      </c>
      <c r="B19" t="inlineStr">
        <is>
          <t>旗舰感应器组蓝图</t>
        </is>
      </c>
      <c r="C19" t="n">
        <v>35</v>
      </c>
      <c r="D19" t="inlineStr">
        <is>
          <t>Pyerite</t>
        </is>
      </c>
      <c r="E19" t="inlineStr">
        <is>
          <t>类晶体胶矿</t>
        </is>
      </c>
      <c r="F19" t="n">
        <v>146250</v>
      </c>
      <c r="G19" t="n">
        <v>1</v>
      </c>
      <c r="H19">
        <f>ROUNDUP(ComponentBlueprint!F3*ComponentBlueprint!G3, 0)*Info!B2*ROUNDUP(MaterialBlueprints1!F19*MaterialBlueprints1!G19,0)</f>
        <v/>
      </c>
      <c r="I19" t="inlineStr"/>
      <c r="J19" t="inlineStr"/>
      <c r="K19" t="n">
        <v>3775</v>
      </c>
      <c r="L19" t="inlineStr">
        <is>
          <t>病原体</t>
        </is>
      </c>
      <c r="M19" t="inlineStr">
        <is>
          <t>Viral Agent</t>
        </is>
      </c>
      <c r="N19">
        <f>ROUNDUP(ComponentBlueprint!F17*ComponentBlueprint!G17, 0)*Info!B2*ROUNDUP(MaterialBlueprints1!F130*MaterialBlueprints1!G130,0)</f>
        <v/>
      </c>
      <c r="O19">
        <f>ROUNDUP(ComponentBlueprint!F17*ComponentBlueprint!G17, 0)*Info!B2*ROUNDUP(MaterialBlueprints1!F130*MaterialBlueprints1!G130,0)</f>
        <v/>
      </c>
      <c r="P19" t="inlineStr"/>
      <c r="Q19" t="n">
        <v>13310</v>
      </c>
      <c r="R19">
        <f>(ROUNDUP(ComponentBlueprint!F17*ComponentBlueprint!G17, 0)*Info!B2*ROUNDUP(MaterialBlueprints1!F130*MaterialBlueprints1!G130,0))*(MaterialBlueprints1!Q19)*(0.7)</f>
        <v/>
      </c>
      <c r="S19" t="inlineStr"/>
      <c r="T19" t="n">
        <v>0</v>
      </c>
      <c r="U19">
        <f>O19-T19</f>
        <v/>
      </c>
      <c r="V19" t="inlineStr"/>
      <c r="W19" t="inlineStr"/>
      <c r="X19" t="inlineStr"/>
      <c r="Y19" t="n">
        <v>6484.767240155645</v>
      </c>
      <c r="Z19">
        <f>(ROUNDUP(ComponentBlueprint!F17*ComponentBlueprint!G17, 0)*Info!B2*ROUNDUP(MaterialBlueprints1!F130*MaterialBlueprints1!G130,0))*MaterialBlueprints1!Y19</f>
        <v/>
      </c>
      <c r="AA19" t="inlineStr"/>
    </row>
    <row r="20">
      <c r="A20" t="inlineStr">
        <is>
          <t>Capital Armor Plates Blueprint</t>
        </is>
      </c>
      <c r="B20" t="inlineStr">
        <is>
          <t>旗舰附甲蓝图</t>
        </is>
      </c>
      <c r="C20" t="n">
        <v>2870</v>
      </c>
      <c r="D20" t="inlineStr">
        <is>
          <t>Organic Mortar Applicators</t>
        </is>
      </c>
      <c r="E20" t="inlineStr">
        <is>
          <t>有机砂浆喷注器</t>
        </is>
      </c>
      <c r="F20" t="n">
        <v>5</v>
      </c>
      <c r="G20" t="n">
        <v>1</v>
      </c>
      <c r="H20">
        <f>ROUNDUP(ComponentBlueprint!F4*ComponentBlueprint!G4, 0)*Info!B2*ROUNDUP(MaterialBlueprints1!F20*MaterialBlueprints1!G20,0)</f>
        <v/>
      </c>
      <c r="I20" t="inlineStr"/>
      <c r="J20" t="inlineStr"/>
      <c r="K20" t="n">
        <v>9842</v>
      </c>
      <c r="L20" t="inlineStr">
        <is>
          <t>微型电子元件</t>
        </is>
      </c>
      <c r="M20" t="inlineStr">
        <is>
          <t>Miniature Electronics</t>
        </is>
      </c>
      <c r="N20">
        <f>ROUNDUP(ComponentBlueprint!F19*ComponentBlueprint!G19, 0)*Info!B2*ROUNDUP(MaterialBlueprints1!F143*MaterialBlueprints1!G143,0)</f>
        <v/>
      </c>
      <c r="O20">
        <f>ROUNDUP(ComponentBlueprint!F19*ComponentBlueprint!G19, 0)*Info!B2*ROUNDUP(MaterialBlueprints1!F143*MaterialBlueprints1!G143,0)</f>
        <v/>
      </c>
      <c r="P20" t="inlineStr"/>
      <c r="Q20" t="n">
        <v>12980</v>
      </c>
      <c r="R20">
        <f>(ROUNDUP(ComponentBlueprint!F19*ComponentBlueprint!G19, 0)*Info!B2*ROUNDUP(MaterialBlueprints1!F143*MaterialBlueprints1!G143,0))*(MaterialBlueprints1!Q20)*(0.7)</f>
        <v/>
      </c>
      <c r="S20" t="inlineStr"/>
      <c r="T20" t="n">
        <v>0</v>
      </c>
      <c r="U20">
        <f>O20-T20</f>
        <v/>
      </c>
      <c r="V20" t="inlineStr"/>
      <c r="W20" t="inlineStr"/>
      <c r="X20" t="inlineStr"/>
      <c r="Y20" t="n">
        <v>7086.664729593051</v>
      </c>
      <c r="Z20">
        <f>(ROUNDUP(ComponentBlueprint!F19*ComponentBlueprint!G19, 0)*Info!B2*ROUNDUP(MaterialBlueprints1!F143*MaterialBlueprints1!G143,0))*MaterialBlueprints1!Y20</f>
        <v/>
      </c>
      <c r="AA20" t="inlineStr"/>
    </row>
    <row r="21">
      <c r="A21" t="inlineStr">
        <is>
          <t>Capital Armor Plates Blueprint</t>
        </is>
      </c>
      <c r="B21" t="inlineStr">
        <is>
          <t>旗舰附甲蓝图</t>
        </is>
      </c>
      <c r="C21" t="n">
        <v>57457</v>
      </c>
      <c r="D21" t="inlineStr">
        <is>
          <t>Reinforced Carbon Fiber</t>
        </is>
      </c>
      <c r="E21" t="inlineStr">
        <is>
          <t>强化碳纤维</t>
        </is>
      </c>
      <c r="F21" t="n">
        <v>100</v>
      </c>
      <c r="G21" t="n">
        <v>1</v>
      </c>
      <c r="H21">
        <f>ROUNDUP(ComponentBlueprint!F4*ComponentBlueprint!G4, 0)*Info!B2*ROUNDUP(MaterialBlueprints1!F21*MaterialBlueprints1!G21,0)</f>
        <v/>
      </c>
      <c r="I21" t="inlineStr"/>
      <c r="J21" t="inlineStr"/>
      <c r="K21" t="n">
        <v>17317</v>
      </c>
      <c r="L21" t="inlineStr">
        <is>
          <t>费米子冷凝物</t>
        </is>
      </c>
      <c r="M21" t="inlineStr">
        <is>
          <t>Fermionic Condensates</t>
        </is>
      </c>
      <c r="N21">
        <f>ROUNDUP(ComponentBlueprint!F15*ComponentBlueprint!G15, 0)*Info!B2*ROUNDUP(MaterialBlueprints1!F115*MaterialBlueprints1!G115,0)</f>
        <v/>
      </c>
      <c r="O21">
        <f>ROUNDUP((ROUNDUP(ComponentBlueprint!F15*ComponentBlueprint!G15, 0)*Info!B2*ROUNDUP(MaterialBlueprints1!F115*MaterialBlueprints1!G115,0))/200, 0)*200</f>
        <v/>
      </c>
      <c r="P21" t="inlineStr"/>
      <c r="Q21" t="n">
        <v>69950</v>
      </c>
      <c r="R21">
        <f>(ROUNDUP((ROUNDUP(ComponentBlueprint!F15*ComponentBlueprint!G15, 0)*Info!B2*ROUNDUP(MaterialBlueprints1!F115*MaterialBlueprints1!G115,0))/200, 0)*200)*(MaterialBlueprints1!Q21)*(0.7)</f>
        <v/>
      </c>
      <c r="S21" t="inlineStr"/>
      <c r="T21" t="n">
        <v>0</v>
      </c>
      <c r="U21">
        <f>O21-T21</f>
        <v/>
      </c>
      <c r="V21" t="inlineStr"/>
      <c r="W21" t="inlineStr"/>
      <c r="X21" t="inlineStr"/>
      <c r="Y21" t="n">
        <v>22400.89122541138</v>
      </c>
      <c r="Z21">
        <f>(ROUNDUP((ROUNDUP(ComponentBlueprint!F15*ComponentBlueprint!G15, 0)*Info!B2*ROUNDUP(MaterialBlueprints1!F115*MaterialBlueprints1!G115,0))/200, 0)*200)*MaterialBlueprints1!Y21</f>
        <v/>
      </c>
      <c r="AA21" t="inlineStr"/>
    </row>
    <row r="22">
      <c r="A22" t="inlineStr">
        <is>
          <t>Capital Armor Plates Blueprint</t>
        </is>
      </c>
      <c r="B22" t="inlineStr">
        <is>
          <t>旗舰附甲蓝图</t>
        </is>
      </c>
      <c r="C22" t="n">
        <v>40</v>
      </c>
      <c r="D22" t="inlineStr">
        <is>
          <t>Megacyte</t>
        </is>
      </c>
      <c r="E22" t="inlineStr">
        <is>
          <t>超噬矿</t>
        </is>
      </c>
      <c r="F22" t="n">
        <v>308</v>
      </c>
      <c r="G22" t="n">
        <v>1</v>
      </c>
      <c r="H22">
        <f>ROUNDUP(ComponentBlueprint!F4*ComponentBlueprint!G4, 0)*Info!B2*ROUNDUP(MaterialBlueprints1!F22*MaterialBlueprints1!G22,0)</f>
        <v/>
      </c>
      <c r="I22" t="inlineStr"/>
      <c r="J22" t="inlineStr"/>
      <c r="K22" t="n">
        <v>30303</v>
      </c>
      <c r="L22" t="inlineStr">
        <is>
          <t>富勒二茂铁</t>
        </is>
      </c>
      <c r="M22" t="inlineStr">
        <is>
          <t>Fulleroferrocene</t>
        </is>
      </c>
      <c r="N22">
        <f>ROUNDUP(ComponentBlueprint!F15*ComponentBlueprint!G15, 0)*Info!B2*ROUNDUP(MaterialBlueprints1!F125*MaterialBlueprints1!G125,0)</f>
        <v/>
      </c>
      <c r="O22">
        <f>ROUNDUP(ComponentBlueprint!F15*ComponentBlueprint!G15, 0)*Info!B2*ROUNDUP(MaterialBlueprints1!F125*MaterialBlueprints1!G125,0)</f>
        <v/>
      </c>
      <c r="P22" t="inlineStr"/>
      <c r="Q22" t="n">
        <v>1970</v>
      </c>
      <c r="R22">
        <f>(ROUNDUP(ComponentBlueprint!F15*ComponentBlueprint!G15, 0)*Info!B2*ROUNDUP(MaterialBlueprints1!F125*MaterialBlueprints1!G125,0))*(MaterialBlueprints1!Q22)*(0.7)</f>
        <v/>
      </c>
      <c r="S22" t="inlineStr"/>
      <c r="T22" t="n">
        <v>0</v>
      </c>
      <c r="U22">
        <f>O22-T22</f>
        <v/>
      </c>
      <c r="V22" t="inlineStr"/>
      <c r="W22" t="inlineStr"/>
      <c r="X22" t="inlineStr"/>
      <c r="Y22" t="n">
        <v>1738.856265868014</v>
      </c>
      <c r="Z22">
        <f>(ROUNDUP(ComponentBlueprint!F15*ComponentBlueprint!G15, 0)*Info!B2*ROUNDUP(MaterialBlueprints1!F125*MaterialBlueprints1!G125,0))*MaterialBlueprints1!Y22</f>
        <v/>
      </c>
      <c r="AA22" t="inlineStr"/>
    </row>
    <row r="23">
      <c r="A23" t="inlineStr">
        <is>
          <t>Capital Armor Plates Blueprint</t>
        </is>
      </c>
      <c r="B23" t="inlineStr">
        <is>
          <t>旗舰附甲蓝图</t>
        </is>
      </c>
      <c r="C23" t="n">
        <v>39</v>
      </c>
      <c r="D23" t="inlineStr">
        <is>
          <t>Zydrine</t>
        </is>
      </c>
      <c r="E23" t="inlineStr">
        <is>
          <t>晶状石英核岩</t>
        </is>
      </c>
      <c r="F23" t="n">
        <v>615</v>
      </c>
      <c r="G23" t="n">
        <v>1</v>
      </c>
      <c r="H23">
        <f>ROUNDUP(ComponentBlueprint!F4*ComponentBlueprint!G4, 0)*Info!B2*ROUNDUP(MaterialBlueprints1!F23*MaterialBlueprints1!G23,0)</f>
        <v/>
      </c>
      <c r="I23" t="inlineStr"/>
      <c r="J23" t="inlineStr"/>
      <c r="K23" t="n">
        <v>30304</v>
      </c>
      <c r="L23" t="inlineStr">
        <is>
          <t>PPD富勒烯纤维</t>
        </is>
      </c>
      <c r="M23" t="inlineStr">
        <is>
          <t>PPD Fullerene Fibers</t>
        </is>
      </c>
      <c r="N23">
        <f>ROUNDUP(ComponentBlueprint!F15*ComponentBlueprint!G15, 0)*Info!B2*ROUNDUP(MaterialBlueprints1!F117*MaterialBlueprints1!G117,0)</f>
        <v/>
      </c>
      <c r="O23">
        <f>ROUNDUP(ComponentBlueprint!F15*ComponentBlueprint!G15, 0)*Info!B2*ROUNDUP(MaterialBlueprints1!F117*MaterialBlueprints1!G117,0)</f>
        <v/>
      </c>
      <c r="P23" t="inlineStr"/>
      <c r="Q23" t="n">
        <v>11310</v>
      </c>
      <c r="R23">
        <f>(ROUNDUP(ComponentBlueprint!F15*ComponentBlueprint!G15, 0)*Info!B2*ROUNDUP(MaterialBlueprints1!F117*MaterialBlueprints1!G117,0))*(MaterialBlueprints1!Q23)*(0.7)</f>
        <v/>
      </c>
      <c r="S23" t="inlineStr"/>
      <c r="T23" t="n">
        <v>0</v>
      </c>
      <c r="U23">
        <f>O23-T23</f>
        <v/>
      </c>
      <c r="V23" t="inlineStr"/>
      <c r="W23" t="inlineStr"/>
      <c r="X23" t="inlineStr"/>
      <c r="Y23" t="n">
        <v>9436.176481511959</v>
      </c>
      <c r="Z23">
        <f>(ROUNDUP(ComponentBlueprint!F15*ComponentBlueprint!G15, 0)*Info!B2*ROUNDUP(MaterialBlueprints1!F117*MaterialBlueprints1!G117,0))*MaterialBlueprints1!Y23</f>
        <v/>
      </c>
      <c r="AA23" t="inlineStr"/>
    </row>
    <row r="24">
      <c r="A24" t="inlineStr">
        <is>
          <t>Capital Armor Plates Blueprint</t>
        </is>
      </c>
      <c r="B24" t="inlineStr">
        <is>
          <t>旗舰附甲蓝图</t>
        </is>
      </c>
      <c r="C24" t="n">
        <v>38</v>
      </c>
      <c r="D24" t="inlineStr">
        <is>
          <t>Nocxium</t>
        </is>
      </c>
      <c r="E24" t="inlineStr">
        <is>
          <t>超新星诺克石</t>
        </is>
      </c>
      <c r="F24" t="n">
        <v>1200</v>
      </c>
      <c r="G24" t="n">
        <v>1</v>
      </c>
      <c r="H24">
        <f>ROUNDUP(ComponentBlueprint!F4*ComponentBlueprint!G4, 0)*Info!B2*ROUNDUP(MaterialBlueprints1!F24*MaterialBlueprints1!G24,0)</f>
        <v/>
      </c>
      <c r="I24" t="inlineStr"/>
      <c r="J24" t="inlineStr"/>
      <c r="K24" t="n">
        <v>30305</v>
      </c>
      <c r="L24" t="inlineStr">
        <is>
          <t>富勒烯层间石墨</t>
        </is>
      </c>
      <c r="M24" t="inlineStr">
        <is>
          <t>Fullerene Intercalated Graphite</t>
        </is>
      </c>
      <c r="N24">
        <f>ROUNDUP(ComponentBlueprint!F15*ComponentBlueprint!G15, 0)*Info!B2*ROUNDUP(MaterialBlueprints1!F122*MaterialBlueprints1!G122,0)</f>
        <v/>
      </c>
      <c r="O24">
        <f>ROUNDUP(ComponentBlueprint!F15*ComponentBlueprint!G15, 0)*Info!B2*ROUNDUP(MaterialBlueprints1!F122*MaterialBlueprints1!G122,0)</f>
        <v/>
      </c>
      <c r="P24" t="inlineStr"/>
      <c r="Q24" t="n">
        <v>17200</v>
      </c>
      <c r="R24">
        <f>(ROUNDUP(ComponentBlueprint!F15*ComponentBlueprint!G15, 0)*Info!B2*ROUNDUP(MaterialBlueprints1!F122*MaterialBlueprints1!G122,0))*(MaterialBlueprints1!Q24)*(0.7)</f>
        <v/>
      </c>
      <c r="S24" t="inlineStr"/>
      <c r="T24" t="n">
        <v>0</v>
      </c>
      <c r="U24">
        <f>O24-T24</f>
        <v/>
      </c>
      <c r="V24" t="inlineStr"/>
      <c r="W24" t="inlineStr"/>
      <c r="X24" t="inlineStr"/>
      <c r="Y24" t="n">
        <v>3648.476481556101</v>
      </c>
      <c r="Z24">
        <f>(ROUNDUP(ComponentBlueprint!F15*ComponentBlueprint!G15, 0)*Info!B2*ROUNDUP(MaterialBlueprints1!F122*MaterialBlueprints1!G122,0))*MaterialBlueprints1!Y24</f>
        <v/>
      </c>
      <c r="AA24" t="inlineStr"/>
    </row>
    <row r="25">
      <c r="A25" t="inlineStr">
        <is>
          <t>Capital Armor Plates Blueprint</t>
        </is>
      </c>
      <c r="B25" t="inlineStr">
        <is>
          <t>旗舰附甲蓝图</t>
        </is>
      </c>
      <c r="C25" t="n">
        <v>37</v>
      </c>
      <c r="D25" t="inlineStr">
        <is>
          <t>Isogen</t>
        </is>
      </c>
      <c r="E25" t="inlineStr">
        <is>
          <t>同位聚合体</t>
        </is>
      </c>
      <c r="F25" t="n">
        <v>12000</v>
      </c>
      <c r="G25" t="n">
        <v>1</v>
      </c>
      <c r="H25">
        <f>ROUNDUP(ComponentBlueprint!F4*ComponentBlueprint!G4, 0)*Info!B2*ROUNDUP(MaterialBlueprints1!F25*MaterialBlueprints1!G25,0)</f>
        <v/>
      </c>
      <c r="I25" t="inlineStr"/>
      <c r="J25" t="inlineStr"/>
      <c r="K25" t="n">
        <v>30306</v>
      </c>
      <c r="L25" t="inlineStr">
        <is>
          <t>亚甲基富勒烯</t>
        </is>
      </c>
      <c r="M25" t="inlineStr">
        <is>
          <t>Methanofullerene</t>
        </is>
      </c>
      <c r="N25">
        <f>ROUNDUP(ComponentBlueprint!F15*ComponentBlueprint!G15, 0)*Info!B2*ROUNDUP(MaterialBlueprints1!F118*MaterialBlueprints1!G118,0)</f>
        <v/>
      </c>
      <c r="O25">
        <f>ROUNDUP(ComponentBlueprint!F15*ComponentBlueprint!G15, 0)*Info!B2*ROUNDUP(MaterialBlueprints1!F118*MaterialBlueprints1!G118,0)</f>
        <v/>
      </c>
      <c r="P25" t="inlineStr"/>
      <c r="Q25" t="n">
        <v>13990</v>
      </c>
      <c r="R25">
        <f>(ROUNDUP(ComponentBlueprint!F15*ComponentBlueprint!G15, 0)*Info!B2*ROUNDUP(MaterialBlueprints1!F118*MaterialBlueprints1!G118,0))*(MaterialBlueprints1!Q25)*(0.7)</f>
        <v/>
      </c>
      <c r="S25" t="inlineStr"/>
      <c r="T25" t="n">
        <v>0</v>
      </c>
      <c r="U25">
        <f>O25-T25</f>
        <v/>
      </c>
      <c r="V25" t="inlineStr"/>
      <c r="W25" t="inlineStr"/>
      <c r="X25" t="inlineStr"/>
      <c r="Y25" t="n">
        <v>13075.23722591907</v>
      </c>
      <c r="Z25">
        <f>(ROUNDUP(ComponentBlueprint!F15*ComponentBlueprint!G15, 0)*Info!B2*ROUNDUP(MaterialBlueprints1!F118*MaterialBlueprints1!G118,0))*MaterialBlueprints1!Y25</f>
        <v/>
      </c>
      <c r="AA25" t="inlineStr"/>
    </row>
    <row r="26">
      <c r="A26" t="inlineStr">
        <is>
          <t>Capital Armor Plates Blueprint</t>
        </is>
      </c>
      <c r="B26" t="inlineStr">
        <is>
          <t>旗舰附甲蓝图</t>
        </is>
      </c>
      <c r="C26" t="n">
        <v>34</v>
      </c>
      <c r="D26" t="inlineStr">
        <is>
          <t>Tritanium</t>
        </is>
      </c>
      <c r="E26" t="inlineStr">
        <is>
          <t>三钛合金</t>
        </is>
      </c>
      <c r="F26" t="n">
        <v>45000</v>
      </c>
      <c r="G26" t="n">
        <v>1</v>
      </c>
      <c r="H26">
        <f>ROUNDUP(ComponentBlueprint!F4*ComponentBlueprint!G4, 0)*Info!B2*ROUNDUP(MaterialBlueprints1!F26*MaterialBlueprints1!G26,0)</f>
        <v/>
      </c>
      <c r="I26" t="inlineStr"/>
      <c r="J26" t="inlineStr"/>
      <c r="K26" t="n">
        <v>30307</v>
      </c>
      <c r="L26" t="inlineStr">
        <is>
          <t>金属富勒烯镧</t>
        </is>
      </c>
      <c r="M26" t="inlineStr">
        <is>
          <t>Lanthanum Metallofullerene</t>
        </is>
      </c>
      <c r="N26">
        <f>ROUNDUP(ComponentBlueprint!F15*ComponentBlueprint!G15, 0)*Info!B2*ROUNDUP(MaterialBlueprints1!F119*MaterialBlueprints1!G119,0)</f>
        <v/>
      </c>
      <c r="O26">
        <f>ROUNDUP(ComponentBlueprint!F15*ComponentBlueprint!G15, 0)*Info!B2*ROUNDUP(MaterialBlueprints1!F119*MaterialBlueprints1!G119,0)</f>
        <v/>
      </c>
      <c r="P26" t="inlineStr"/>
      <c r="Q26" t="n">
        <v>22280</v>
      </c>
      <c r="R26">
        <f>(ROUNDUP(ComponentBlueprint!F15*ComponentBlueprint!G15, 0)*Info!B2*ROUNDUP(MaterialBlueprints1!F119*MaterialBlueprints1!G119,0))*(MaterialBlueprints1!Q26)*(0.7)</f>
        <v/>
      </c>
      <c r="S26" t="inlineStr"/>
      <c r="T26" t="n">
        <v>0</v>
      </c>
      <c r="U26">
        <f>O26-T26</f>
        <v/>
      </c>
      <c r="V26" t="inlineStr"/>
      <c r="W26" t="inlineStr"/>
      <c r="X26" t="inlineStr"/>
      <c r="Y26" t="n">
        <v>9479.772075044051</v>
      </c>
      <c r="Z26">
        <f>(ROUNDUP(ComponentBlueprint!F15*ComponentBlueprint!G15, 0)*Info!B2*ROUNDUP(MaterialBlueprints1!F119*MaterialBlueprints1!G119,0))*MaterialBlueprints1!Y26</f>
        <v/>
      </c>
      <c r="AA26" t="inlineStr"/>
    </row>
    <row r="27">
      <c r="A27" t="inlineStr">
        <is>
          <t>Capital Armor Plates Blueprint</t>
        </is>
      </c>
      <c r="B27" t="inlineStr">
        <is>
          <t>旗舰附甲蓝图</t>
        </is>
      </c>
      <c r="C27" t="n">
        <v>36</v>
      </c>
      <c r="D27" t="inlineStr">
        <is>
          <t>Mexallon</t>
        </is>
      </c>
      <c r="E27" t="inlineStr">
        <is>
          <t>类银超金属</t>
        </is>
      </c>
      <c r="F27" t="n">
        <v>45000</v>
      </c>
      <c r="G27" t="n">
        <v>1</v>
      </c>
      <c r="H27">
        <f>ROUNDUP(ComponentBlueprint!F4*ComponentBlueprint!G4, 0)*Info!B2*ROUNDUP(MaterialBlueprints1!F27*MaterialBlueprints1!G27,0)</f>
        <v/>
      </c>
      <c r="I27" t="inlineStr"/>
      <c r="J27" t="inlineStr"/>
      <c r="K27" t="n">
        <v>30308</v>
      </c>
      <c r="L27" t="inlineStr">
        <is>
          <t>金属富勒烯钪</t>
        </is>
      </c>
      <c r="M27" t="inlineStr">
        <is>
          <t>Scandium Metallofullerene</t>
        </is>
      </c>
      <c r="N27">
        <f>ROUNDUP(ComponentBlueprint!F15*ComponentBlueprint!G15, 0)*Info!B2*ROUNDUP(MaterialBlueprints1!F116*MaterialBlueprints1!G116,0)</f>
        <v/>
      </c>
      <c r="O27">
        <f>ROUNDUP(ComponentBlueprint!F15*ComponentBlueprint!G15, 0)*Info!B2*ROUNDUP(MaterialBlueprints1!F116*MaterialBlueprints1!G116,0)</f>
        <v/>
      </c>
      <c r="P27" t="inlineStr"/>
      <c r="Q27" t="n">
        <v>19540</v>
      </c>
      <c r="R27">
        <f>(ROUNDUP(ComponentBlueprint!F15*ComponentBlueprint!G15, 0)*Info!B2*ROUNDUP(MaterialBlueprints1!F116*MaterialBlueprints1!G116,0))*(MaterialBlueprints1!Q27)*(0.7)</f>
        <v/>
      </c>
      <c r="S27" t="inlineStr"/>
      <c r="T27" t="n">
        <v>0</v>
      </c>
      <c r="U27">
        <f>O27-T27</f>
        <v/>
      </c>
      <c r="V27" t="inlineStr"/>
      <c r="W27" t="inlineStr"/>
      <c r="X27" t="inlineStr"/>
      <c r="Y27" t="n">
        <v>22649.27576699411</v>
      </c>
      <c r="Z27">
        <f>(ROUNDUP(ComponentBlueprint!F15*ComponentBlueprint!G15, 0)*Info!B2*ROUNDUP(MaterialBlueprints1!F116*MaterialBlueprints1!G116,0))*MaterialBlueprints1!Y27</f>
        <v/>
      </c>
      <c r="AA27" t="inlineStr"/>
    </row>
    <row r="28">
      <c r="A28" t="inlineStr">
        <is>
          <t>Capital Armor Plates Blueprint</t>
        </is>
      </c>
      <c r="B28" t="inlineStr">
        <is>
          <t>旗舰附甲蓝图</t>
        </is>
      </c>
      <c r="C28" t="n">
        <v>35</v>
      </c>
      <c r="D28" t="inlineStr">
        <is>
          <t>Pyerite</t>
        </is>
      </c>
      <c r="E28" t="inlineStr">
        <is>
          <t>类晶体胶矿</t>
        </is>
      </c>
      <c r="F28" t="n">
        <v>157500</v>
      </c>
      <c r="G28" t="n">
        <v>1</v>
      </c>
      <c r="H28">
        <f>ROUNDUP(ComponentBlueprint!F4*ComponentBlueprint!G4, 0)*Info!B2*ROUNDUP(MaterialBlueprints1!F28*MaterialBlueprints1!G28,0)</f>
        <v/>
      </c>
      <c r="I28" t="inlineStr"/>
      <c r="J28" t="inlineStr"/>
      <c r="K28" t="n">
        <v>30309</v>
      </c>
      <c r="L28" t="inlineStr">
        <is>
          <t>石墨烯纳米带</t>
        </is>
      </c>
      <c r="M28" t="inlineStr">
        <is>
          <t>Graphene Nanoribbons</t>
        </is>
      </c>
      <c r="N28">
        <f>ROUNDUP(ComponentBlueprint!F15*ComponentBlueprint!G15, 0)*Info!B2*ROUNDUP(MaterialBlueprints1!F123*MaterialBlueprints1!G123,0)</f>
        <v/>
      </c>
      <c r="O28">
        <f>ROUNDUP(ComponentBlueprint!F15*ComponentBlueprint!G15, 0)*Info!B2*ROUNDUP(MaterialBlueprints1!F123*MaterialBlueprints1!G123,0)</f>
        <v/>
      </c>
      <c r="P28" t="inlineStr"/>
      <c r="Q28" t="n">
        <v>45890</v>
      </c>
      <c r="R28">
        <f>(ROUNDUP(ComponentBlueprint!F15*ComponentBlueprint!G15, 0)*Info!B2*ROUNDUP(MaterialBlueprints1!F123*MaterialBlueprints1!G123,0))*(MaterialBlueprints1!Q28)*(0.7)</f>
        <v/>
      </c>
      <c r="S28" t="inlineStr"/>
      <c r="T28" t="n">
        <v>0</v>
      </c>
      <c r="U28">
        <f>O28-T28</f>
        <v/>
      </c>
      <c r="V28" t="inlineStr"/>
      <c r="W28" t="inlineStr"/>
      <c r="X28" t="inlineStr"/>
      <c r="Y28" t="n">
        <v>21456.14559080036</v>
      </c>
      <c r="Z28">
        <f>(ROUNDUP(ComponentBlueprint!F15*ComponentBlueprint!G15, 0)*Info!B2*ROUNDUP(MaterialBlueprints1!F123*MaterialBlueprints1!G123,0))*MaterialBlueprints1!Y28</f>
        <v/>
      </c>
      <c r="AA28" t="inlineStr"/>
    </row>
    <row r="29">
      <c r="A29" t="inlineStr">
        <is>
          <t>Capital Capacitor Battery Blueprint</t>
        </is>
      </c>
      <c r="B29" t="inlineStr">
        <is>
          <t>旗舰电容器电池蓝图</t>
        </is>
      </c>
      <c r="C29" t="n">
        <v>2872</v>
      </c>
      <c r="D29" t="inlineStr">
        <is>
          <t>Self-Harmonizing Power Core</t>
        </is>
      </c>
      <c r="E29" t="inlineStr">
        <is>
          <t>自协调能源核心</t>
        </is>
      </c>
      <c r="F29" t="n">
        <v>1</v>
      </c>
      <c r="G29" t="n">
        <v>1</v>
      </c>
      <c r="H29">
        <f>ROUNDUP(ComponentBlueprint!F5*ComponentBlueprint!G5, 0)*Info!B2*ROUNDUP(MaterialBlueprints1!F29*MaterialBlueprints1!G29,0)</f>
        <v/>
      </c>
      <c r="I29" t="inlineStr"/>
      <c r="J29" t="inlineStr"/>
      <c r="K29" t="n">
        <v>30310</v>
      </c>
      <c r="L29" t="inlineStr">
        <is>
          <t>碳86环氧树脂</t>
        </is>
      </c>
      <c r="M29" t="inlineStr">
        <is>
          <t>Carbon-86 Epoxy Resin</t>
        </is>
      </c>
      <c r="N29">
        <f>ROUNDUP(ComponentBlueprint!F15*ComponentBlueprint!G15, 0)*Info!B2*ROUNDUP(MaterialBlueprints1!F121*MaterialBlueprints1!G121,0)</f>
        <v/>
      </c>
      <c r="O29">
        <f>ROUNDUP(ComponentBlueprint!F15*ComponentBlueprint!G15, 0)*Info!B2*ROUNDUP(MaterialBlueprints1!F121*MaterialBlueprints1!G121,0)</f>
        <v/>
      </c>
      <c r="P29" t="inlineStr"/>
      <c r="Q29" t="n">
        <v>55980</v>
      </c>
      <c r="R29">
        <f>(ROUNDUP(ComponentBlueprint!F15*ComponentBlueprint!G15, 0)*Info!B2*ROUNDUP(MaterialBlueprints1!F121*MaterialBlueprints1!G121,0))*(MaterialBlueprints1!Q29)*(0.7)</f>
        <v/>
      </c>
      <c r="S29" t="inlineStr"/>
      <c r="T29" t="n">
        <v>0</v>
      </c>
      <c r="U29">
        <f>O29-T29</f>
        <v/>
      </c>
      <c r="V29" t="inlineStr"/>
      <c r="W29" t="inlineStr"/>
      <c r="X29" t="inlineStr"/>
      <c r="Y29" t="n">
        <v>67790.65361932616</v>
      </c>
      <c r="Z29">
        <f>(ROUNDUP(ComponentBlueprint!F15*ComponentBlueprint!G15, 0)*Info!B2*ROUNDUP(MaterialBlueprints1!F121*MaterialBlueprints1!G121,0))*MaterialBlueprints1!Y29</f>
        <v/>
      </c>
      <c r="AA29" t="inlineStr"/>
    </row>
    <row r="30">
      <c r="A30" t="inlineStr">
        <is>
          <t>Capital Capacitor Battery Blueprint</t>
        </is>
      </c>
      <c r="B30" t="inlineStr">
        <is>
          <t>旗舰电容器电池蓝图</t>
        </is>
      </c>
      <c r="C30" t="n">
        <v>57457</v>
      </c>
      <c r="D30" t="inlineStr">
        <is>
          <t>Reinforced Carbon Fiber</t>
        </is>
      </c>
      <c r="E30" t="inlineStr">
        <is>
          <t>强化碳纤维</t>
        </is>
      </c>
      <c r="F30" t="n">
        <v>100</v>
      </c>
      <c r="G30" t="n">
        <v>1</v>
      </c>
      <c r="H30">
        <f>ROUNDUP(ComponentBlueprint!F5*ComponentBlueprint!G5, 0)*Info!B2*ROUNDUP(MaterialBlueprints1!F30*MaterialBlueprints1!G30,0)</f>
        <v/>
      </c>
      <c r="I30" t="inlineStr"/>
      <c r="J30" t="inlineStr"/>
      <c r="K30" t="n">
        <v>30311</v>
      </c>
      <c r="L30" t="inlineStr">
        <is>
          <t>C3-FTM酸</t>
        </is>
      </c>
      <c r="M30" t="inlineStr">
        <is>
          <t>C3-FTM Acid</t>
        </is>
      </c>
      <c r="N30">
        <f>ROUNDUP(ComponentBlueprint!F15*ComponentBlueprint!G15, 0)*Info!B2*ROUNDUP(MaterialBlueprints1!F120*MaterialBlueprints1!G120,0)</f>
        <v/>
      </c>
      <c r="O30">
        <f>ROUNDUP(ComponentBlueprint!F15*ComponentBlueprint!G15, 0)*Info!B2*ROUNDUP(MaterialBlueprints1!F120*MaterialBlueprints1!G120,0)</f>
        <v/>
      </c>
      <c r="P30" t="inlineStr"/>
      <c r="Q30" t="n">
        <v>90920</v>
      </c>
      <c r="R30">
        <f>(ROUNDUP(ComponentBlueprint!F15*ComponentBlueprint!G15, 0)*Info!B2*ROUNDUP(MaterialBlueprints1!F120*MaterialBlueprints1!G120,0))*(MaterialBlueprints1!Q30)*(0.7)</f>
        <v/>
      </c>
      <c r="S30" t="inlineStr"/>
      <c r="T30" t="n">
        <v>0</v>
      </c>
      <c r="U30">
        <f>O30-T30</f>
        <v/>
      </c>
      <c r="V30" t="inlineStr"/>
      <c r="W30" t="inlineStr"/>
      <c r="X30" t="inlineStr"/>
      <c r="Y30" t="n">
        <v>83587.15500148336</v>
      </c>
      <c r="Z30">
        <f>(ROUNDUP(ComponentBlueprint!F15*ComponentBlueprint!G15, 0)*Info!B2*ROUNDUP(MaterialBlueprints1!F120*MaterialBlueprints1!G120,0))*MaterialBlueprints1!Y30</f>
        <v/>
      </c>
      <c r="AA30" t="inlineStr"/>
    </row>
    <row r="31">
      <c r="A31" t="inlineStr">
        <is>
          <t>Capital Capacitor Battery Blueprint</t>
        </is>
      </c>
      <c r="B31" t="inlineStr">
        <is>
          <t>旗舰电容器电池蓝图</t>
        </is>
      </c>
      <c r="C31" t="n">
        <v>40</v>
      </c>
      <c r="D31" t="inlineStr">
        <is>
          <t>Megacyte</t>
        </is>
      </c>
      <c r="E31" t="inlineStr">
        <is>
          <t>超噬矿</t>
        </is>
      </c>
      <c r="F31" t="n">
        <v>278</v>
      </c>
      <c r="G31" t="n">
        <v>1</v>
      </c>
      <c r="H31">
        <f>ROUNDUP(ComponentBlueprint!F5*ComponentBlueprint!G5, 0)*Info!B2*ROUNDUP(MaterialBlueprints1!F31*MaterialBlueprints1!G31,0)</f>
        <v/>
      </c>
      <c r="I31" t="inlineStr"/>
      <c r="J31" t="inlineStr"/>
      <c r="K31" t="n">
        <v>33361</v>
      </c>
      <c r="L31" t="inlineStr">
        <is>
          <t>等离子体超材料</t>
        </is>
      </c>
      <c r="M31" t="inlineStr">
        <is>
          <t>Plasmonic Metamaterials</t>
        </is>
      </c>
      <c r="N31">
        <f>ROUNDUP(ComponentBlueprint!F15*ComponentBlueprint!G15, 0)*Info!B2*ROUNDUP(MaterialBlueprints1!F124*MaterialBlueprints1!G124,0)</f>
        <v/>
      </c>
      <c r="O31">
        <f>ROUNDUP((ROUNDUP(ComponentBlueprint!F15*ComponentBlueprint!G15, 0)*Info!B2*ROUNDUP(MaterialBlueprints1!F124*MaterialBlueprints1!G124,0))/300, 0)*300</f>
        <v/>
      </c>
      <c r="P31" t="inlineStr"/>
      <c r="Q31" t="n">
        <v>15070</v>
      </c>
      <c r="R31">
        <f>(ROUNDUP((ROUNDUP(ComponentBlueprint!F15*ComponentBlueprint!G15, 0)*Info!B2*ROUNDUP(MaterialBlueprints1!F124*MaterialBlueprints1!G124,0))/300, 0)*300)*(MaterialBlueprints1!Q31)*(0.7)</f>
        <v/>
      </c>
      <c r="S31" t="inlineStr"/>
      <c r="T31" t="n">
        <v>0</v>
      </c>
      <c r="U31">
        <f>O31-T31</f>
        <v/>
      </c>
      <c r="V31" t="inlineStr"/>
      <c r="W31" t="inlineStr"/>
      <c r="X31" t="inlineStr"/>
      <c r="Y31" t="n">
        <v>11820.21256727864</v>
      </c>
      <c r="Z31">
        <f>(ROUNDUP((ROUNDUP(ComponentBlueprint!F15*ComponentBlueprint!G15, 0)*Info!B2*ROUNDUP(MaterialBlueprints1!F124*MaterialBlueprints1!G124,0))/300, 0)*300)*MaterialBlueprints1!Y31</f>
        <v/>
      </c>
      <c r="AA31" t="inlineStr"/>
    </row>
    <row r="32">
      <c r="A32" t="inlineStr">
        <is>
          <t>Capital Capacitor Battery Blueprint</t>
        </is>
      </c>
      <c r="B32" t="inlineStr">
        <is>
          <t>旗舰电容器电池蓝图</t>
        </is>
      </c>
      <c r="C32" t="n">
        <v>39</v>
      </c>
      <c r="D32" t="inlineStr">
        <is>
          <t>Zydrine</t>
        </is>
      </c>
      <c r="E32" t="inlineStr">
        <is>
          <t>晶状石英核岩</t>
        </is>
      </c>
      <c r="F32" t="n">
        <v>548</v>
      </c>
      <c r="G32" t="n">
        <v>1</v>
      </c>
      <c r="H32">
        <f>ROUNDUP(ComponentBlueprint!F5*ComponentBlueprint!G5, 0)*Info!B2*ROUNDUP(MaterialBlueprints1!F32*MaterialBlueprints1!G32,0)</f>
        <v/>
      </c>
      <c r="I32" t="inlineStr"/>
      <c r="J32" t="inlineStr"/>
      <c r="K32" t="n">
        <v>57442</v>
      </c>
      <c r="L32" t="inlineStr">
        <is>
          <t>抗干扰感应阵列</t>
        </is>
      </c>
      <c r="M32" t="inlineStr">
        <is>
          <t>Counter-Subversion Sensor Array</t>
        </is>
      </c>
      <c r="N32">
        <f>ROUNDUP(ComponentBlueprint!F19*ComponentBlueprint!G19, 0)*Info!B2*ROUNDUP(MaterialBlueprints1!F135*MaterialBlueprints1!G135,0)</f>
        <v/>
      </c>
      <c r="O32">
        <f>ROUNDUP(ComponentBlueprint!F19*ComponentBlueprint!G19, 0)*Info!B2*ROUNDUP(MaterialBlueprints1!F135*MaterialBlueprints1!G135,0)</f>
        <v/>
      </c>
      <c r="P32" t="inlineStr"/>
      <c r="Q32" t="n">
        <v>600000000</v>
      </c>
      <c r="R32">
        <f>(ROUNDUP(ComponentBlueprint!F19*ComponentBlueprint!G19, 0)*Info!B2*ROUNDUP(MaterialBlueprints1!F135*MaterialBlueprints1!G135,0))*(MaterialBlueprints1!Q32)*(0.7)</f>
        <v/>
      </c>
      <c r="S32" t="inlineStr"/>
      <c r="T32" t="n">
        <v>0</v>
      </c>
      <c r="U32">
        <f>O32-T32</f>
        <v/>
      </c>
      <c r="V32" t="inlineStr"/>
      <c r="W32" t="inlineStr"/>
      <c r="X32" t="inlineStr"/>
      <c r="Y32" t="n">
        <v>813188766.2228343</v>
      </c>
      <c r="Z32">
        <f>(ROUNDUP(ComponentBlueprint!F19*ComponentBlueprint!G19, 0)*Info!B2*ROUNDUP(MaterialBlueprints1!F135*MaterialBlueprints1!G135,0))*MaterialBlueprints1!Y32</f>
        <v/>
      </c>
      <c r="AA32" t="inlineStr"/>
    </row>
    <row r="33">
      <c r="A33" t="inlineStr">
        <is>
          <t>Capital Capacitor Battery Blueprint</t>
        </is>
      </c>
      <c r="B33" t="inlineStr">
        <is>
          <t>旗舰电容器电池蓝图</t>
        </is>
      </c>
      <c r="C33" t="n">
        <v>38</v>
      </c>
      <c r="D33" t="inlineStr">
        <is>
          <t>Nocxium</t>
        </is>
      </c>
      <c r="E33" t="inlineStr">
        <is>
          <t>超新星诺克石</t>
        </is>
      </c>
      <c r="F33" t="n">
        <v>1125</v>
      </c>
      <c r="G33" t="n">
        <v>1</v>
      </c>
      <c r="H33">
        <f>ROUNDUP(ComponentBlueprint!F5*ComponentBlueprint!G5, 0)*Info!B2*ROUNDUP(MaterialBlueprints1!F33*MaterialBlueprints1!G33,0)</f>
        <v/>
      </c>
      <c r="I33" t="inlineStr"/>
      <c r="J33" t="inlineStr"/>
      <c r="K33" t="n">
        <v>57444</v>
      </c>
      <c r="L33" t="inlineStr">
        <is>
          <t>纳米级过滤板</t>
        </is>
      </c>
      <c r="M33" t="inlineStr">
        <is>
          <t>Nanoscale Filter Plate</t>
        </is>
      </c>
      <c r="N33">
        <f>ROUNDUP(ComponentBlueprint!F19*ComponentBlueprint!G19, 0)*Info!B2*ROUNDUP(MaterialBlueprints1!F136*MaterialBlueprints1!G136,0)</f>
        <v/>
      </c>
      <c r="O33">
        <f>ROUNDUP(ComponentBlueprint!F19*ComponentBlueprint!G19, 0)*Info!B2*ROUNDUP(MaterialBlueprints1!F136*MaterialBlueprints1!G136,0)</f>
        <v/>
      </c>
      <c r="P33" t="inlineStr"/>
      <c r="Q33" t="n">
        <v>554800000</v>
      </c>
      <c r="R33">
        <f>(ROUNDUP(ComponentBlueprint!F19*ComponentBlueprint!G19, 0)*Info!B2*ROUNDUP(MaterialBlueprints1!F136*MaterialBlueprints1!G136,0))*(MaterialBlueprints1!Q33)*(0.7)</f>
        <v/>
      </c>
      <c r="S33" t="inlineStr"/>
      <c r="T33" t="n">
        <v>0</v>
      </c>
      <c r="U33">
        <f>O33-T33</f>
        <v/>
      </c>
      <c r="V33" t="inlineStr"/>
      <c r="W33" t="inlineStr"/>
      <c r="X33" t="inlineStr"/>
      <c r="Y33" t="n">
        <v>506069825.3767469</v>
      </c>
      <c r="Z33">
        <f>(ROUNDUP(ComponentBlueprint!F19*ComponentBlueprint!G19, 0)*Info!B2*ROUNDUP(MaterialBlueprints1!F136*MaterialBlueprints1!G136,0))*MaterialBlueprints1!Y33</f>
        <v/>
      </c>
      <c r="AA33" t="inlineStr"/>
    </row>
    <row r="34">
      <c r="A34" t="inlineStr">
        <is>
          <t>Capital Capacitor Battery Blueprint</t>
        </is>
      </c>
      <c r="B34" t="inlineStr">
        <is>
          <t>旗舰电容器电池蓝图</t>
        </is>
      </c>
      <c r="C34" t="n">
        <v>37</v>
      </c>
      <c r="D34" t="inlineStr">
        <is>
          <t>Isogen</t>
        </is>
      </c>
      <c r="E34" t="inlineStr">
        <is>
          <t>同位聚合体</t>
        </is>
      </c>
      <c r="F34" t="n">
        <v>11250</v>
      </c>
      <c r="G34" t="n">
        <v>1</v>
      </c>
      <c r="H34">
        <f>ROUNDUP(ComponentBlueprint!F5*ComponentBlueprint!G5, 0)*Info!B2*ROUNDUP(MaterialBlueprints1!F34*MaterialBlueprints1!G34,0)</f>
        <v/>
      </c>
      <c r="I34" t="inlineStr"/>
      <c r="J34" t="inlineStr"/>
      <c r="K34" t="n">
        <v>57449</v>
      </c>
      <c r="L34" t="inlineStr">
        <is>
          <t>纳米校正闸</t>
        </is>
      </c>
      <c r="M34" t="inlineStr">
        <is>
          <t>Nano Regulation Gate</t>
        </is>
      </c>
      <c r="N34">
        <f>ROUNDUP(ComponentBlueprint!F19*ComponentBlueprint!G19, 0)*Info!B2*ROUNDUP(MaterialBlueprints1!F139*MaterialBlueprints1!G139,0)</f>
        <v/>
      </c>
      <c r="O34">
        <f>ROUNDUP(ComponentBlueprint!F19*ComponentBlueprint!G19, 0)*Info!B2*ROUNDUP(MaterialBlueprints1!F139*MaterialBlueprints1!G139,0)</f>
        <v/>
      </c>
      <c r="P34" t="inlineStr"/>
      <c r="Q34" t="n">
        <v>350000000</v>
      </c>
      <c r="R34">
        <f>(ROUNDUP(ComponentBlueprint!F19*ComponentBlueprint!G19, 0)*Info!B2*ROUNDUP(MaterialBlueprints1!F139*MaterialBlueprints1!G139,0))*(MaterialBlueprints1!Q34)*(0.7)</f>
        <v/>
      </c>
      <c r="S34" t="inlineStr"/>
      <c r="T34" t="n">
        <v>0</v>
      </c>
      <c r="U34">
        <f>O34-T34</f>
        <v/>
      </c>
      <c r="V34" t="inlineStr"/>
      <c r="W34" t="inlineStr"/>
      <c r="X34" t="inlineStr"/>
      <c r="Y34" t="n">
        <v>392854171.0288485</v>
      </c>
      <c r="Z34">
        <f>(ROUNDUP(ComponentBlueprint!F19*ComponentBlueprint!G19, 0)*Info!B2*ROUNDUP(MaterialBlueprints1!F139*MaterialBlueprints1!G139,0))*MaterialBlueprints1!Y34</f>
        <v/>
      </c>
      <c r="AA34" t="inlineStr"/>
    </row>
    <row r="35">
      <c r="A35" t="inlineStr">
        <is>
          <t>Capital Capacitor Battery Blueprint</t>
        </is>
      </c>
      <c r="B35" t="inlineStr">
        <is>
          <t>旗舰电容器电池蓝图</t>
        </is>
      </c>
      <c r="C35" t="n">
        <v>34</v>
      </c>
      <c r="D35" t="inlineStr">
        <is>
          <t>Tritanium</t>
        </is>
      </c>
      <c r="E35" t="inlineStr">
        <is>
          <t>三钛合金</t>
        </is>
      </c>
      <c r="F35" t="n">
        <v>39000</v>
      </c>
      <c r="G35" t="n">
        <v>1</v>
      </c>
      <c r="H35">
        <f>ROUNDUP(ComponentBlueprint!F5*ComponentBlueprint!G5, 0)*Info!B2*ROUNDUP(MaterialBlueprints1!F35*MaterialBlueprints1!G35,0)</f>
        <v/>
      </c>
      <c r="I35" t="inlineStr"/>
      <c r="J35" t="inlineStr"/>
      <c r="K35" t="n">
        <v>57451</v>
      </c>
      <c r="L35" t="inlineStr">
        <is>
          <t>加强型电子神经信号装置</t>
        </is>
      </c>
      <c r="M35" t="inlineStr">
        <is>
          <t>Enhanced Electro-Neural Signaller</t>
        </is>
      </c>
      <c r="N35">
        <f>ROUNDUP(ComponentBlueprint!F19*ComponentBlueprint!G19, 0)*Info!B2*ROUNDUP(MaterialBlueprints1!F137*MaterialBlueprints1!G137,0)</f>
        <v/>
      </c>
      <c r="O35">
        <f>ROUNDUP(ComponentBlueprint!F19*ComponentBlueprint!G19, 0)*Info!B2*ROUNDUP(MaterialBlueprints1!F137*MaterialBlueprints1!G137,0)</f>
        <v/>
      </c>
      <c r="P35" t="inlineStr"/>
      <c r="Q35" t="n">
        <v>40160000</v>
      </c>
      <c r="R35">
        <f>(ROUNDUP(ComponentBlueprint!F19*ComponentBlueprint!G19, 0)*Info!B2*ROUNDUP(MaterialBlueprints1!F137*MaterialBlueprints1!G137,0))*(MaterialBlueprints1!Q35)*(0.7)</f>
        <v/>
      </c>
      <c r="S35" t="inlineStr"/>
      <c r="T35" t="n">
        <v>0</v>
      </c>
      <c r="U35">
        <f>O35-T35</f>
        <v/>
      </c>
      <c r="V35" t="inlineStr"/>
      <c r="W35" t="inlineStr"/>
      <c r="X35" t="inlineStr"/>
      <c r="Y35" t="n">
        <v>2043658372.69303</v>
      </c>
      <c r="Z35">
        <f>(ROUNDUP(ComponentBlueprint!F19*ComponentBlueprint!G19, 0)*Info!B2*ROUNDUP(MaterialBlueprints1!F137*MaterialBlueprints1!G137,0))*MaterialBlueprints1!Y35</f>
        <v/>
      </c>
      <c r="AA35" t="inlineStr"/>
    </row>
    <row r="36">
      <c r="A36" t="inlineStr">
        <is>
          <t>Capital Capacitor Battery Blueprint</t>
        </is>
      </c>
      <c r="B36" t="inlineStr">
        <is>
          <t>旗舰电容器电池蓝图</t>
        </is>
      </c>
      <c r="C36" t="n">
        <v>36</v>
      </c>
      <c r="D36" t="inlineStr">
        <is>
          <t>Mexallon</t>
        </is>
      </c>
      <c r="E36" t="inlineStr">
        <is>
          <t>类银超金属</t>
        </is>
      </c>
      <c r="F36" t="n">
        <v>39000</v>
      </c>
      <c r="G36" t="n">
        <v>1</v>
      </c>
      <c r="H36">
        <f>ROUNDUP(ComponentBlueprint!F5*ComponentBlueprint!G5, 0)*Info!B2*ROUNDUP(MaterialBlueprints1!F36*MaterialBlueprints1!G36,0)</f>
        <v/>
      </c>
      <c r="I36" t="inlineStr"/>
      <c r="J36" t="inlineStr"/>
      <c r="K36" t="n">
        <v>57456</v>
      </c>
      <c r="L36" t="inlineStr">
        <is>
          <t>增压氧化剂</t>
        </is>
      </c>
      <c r="M36" t="inlineStr">
        <is>
          <t>Pressurized Oxidizers</t>
        </is>
      </c>
      <c r="N36">
        <f>ROUNDUP(ComponentBlueprint!F14*ComponentBlueprint!G14, 0)*Info!B2*ROUNDUP(MaterialBlueprints1!F108*MaterialBlueprints1!G108,0)</f>
        <v/>
      </c>
      <c r="O36">
        <f>ROUNDUP((ROUNDUP(ComponentBlueprint!F14*ComponentBlueprint!G14, 0)*Info!B2*ROUNDUP(MaterialBlueprints1!F108*MaterialBlueprints1!G108,0))/200, 0)*200</f>
        <v/>
      </c>
      <c r="P36" t="inlineStr"/>
      <c r="Q36" t="n">
        <v>5175</v>
      </c>
      <c r="R36">
        <f>(ROUNDUP((ROUNDUP(ComponentBlueprint!F14*ComponentBlueprint!G14, 0)*Info!B2*ROUNDUP(MaterialBlueprints1!F108*MaterialBlueprints1!G108,0))/200, 0)*200)*(MaterialBlueprints1!Q36)*(0.7)</f>
        <v/>
      </c>
      <c r="S36" t="inlineStr"/>
      <c r="T36" t="n">
        <v>0</v>
      </c>
      <c r="U36">
        <f>O36-T36</f>
        <v/>
      </c>
      <c r="V36" t="inlineStr"/>
      <c r="W36" t="inlineStr"/>
      <c r="X36" t="inlineStr"/>
      <c r="Y36" t="n">
        <v>5043.356267627709</v>
      </c>
      <c r="Z36">
        <f>(ROUNDUP((ROUNDUP(ComponentBlueprint!F14*ComponentBlueprint!G14, 0)*Info!B2*ROUNDUP(MaterialBlueprints1!F108*MaterialBlueprints1!G108,0))/200, 0)*200)*MaterialBlueprints1!Y36</f>
        <v/>
      </c>
      <c r="AA36" t="inlineStr"/>
    </row>
    <row r="37">
      <c r="A37" t="inlineStr">
        <is>
          <t>Capital Capacitor Battery Blueprint</t>
        </is>
      </c>
      <c r="B37" t="inlineStr">
        <is>
          <t>旗舰电容器电池蓝图</t>
        </is>
      </c>
      <c r="C37" t="n">
        <v>35</v>
      </c>
      <c r="D37" t="inlineStr">
        <is>
          <t>Pyerite</t>
        </is>
      </c>
      <c r="E37" t="inlineStr">
        <is>
          <t>类晶体胶矿</t>
        </is>
      </c>
      <c r="F37" t="n">
        <v>142500</v>
      </c>
      <c r="G37" t="n">
        <v>1</v>
      </c>
      <c r="H37">
        <f>ROUNDUP(ComponentBlueprint!F5*ComponentBlueprint!G5, 0)*Info!B2*ROUNDUP(MaterialBlueprints1!F37*MaterialBlueprints1!G37,0)</f>
        <v/>
      </c>
      <c r="I37" t="inlineStr"/>
      <c r="J37" t="inlineStr"/>
      <c r="K37" t="n">
        <v>57457</v>
      </c>
      <c r="L37" t="inlineStr">
        <is>
          <t>强化碳纤维</t>
        </is>
      </c>
      <c r="M37" t="inlineStr">
        <is>
          <t>Reinforced Carbon Fiber</t>
        </is>
      </c>
      <c r="N37">
        <f>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</f>
        <v/>
      </c>
      <c r="O37">
        <f>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</f>
        <v/>
      </c>
      <c r="P37" t="inlineStr"/>
      <c r="Q37" t="n">
        <v>5230</v>
      </c>
      <c r="R37">
        <f>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0)*200)*(MaterialBlueprints1!Q37)*(0.7)</f>
        <v/>
      </c>
      <c r="S37" t="inlineStr"/>
      <c r="T37" t="n">
        <v>0</v>
      </c>
      <c r="U37">
        <f>O37-T37</f>
        <v/>
      </c>
      <c r="V37" t="inlineStr"/>
      <c r="W37" t="inlineStr"/>
      <c r="X37" t="inlineStr"/>
      <c r="Y37" t="n">
        <v>6374.558394366937</v>
      </c>
      <c r="Z37">
        <f>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0)*200)*MaterialBlueprints1!Y37</f>
        <v/>
      </c>
      <c r="AA37" t="inlineStr"/>
    </row>
    <row r="38">
      <c r="A38" t="inlineStr">
        <is>
          <t>Capital Power Generator Blueprint</t>
        </is>
      </c>
      <c r="B38" t="inlineStr">
        <is>
          <t>旗舰发电机组蓝图</t>
        </is>
      </c>
      <c r="C38" t="n">
        <v>2872</v>
      </c>
      <c r="D38" t="inlineStr">
        <is>
          <t>Self-Harmonizing Power Core</t>
        </is>
      </c>
      <c r="E38" t="inlineStr">
        <is>
          <t>自协调能源核心</t>
        </is>
      </c>
      <c r="F38" t="n">
        <v>1</v>
      </c>
      <c r="G38" t="n">
        <v>1</v>
      </c>
      <c r="H38">
        <f>ROUNDUP(ComponentBlueprint!F6*ComponentBlueprint!G6, 0)*Info!B2*ROUNDUP(MaterialBlueprints1!F38*MaterialBlueprints1!G38,0)</f>
        <v/>
      </c>
      <c r="I38" t="inlineStr"/>
      <c r="J38" t="inlineStr"/>
      <c r="K38" t="n">
        <v>57458</v>
      </c>
      <c r="L38" t="inlineStr">
        <is>
          <t>变换反应神经链接增强器</t>
        </is>
      </c>
      <c r="M38" t="inlineStr">
        <is>
          <t>Meta-Operant Neurolink Enhancer</t>
        </is>
      </c>
      <c r="N38">
        <f>ROUNDUP(ComponentBlueprint!F19*ComponentBlueprint!G19, 0)*Info!B2*ROUNDUP(MaterialBlueprints1!F141*MaterialBlueprints1!G141,0)</f>
        <v/>
      </c>
      <c r="O38">
        <f>ROUNDUP(ComponentBlueprint!F19*ComponentBlueprint!G19, 0)*Info!B2*ROUNDUP(MaterialBlueprints1!F141*MaterialBlueprints1!G141,0)</f>
        <v/>
      </c>
      <c r="P38" t="inlineStr"/>
      <c r="Q38" t="n">
        <v>18960000</v>
      </c>
      <c r="R38">
        <f>(ROUNDUP(ComponentBlueprint!F19*ComponentBlueprint!G19, 0)*Info!B2*ROUNDUP(MaterialBlueprints1!F141*MaterialBlueprints1!G141,0))*(MaterialBlueprints1!Q38)*(0.7)</f>
        <v/>
      </c>
      <c r="S38" t="inlineStr"/>
      <c r="T38" t="n">
        <v>0</v>
      </c>
      <c r="U38">
        <f>O38-T38</f>
        <v/>
      </c>
      <c r="V38" t="inlineStr"/>
      <c r="W38" t="inlineStr"/>
      <c r="X38" t="inlineStr"/>
      <c r="Y38" t="n">
        <v>4581536.348357749</v>
      </c>
      <c r="Z38">
        <f>(ROUNDUP(ComponentBlueprint!F19*ComponentBlueprint!G19, 0)*Info!B2*ROUNDUP(MaterialBlueprints1!F141*MaterialBlueprints1!G141,0))*MaterialBlueprints1!Y38</f>
        <v/>
      </c>
      <c r="AA38" t="inlineStr"/>
    </row>
    <row r="39">
      <c r="A39" t="inlineStr">
        <is>
          <t>Capital Power Generator Blueprint</t>
        </is>
      </c>
      <c r="B39" t="inlineStr">
        <is>
          <t>旗舰发电机组蓝图</t>
        </is>
      </c>
      <c r="C39" t="n">
        <v>57457</v>
      </c>
      <c r="D39" t="inlineStr">
        <is>
          <t>Reinforced Carbon Fiber</t>
        </is>
      </c>
      <c r="E39" t="inlineStr">
        <is>
          <t>强化碳纤维</t>
        </is>
      </c>
      <c r="F39" t="n">
        <v>100</v>
      </c>
      <c r="G39" t="n">
        <v>1</v>
      </c>
      <c r="H39">
        <f>ROUNDUP(ComponentBlueprint!F6*ComponentBlueprint!G6, 0)*Info!B2*ROUNDUP(MaterialBlueprints1!F39*MaterialBlueprints1!G39,0)</f>
        <v/>
      </c>
      <c r="I39" t="inlineStr"/>
      <c r="J39" t="inlineStr"/>
      <c r="K39" t="n">
        <v>57462</v>
      </c>
      <c r="L39" t="inlineStr">
        <is>
          <t>启发神经链接增强器</t>
        </is>
      </c>
      <c r="M39" t="inlineStr">
        <is>
          <t>Sense-Heuristic Neurolink Enhancer</t>
        </is>
      </c>
      <c r="N39">
        <f>ROUNDUP(ComponentBlueprint!F14*ComponentBlueprint!G14, 0)*Info!B2*ROUNDUP(MaterialBlueprints1!F110*MaterialBlueprints1!G110,0)</f>
        <v/>
      </c>
      <c r="O39">
        <f>ROUNDUP(ComponentBlueprint!F14*ComponentBlueprint!G14, 0)*Info!B2*ROUNDUP(MaterialBlueprints1!F110*MaterialBlueprints1!G110,0)</f>
        <v/>
      </c>
      <c r="P39" t="inlineStr"/>
      <c r="Q39" t="n">
        <v>472900</v>
      </c>
      <c r="R39">
        <f>(ROUNDUP(ComponentBlueprint!F14*ComponentBlueprint!G14, 0)*Info!B2*ROUNDUP(MaterialBlueprints1!F110*MaterialBlueprints1!G110,0))*(MaterialBlueprints1!Q39)*(0.7)</f>
        <v/>
      </c>
      <c r="S39" t="inlineStr"/>
      <c r="T39" t="n">
        <v>0</v>
      </c>
      <c r="U39">
        <f>O39-T39</f>
        <v/>
      </c>
      <c r="V39" t="inlineStr"/>
      <c r="W39" t="inlineStr"/>
      <c r="X39" t="inlineStr"/>
      <c r="Y39" t="n">
        <v>306513.7085853586</v>
      </c>
      <c r="Z39">
        <f>(ROUNDUP(ComponentBlueprint!F14*ComponentBlueprint!G14, 0)*Info!B2*ROUNDUP(MaterialBlueprints1!F110*MaterialBlueprints1!G110,0))*MaterialBlueprints1!Y39</f>
        <v/>
      </c>
      <c r="AA39" t="inlineStr"/>
    </row>
    <row r="40">
      <c r="A40" t="inlineStr">
        <is>
          <t>Capital Power Generator Blueprint</t>
        </is>
      </c>
      <c r="B40" t="inlineStr">
        <is>
          <t>旗舰发电机组蓝图</t>
        </is>
      </c>
      <c r="C40" t="n">
        <v>40</v>
      </c>
      <c r="D40" t="inlineStr">
        <is>
          <t>Megacyte</t>
        </is>
      </c>
      <c r="E40" t="inlineStr">
        <is>
          <t>超噬矿</t>
        </is>
      </c>
      <c r="F40" t="n">
        <v>330</v>
      </c>
      <c r="G40" t="n">
        <v>1</v>
      </c>
      <c r="H40">
        <f>ROUNDUP(ComponentBlueprint!F6*ComponentBlueprint!G6, 0)*Info!B2*ROUNDUP(MaterialBlueprints1!F40*MaterialBlueprints1!G40,0)</f>
        <v/>
      </c>
      <c r="I40" t="inlineStr"/>
      <c r="J40" t="inlineStr"/>
      <c r="K40" t="n">
        <v>57469</v>
      </c>
      <c r="L40" t="inlineStr">
        <is>
          <t>目标式神经链接稳定器</t>
        </is>
      </c>
      <c r="M40" t="inlineStr">
        <is>
          <t>Goal-Orienting Neurolink Stabilizer</t>
        </is>
      </c>
      <c r="N40">
        <f>ROUNDUP(ComponentBlueprint!F14*ComponentBlueprint!G14, 0)*Info!B2*ROUNDUP(MaterialBlueprints1!F111*MaterialBlueprints1!G111,0)</f>
        <v/>
      </c>
      <c r="O40">
        <f>ROUNDUP(ComponentBlueprint!F14*ComponentBlueprint!G14, 0)*Info!B2*ROUNDUP(MaterialBlueprints1!F111*MaterialBlueprints1!G111,0)</f>
        <v/>
      </c>
      <c r="P40" t="inlineStr"/>
      <c r="Q40" t="n">
        <v>394100</v>
      </c>
      <c r="R40">
        <f>(ROUNDUP(ComponentBlueprint!F14*ComponentBlueprint!G14, 0)*Info!B2*ROUNDUP(MaterialBlueprints1!F111*MaterialBlueprints1!G111,0))*(MaterialBlueprints1!Q40)*(0.7)</f>
        <v/>
      </c>
      <c r="S40" t="inlineStr"/>
      <c r="T40" t="n">
        <v>0</v>
      </c>
      <c r="U40">
        <f>O40-T40</f>
        <v/>
      </c>
      <c r="V40" t="inlineStr"/>
      <c r="W40" t="inlineStr"/>
      <c r="X40" t="inlineStr"/>
      <c r="Y40" t="n">
        <v>541293.5905294392</v>
      </c>
      <c r="Z40">
        <f>(ROUNDUP(ComponentBlueprint!F14*ComponentBlueprint!G14, 0)*Info!B2*ROUNDUP(MaterialBlueprints1!F111*MaterialBlueprints1!G111,0))*MaterialBlueprints1!Y40</f>
        <v/>
      </c>
      <c r="AA40" t="inlineStr"/>
    </row>
    <row r="41">
      <c r="A41" t="inlineStr">
        <is>
          <t>Capital Power Generator Blueprint</t>
        </is>
      </c>
      <c r="B41" t="inlineStr">
        <is>
          <t>旗舰发电机组蓝图</t>
        </is>
      </c>
      <c r="C41" t="n">
        <v>39</v>
      </c>
      <c r="D41" t="inlineStr">
        <is>
          <t>Zydrine</t>
        </is>
      </c>
      <c r="E41" t="inlineStr">
        <is>
          <t>晶状石英核岩</t>
        </is>
      </c>
      <c r="F41" t="n">
        <v>660</v>
      </c>
      <c r="G41" t="n">
        <v>1</v>
      </c>
      <c r="H41">
        <f>ROUNDUP(ComponentBlueprint!F6*ComponentBlueprint!G6, 0)*Info!B2*ROUNDUP(MaterialBlueprints1!F41*MaterialBlueprints1!G41,0)</f>
        <v/>
      </c>
      <c r="I41" t="inlineStr"/>
      <c r="J41" t="inlineStr"/>
      <c r="K41" t="n">
        <v>57479</v>
      </c>
      <c r="L41" t="inlineStr">
        <is>
          <t>核心温度调节器</t>
        </is>
      </c>
      <c r="M41" t="inlineStr">
        <is>
          <t>Core Temperature Regulator</t>
        </is>
      </c>
      <c r="N41">
        <f>ROUNDUP(ComponentBlueprint!F18*ComponentBlueprint!G18, 0)*Info!B2*ROUNDUP(MaterialBlueprints1!F134*MaterialBlueprints1!G134,0)</f>
        <v/>
      </c>
      <c r="O41">
        <f>ROUNDUP(ComponentBlueprint!F18*ComponentBlueprint!G18, 0)*Info!B2*ROUNDUP(MaterialBlueprints1!F134*MaterialBlueprints1!G134,0)</f>
        <v/>
      </c>
      <c r="P41" t="inlineStr"/>
      <c r="Q41" t="n">
        <v>5598000</v>
      </c>
      <c r="R41">
        <f>(ROUNDUP(ComponentBlueprint!F18*ComponentBlueprint!G18, 0)*Info!B2*ROUNDUP(MaterialBlueprints1!F134*MaterialBlueprints1!G134,0))*(MaterialBlueprints1!Q41)*(0.7)</f>
        <v/>
      </c>
      <c r="S41" t="inlineStr"/>
      <c r="T41" t="n">
        <v>0</v>
      </c>
      <c r="U41">
        <f>O41-T41</f>
        <v/>
      </c>
      <c r="V41" t="inlineStr"/>
      <c r="W41" t="inlineStr"/>
      <c r="X41" t="inlineStr"/>
      <c r="Y41" t="n">
        <v>381368.5363539907</v>
      </c>
      <c r="Z41">
        <f>(ROUNDUP(ComponentBlueprint!F18*ComponentBlueprint!G18, 0)*Info!B2*ROUNDUP(MaterialBlueprints1!F134*MaterialBlueprints1!G134,0))*MaterialBlueprints1!Y41</f>
        <v/>
      </c>
      <c r="AA41" t="inlineStr"/>
    </row>
    <row r="42">
      <c r="A42" t="inlineStr">
        <is>
          <t>Capital Power Generator Blueprint</t>
        </is>
      </c>
      <c r="B42" t="inlineStr">
        <is>
          <t>旗舰发电机组蓝图</t>
        </is>
      </c>
      <c r="C42" t="n">
        <v>38</v>
      </c>
      <c r="D42" t="inlineStr">
        <is>
          <t>Nocxium</t>
        </is>
      </c>
      <c r="E42" t="inlineStr">
        <is>
          <t>超新星诺克石</t>
        </is>
      </c>
      <c r="F42" t="n">
        <v>1350</v>
      </c>
      <c r="G42" t="n">
        <v>1</v>
      </c>
      <c r="H42">
        <f>ROUNDUP(ComponentBlueprint!F6*ComponentBlueprint!G6, 0)*Info!B2*ROUNDUP(MaterialBlueprints1!F42*MaterialBlueprints1!G42,0)</f>
        <v/>
      </c>
      <c r="I42" t="inlineStr"/>
      <c r="J42" t="inlineStr"/>
      <c r="K42" t="n">
        <v>57482</v>
      </c>
      <c r="L42" t="inlineStr">
        <is>
          <t>基因保护过滤装置</t>
        </is>
      </c>
      <c r="M42" t="inlineStr">
        <is>
          <t>Genetic Safeguard Filter</t>
        </is>
      </c>
      <c r="N42">
        <f>ROUNDUP(ComponentBlueprint!F19*ComponentBlueprint!G19, 0)*Info!B2*ROUNDUP(MaterialBlueprints1!F140*MaterialBlueprints1!G140,0)</f>
        <v/>
      </c>
      <c r="O42">
        <f>ROUNDUP(ComponentBlueprint!F19*ComponentBlueprint!G19, 0)*Info!B2*ROUNDUP(MaterialBlueprints1!F140*MaterialBlueprints1!G140,0)</f>
        <v/>
      </c>
      <c r="P42" t="inlineStr"/>
      <c r="Q42" t="n">
        <v>99570000</v>
      </c>
      <c r="R42">
        <f>(ROUNDUP(ComponentBlueprint!F19*ComponentBlueprint!G19, 0)*Info!B2*ROUNDUP(MaterialBlueprints1!F140*MaterialBlueprints1!G140,0))*(MaterialBlueprints1!Q42)*(0.7)</f>
        <v/>
      </c>
      <c r="S42" t="inlineStr"/>
      <c r="T42" t="n">
        <v>0</v>
      </c>
      <c r="U42">
        <f>O42-T42</f>
        <v/>
      </c>
      <c r="V42" t="inlineStr"/>
      <c r="W42" t="inlineStr"/>
      <c r="X42" t="inlineStr"/>
      <c r="Y42" t="n">
        <v>34494384.50268664</v>
      </c>
      <c r="Z42">
        <f>(ROUNDUP(ComponentBlueprint!F19*ComponentBlueprint!G19, 0)*Info!B2*ROUNDUP(MaterialBlueprints1!F140*MaterialBlueprints1!G140,0))*MaterialBlueprints1!Y42</f>
        <v/>
      </c>
      <c r="AA42" t="inlineStr"/>
    </row>
    <row r="43">
      <c r="A43" t="inlineStr">
        <is>
          <t>Capital Power Generator Blueprint</t>
        </is>
      </c>
      <c r="B43" t="inlineStr">
        <is>
          <t>旗舰发电机组蓝图</t>
        </is>
      </c>
      <c r="C43" t="n">
        <v>37</v>
      </c>
      <c r="D43" t="inlineStr">
        <is>
          <t>Isogen</t>
        </is>
      </c>
      <c r="E43" t="inlineStr">
        <is>
          <t>同位聚合体</t>
        </is>
      </c>
      <c r="F43" t="n">
        <v>13500</v>
      </c>
      <c r="G43" t="n">
        <v>1</v>
      </c>
      <c r="H43">
        <f>ROUNDUP(ComponentBlueprint!F6*ComponentBlueprint!G6, 0)*Info!B2*ROUNDUP(MaterialBlueprints1!F43*MaterialBlueprints1!G43,0)</f>
        <v/>
      </c>
      <c r="I43" t="inlineStr"/>
      <c r="J43" t="inlineStr"/>
      <c r="K43" t="n">
        <v>57483</v>
      </c>
      <c r="L43" t="inlineStr">
        <is>
          <t>神经链接增强器存储装置</t>
        </is>
      </c>
      <c r="M43" t="inlineStr">
        <is>
          <t>Neurolink Enhancer Reservoir</t>
        </is>
      </c>
      <c r="N43">
        <f>ROUNDUP(ComponentBlueprint!F19*ComponentBlueprint!G19, 0)*Info!B2*ROUNDUP(MaterialBlueprints1!F138*MaterialBlueprints1!G138,0)</f>
        <v/>
      </c>
      <c r="O43">
        <f>ROUNDUP(ComponentBlueprint!F19*ComponentBlueprint!G19, 0)*Info!B2*ROUNDUP(MaterialBlueprints1!F138*MaterialBlueprints1!G138,0)</f>
        <v/>
      </c>
      <c r="P43" t="inlineStr"/>
      <c r="Q43" t="n">
        <v>129800000</v>
      </c>
      <c r="R43">
        <f>(ROUNDUP(ComponentBlueprint!F19*ComponentBlueprint!G19, 0)*Info!B2*ROUNDUP(MaterialBlueprints1!F138*MaterialBlueprints1!G138,0))*(MaterialBlueprints1!Q43)*(0.7)</f>
        <v/>
      </c>
      <c r="S43" t="inlineStr"/>
      <c r="T43" t="n">
        <v>0</v>
      </c>
      <c r="U43">
        <f>O43-T43</f>
        <v/>
      </c>
      <c r="V43" t="inlineStr"/>
      <c r="W43" t="inlineStr"/>
      <c r="X43" t="inlineStr"/>
      <c r="Y43" t="n">
        <v>15205351.06817212</v>
      </c>
      <c r="Z43">
        <f>(ROUNDUP(ComponentBlueprint!F19*ComponentBlueprint!G19, 0)*Info!B2*ROUNDUP(MaterialBlueprints1!F138*MaterialBlueprints1!G138,0))*MaterialBlueprints1!Y43</f>
        <v/>
      </c>
      <c r="AA43" t="inlineStr"/>
    </row>
    <row r="44">
      <c r="A44" t="inlineStr">
        <is>
          <t>Capital Power Generator Blueprint</t>
        </is>
      </c>
      <c r="B44" t="inlineStr">
        <is>
          <t>旗舰发电机组蓝图</t>
        </is>
      </c>
      <c r="C44" t="n">
        <v>34</v>
      </c>
      <c r="D44" t="inlineStr">
        <is>
          <t>Tritanium</t>
        </is>
      </c>
      <c r="E44" t="inlineStr">
        <is>
          <t>三钛合金</t>
        </is>
      </c>
      <c r="F44" t="n">
        <v>47250</v>
      </c>
      <c r="G44" t="n">
        <v>1</v>
      </c>
      <c r="H44">
        <f>ROUNDUP(ComponentBlueprint!F6*ComponentBlueprint!G6, 0)*Info!B2*ROUNDUP(MaterialBlueprints1!F44*MaterialBlueprints1!G44,0)</f>
        <v/>
      </c>
      <c r="I44" t="inlineStr"/>
      <c r="J44" t="inlineStr"/>
      <c r="K44" t="inlineStr"/>
      <c r="L44" t="inlineStr"/>
      <c r="M44" t="inlineStr"/>
      <c r="N44" t="inlineStr"/>
      <c r="O44" t="inlineStr"/>
      <c r="P44" t="inlineStr"/>
      <c r="Q44" t="inlineStr"/>
      <c r="R44" t="inlineStr"/>
      <c r="S44" t="inlineStr"/>
      <c r="T44" t="inlineStr"/>
      <c r="U44" t="inlineStr"/>
      <c r="V44" t="inlineStr"/>
      <c r="W44" t="inlineStr"/>
      <c r="X44" t="inlineStr"/>
      <c r="Y44" t="inlineStr"/>
      <c r="Z44" t="inlineStr"/>
      <c r="AA44" t="inlineStr"/>
    </row>
    <row r="45">
      <c r="A45" t="inlineStr">
        <is>
          <t>Capital Power Generator Blueprint</t>
        </is>
      </c>
      <c r="B45" t="inlineStr">
        <is>
          <t>旗舰发电机组蓝图</t>
        </is>
      </c>
      <c r="C45" t="n">
        <v>36</v>
      </c>
      <c r="D45" t="inlineStr">
        <is>
          <t>Mexallon</t>
        </is>
      </c>
      <c r="E45" t="inlineStr">
        <is>
          <t>类银超金属</t>
        </is>
      </c>
      <c r="F45" t="n">
        <v>47250</v>
      </c>
      <c r="G45" t="n">
        <v>1</v>
      </c>
      <c r="H45">
        <f>ROUNDUP(ComponentBlueprint!F6*ComponentBlueprint!G6, 0)*Info!B2*ROUNDUP(MaterialBlueprints1!F45*MaterialBlueprints1!G45,0)</f>
        <v/>
      </c>
      <c r="I45" t="inlineStr"/>
      <c r="J45" t="inlineStr"/>
      <c r="K45" t="inlineStr"/>
      <c r="L45" t="inlineStr"/>
      <c r="M45" t="inlineStr"/>
      <c r="N45" t="inlineStr"/>
      <c r="O45" t="inlineStr"/>
      <c r="P45" t="inlineStr"/>
      <c r="Q45" t="inlineStr"/>
      <c r="R45" t="inlineStr"/>
      <c r="S45" t="inlineStr"/>
      <c r="T45" t="inlineStr"/>
      <c r="U45" t="inlineStr"/>
      <c r="V45" t="inlineStr"/>
      <c r="W45" t="inlineStr"/>
      <c r="X45" t="inlineStr"/>
      <c r="Y45" t="inlineStr"/>
      <c r="Z45" t="inlineStr"/>
      <c r="AA45" t="inlineStr"/>
    </row>
    <row r="46">
      <c r="A46" t="inlineStr">
        <is>
          <t>Capital Power Generator Blueprint</t>
        </is>
      </c>
      <c r="B46" t="inlineStr">
        <is>
          <t>旗舰发电机组蓝图</t>
        </is>
      </c>
      <c r="C46" t="n">
        <v>35</v>
      </c>
      <c r="D46" t="inlineStr">
        <is>
          <t>Pyerite</t>
        </is>
      </c>
      <c r="E46" t="inlineStr">
        <is>
          <t>类晶体胶矿</t>
        </is>
      </c>
      <c r="F46" t="n">
        <v>168750</v>
      </c>
      <c r="G46" t="n">
        <v>1</v>
      </c>
      <c r="H46">
        <f>ROUNDUP(ComponentBlueprint!F6*ComponentBlueprint!G6, 0)*Info!B2*ROUNDUP(MaterialBlueprints1!F46*MaterialBlueprints1!G46,0)</f>
        <v/>
      </c>
      <c r="I46" t="inlineStr"/>
      <c r="J46" t="inlineStr"/>
      <c r="K46" t="inlineStr"/>
      <c r="L46" t="inlineStr"/>
      <c r="M46" t="inlineStr"/>
      <c r="N46" t="inlineStr"/>
      <c r="O46" t="inlineStr"/>
      <c r="P46" t="inlineStr"/>
      <c r="Q46" t="inlineStr"/>
      <c r="R46" t="inlineStr"/>
      <c r="S46" t="inlineStr"/>
      <c r="T46" t="inlineStr"/>
      <c r="U46" t="inlineStr"/>
      <c r="V46" t="inlineStr"/>
      <c r="W46" t="inlineStr"/>
      <c r="X46" t="inlineStr"/>
      <c r="Y46" t="inlineStr"/>
      <c r="Z46" t="inlineStr"/>
      <c r="AA46" t="inlineStr"/>
    </row>
    <row r="47">
      <c r="A47" t="inlineStr">
        <is>
          <t>Capital Shield Emitter Blueprint</t>
        </is>
      </c>
      <c r="B47" t="inlineStr">
        <is>
          <t>旗舰护盾发射器蓝图</t>
        </is>
      </c>
      <c r="C47" t="n">
        <v>2871</v>
      </c>
      <c r="D47" t="inlineStr">
        <is>
          <t>Recursive Computing Module</t>
        </is>
      </c>
      <c r="E47" t="inlineStr">
        <is>
          <t>递推计算模块</t>
        </is>
      </c>
      <c r="F47" t="n">
        <v>1</v>
      </c>
      <c r="G47" t="n">
        <v>1</v>
      </c>
      <c r="H47">
        <f>ROUNDUP(ComponentBlueprint!F7*ComponentBlueprint!G7, 0)*Info!B2*ROUNDUP(MaterialBlueprints1!F47*MaterialBlueprints1!G47,0)</f>
        <v/>
      </c>
      <c r="I47" t="inlineStr"/>
      <c r="J47" t="inlineStr"/>
      <c r="K47" t="inlineStr"/>
      <c r="L47" t="inlineStr"/>
      <c r="M47" t="inlineStr"/>
      <c r="N47" t="inlineStr"/>
      <c r="O47" t="inlineStr"/>
      <c r="P47" t="inlineStr"/>
      <c r="Q47" t="inlineStr"/>
      <c r="R47" t="inlineStr"/>
      <c r="S47" t="inlineStr"/>
      <c r="T47" t="inlineStr"/>
      <c r="U47" t="inlineStr"/>
      <c r="V47" t="inlineStr"/>
      <c r="W47" t="inlineStr"/>
      <c r="X47" t="inlineStr"/>
      <c r="Y47" t="inlineStr"/>
      <c r="Z47" t="inlineStr"/>
      <c r="AA47" t="inlineStr"/>
    </row>
    <row r="48">
      <c r="A48" t="inlineStr">
        <is>
          <t>Capital Shield Emitter Blueprint</t>
        </is>
      </c>
      <c r="B48" t="inlineStr">
        <is>
          <t>旗舰护盾发射器蓝图</t>
        </is>
      </c>
      <c r="C48" t="n">
        <v>57457</v>
      </c>
      <c r="D48" t="inlineStr">
        <is>
          <t>Reinforced Carbon Fiber</t>
        </is>
      </c>
      <c r="E48" t="inlineStr">
        <is>
          <t>强化碳纤维</t>
        </is>
      </c>
      <c r="F48" t="n">
        <v>100</v>
      </c>
      <c r="G48" t="n">
        <v>1</v>
      </c>
      <c r="H48">
        <f>ROUNDUP(ComponentBlueprint!F7*ComponentBlueprint!G7, 0)*Info!B2*ROUNDUP(MaterialBlueprints1!F48*MaterialBlueprints1!G48,0)</f>
        <v/>
      </c>
      <c r="I48" t="inlineStr"/>
      <c r="J48" t="inlineStr"/>
      <c r="K48" t="inlineStr"/>
      <c r="L48" t="inlineStr"/>
      <c r="M48" t="inlineStr"/>
      <c r="N48" t="inlineStr"/>
      <c r="O48" t="inlineStr"/>
      <c r="P48" t="inlineStr"/>
      <c r="Q48" t="inlineStr"/>
      <c r="R48" t="inlineStr"/>
      <c r="S48" t="inlineStr"/>
      <c r="T48" t="inlineStr"/>
      <c r="U48" t="inlineStr"/>
      <c r="V48" t="inlineStr"/>
      <c r="W48" t="inlineStr"/>
      <c r="X48" t="inlineStr"/>
      <c r="Y48" t="inlineStr"/>
      <c r="Z48" t="inlineStr"/>
      <c r="AA48" t="inlineStr"/>
    </row>
    <row r="49">
      <c r="A49" t="inlineStr">
        <is>
          <t>Capital Shield Emitter Blueprint</t>
        </is>
      </c>
      <c r="B49" t="inlineStr">
        <is>
          <t>旗舰护盾发射器蓝图</t>
        </is>
      </c>
      <c r="C49" t="n">
        <v>40</v>
      </c>
      <c r="D49" t="inlineStr">
        <is>
          <t>Megacyte</t>
        </is>
      </c>
      <c r="E49" t="inlineStr">
        <is>
          <t>超噬矿</t>
        </is>
      </c>
      <c r="F49" t="n">
        <v>308</v>
      </c>
      <c r="G49" t="n">
        <v>1</v>
      </c>
      <c r="H49">
        <f>ROUNDUP(ComponentBlueprint!F7*ComponentBlueprint!G7, 0)*Info!B2*ROUNDUP(MaterialBlueprints1!F49*MaterialBlueprints1!G49,0)</f>
        <v/>
      </c>
      <c r="I49" t="inlineStr"/>
      <c r="J49" t="inlineStr"/>
      <c r="K49" t="inlineStr"/>
      <c r="L49" t="inlineStr"/>
      <c r="M49" t="inlineStr"/>
      <c r="N49" t="inlineStr"/>
      <c r="O49" t="inlineStr"/>
      <c r="P49" t="inlineStr"/>
      <c r="Q49" t="inlineStr"/>
      <c r="R49" t="inlineStr"/>
      <c r="S49" t="inlineStr"/>
      <c r="T49" t="inlineStr"/>
      <c r="U49" t="inlineStr"/>
      <c r="V49" t="inlineStr"/>
      <c r="W49" t="inlineStr"/>
      <c r="X49" t="inlineStr"/>
      <c r="Y49" t="inlineStr"/>
      <c r="Z49" t="inlineStr"/>
      <c r="AA49" t="inlineStr"/>
    </row>
    <row r="50">
      <c r="A50" t="inlineStr">
        <is>
          <t>Capital Shield Emitter Blueprint</t>
        </is>
      </c>
      <c r="B50" t="inlineStr">
        <is>
          <t>旗舰护盾发射器蓝图</t>
        </is>
      </c>
      <c r="C50" t="n">
        <v>39</v>
      </c>
      <c r="D50" t="inlineStr">
        <is>
          <t>Zydrine</t>
        </is>
      </c>
      <c r="E50" t="inlineStr">
        <is>
          <t>晶状石英核岩</t>
        </is>
      </c>
      <c r="F50" t="n">
        <v>615</v>
      </c>
      <c r="G50" t="n">
        <v>1</v>
      </c>
      <c r="H50">
        <f>ROUNDUP(ComponentBlueprint!F7*ComponentBlueprint!G7, 0)*Info!B2*ROUNDUP(MaterialBlueprints1!F50*MaterialBlueprints1!G50,0)</f>
        <v/>
      </c>
      <c r="I50" t="inlineStr"/>
      <c r="J50" t="inlineStr"/>
      <c r="K50" t="inlineStr"/>
      <c r="L50" t="inlineStr"/>
      <c r="M50" t="inlineStr"/>
      <c r="N50" t="inlineStr"/>
      <c r="O50" t="inlineStr"/>
      <c r="P50" t="inlineStr"/>
      <c r="Q50" t="inlineStr"/>
      <c r="R50" t="inlineStr"/>
      <c r="S50" t="inlineStr"/>
      <c r="T50" t="inlineStr"/>
      <c r="U50" t="inlineStr"/>
      <c r="V50" t="inlineStr"/>
      <c r="W50" t="inlineStr"/>
      <c r="X50" t="inlineStr"/>
      <c r="Y50" t="inlineStr"/>
      <c r="Z50" t="inlineStr"/>
      <c r="AA50" t="inlineStr"/>
    </row>
    <row r="51">
      <c r="A51" t="inlineStr">
        <is>
          <t>Capital Shield Emitter Blueprint</t>
        </is>
      </c>
      <c r="B51" t="inlineStr">
        <is>
          <t>旗舰护盾发射器蓝图</t>
        </is>
      </c>
      <c r="C51" t="n">
        <v>38</v>
      </c>
      <c r="D51" t="inlineStr">
        <is>
          <t>Nocxium</t>
        </is>
      </c>
      <c r="E51" t="inlineStr">
        <is>
          <t>超新星诺克石</t>
        </is>
      </c>
      <c r="F51" t="n">
        <v>1200</v>
      </c>
      <c r="G51" t="n">
        <v>1</v>
      </c>
      <c r="H51">
        <f>ROUNDUP(ComponentBlueprint!F7*ComponentBlueprint!G7, 0)*Info!B2*ROUNDUP(MaterialBlueprints1!F51*MaterialBlueprints1!G51,0)</f>
        <v/>
      </c>
      <c r="I51" t="inlineStr"/>
      <c r="J51" t="inlineStr"/>
      <c r="K51" t="inlineStr"/>
      <c r="L51" t="inlineStr"/>
      <c r="M51" t="inlineStr"/>
      <c r="N51" t="inlineStr"/>
      <c r="O51" t="inlineStr"/>
      <c r="P51" t="inlineStr"/>
      <c r="Q51" t="inlineStr"/>
      <c r="R51" t="inlineStr"/>
      <c r="S51" t="inlineStr"/>
      <c r="T51" t="inlineStr"/>
      <c r="U51" t="inlineStr"/>
      <c r="V51" t="inlineStr"/>
      <c r="W51" t="inlineStr"/>
      <c r="X51" t="inlineStr"/>
      <c r="Y51" t="inlineStr"/>
      <c r="Z51" t="inlineStr"/>
      <c r="AA51" t="inlineStr"/>
    </row>
    <row r="52">
      <c r="A52" t="inlineStr">
        <is>
          <t>Capital Shield Emitter Blueprint</t>
        </is>
      </c>
      <c r="B52" t="inlineStr">
        <is>
          <t>旗舰护盾发射器蓝图</t>
        </is>
      </c>
      <c r="C52" t="n">
        <v>37</v>
      </c>
      <c r="D52" t="inlineStr">
        <is>
          <t>Isogen</t>
        </is>
      </c>
      <c r="E52" t="inlineStr">
        <is>
          <t>同位聚合体</t>
        </is>
      </c>
      <c r="F52" t="n">
        <v>12000</v>
      </c>
      <c r="G52" t="n">
        <v>1</v>
      </c>
      <c r="H52">
        <f>ROUNDUP(ComponentBlueprint!F7*ComponentBlueprint!G7, 0)*Info!B2*ROUNDUP(MaterialBlueprints1!F52*MaterialBlueprints1!G52,0)</f>
        <v/>
      </c>
      <c r="I52" t="inlineStr"/>
      <c r="J52" t="inlineStr"/>
      <c r="K52" t="inlineStr"/>
      <c r="L52" t="inlineStr"/>
      <c r="M52" t="inlineStr"/>
      <c r="N52" t="inlineStr"/>
      <c r="O52" t="inlineStr"/>
      <c r="P52" t="inlineStr"/>
      <c r="Q52" t="inlineStr"/>
      <c r="R52" t="inlineStr"/>
      <c r="S52" t="inlineStr"/>
      <c r="T52" t="inlineStr"/>
      <c r="U52" t="inlineStr"/>
      <c r="V52" t="inlineStr"/>
      <c r="W52" t="inlineStr"/>
      <c r="X52" t="inlineStr"/>
      <c r="Y52" t="inlineStr"/>
      <c r="Z52" t="inlineStr"/>
      <c r="AA52" t="inlineStr"/>
    </row>
    <row r="53">
      <c r="A53" t="inlineStr">
        <is>
          <t>Capital Shield Emitter Blueprint</t>
        </is>
      </c>
      <c r="B53" t="inlineStr">
        <is>
          <t>旗舰护盾发射器蓝图</t>
        </is>
      </c>
      <c r="C53" t="n">
        <v>34</v>
      </c>
      <c r="D53" t="inlineStr">
        <is>
          <t>Tritanium</t>
        </is>
      </c>
      <c r="E53" t="inlineStr">
        <is>
          <t>三钛合金</t>
        </is>
      </c>
      <c r="F53" t="n">
        <v>45000</v>
      </c>
      <c r="G53" t="n">
        <v>1</v>
      </c>
      <c r="H53">
        <f>ROUNDUP(ComponentBlueprint!F7*ComponentBlueprint!G7, 0)*Info!B2*ROUNDUP(MaterialBlueprints1!F53*MaterialBlueprints1!G53,0)</f>
        <v/>
      </c>
      <c r="I53" t="inlineStr"/>
      <c r="J53" t="inlineStr"/>
      <c r="K53" t="inlineStr"/>
      <c r="L53" t="inlineStr"/>
      <c r="M53" t="inlineStr"/>
      <c r="N53" t="inlineStr"/>
      <c r="O53" t="inlineStr"/>
      <c r="P53" t="inlineStr"/>
      <c r="Q53" t="inlineStr"/>
      <c r="R53" t="inlineStr"/>
      <c r="S53" t="inlineStr"/>
      <c r="T53" t="inlineStr"/>
      <c r="U53" t="inlineStr"/>
      <c r="V53" t="inlineStr"/>
      <c r="W53" t="inlineStr"/>
      <c r="X53" t="inlineStr"/>
      <c r="Y53" t="inlineStr"/>
      <c r="Z53" t="inlineStr"/>
      <c r="AA53" t="inlineStr"/>
    </row>
    <row r="54">
      <c r="A54" t="inlineStr">
        <is>
          <t>Capital Shield Emitter Blueprint</t>
        </is>
      </c>
      <c r="B54" t="inlineStr">
        <is>
          <t>旗舰护盾发射器蓝图</t>
        </is>
      </c>
      <c r="C54" t="n">
        <v>36</v>
      </c>
      <c r="D54" t="inlineStr">
        <is>
          <t>Mexallon</t>
        </is>
      </c>
      <c r="E54" t="inlineStr">
        <is>
          <t>类银超金属</t>
        </is>
      </c>
      <c r="F54" t="n">
        <v>45000</v>
      </c>
      <c r="G54" t="n">
        <v>1</v>
      </c>
      <c r="H54">
        <f>ROUNDUP(ComponentBlueprint!F7*ComponentBlueprint!G7, 0)*Info!B2*ROUNDUP(MaterialBlueprints1!F54*MaterialBlueprints1!G54,0)</f>
        <v/>
      </c>
      <c r="I54" t="inlineStr"/>
      <c r="J54" t="inlineStr"/>
      <c r="K54" t="inlineStr"/>
      <c r="L54" t="inlineStr"/>
      <c r="M54" t="inlineStr"/>
      <c r="N54" t="inlineStr"/>
      <c r="O54" t="inlineStr"/>
      <c r="P54" t="inlineStr"/>
      <c r="Q54" t="inlineStr"/>
      <c r="R54" t="inlineStr"/>
      <c r="S54" t="inlineStr"/>
      <c r="T54" t="inlineStr"/>
      <c r="U54" t="inlineStr"/>
      <c r="V54" t="inlineStr"/>
      <c r="W54" t="inlineStr"/>
      <c r="X54" t="inlineStr"/>
      <c r="Y54" t="inlineStr"/>
      <c r="Z54" t="inlineStr"/>
      <c r="AA54" t="inlineStr"/>
    </row>
    <row r="55">
      <c r="A55" t="inlineStr">
        <is>
          <t>Capital Shield Emitter Blueprint</t>
        </is>
      </c>
      <c r="B55" t="inlineStr">
        <is>
          <t>旗舰护盾发射器蓝图</t>
        </is>
      </c>
      <c r="C55" t="n">
        <v>35</v>
      </c>
      <c r="D55" t="inlineStr">
        <is>
          <t>Pyerite</t>
        </is>
      </c>
      <c r="E55" t="inlineStr">
        <is>
          <t>类晶体胶矿</t>
        </is>
      </c>
      <c r="F55" t="n">
        <v>157500</v>
      </c>
      <c r="G55" t="n">
        <v>1</v>
      </c>
      <c r="H55">
        <f>ROUNDUP(ComponentBlueprint!F7*ComponentBlueprint!G7, 0)*Info!B2*ROUNDUP(MaterialBlueprints1!F55*MaterialBlueprints1!G55,0)</f>
        <v/>
      </c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  <c r="T55" t="inlineStr"/>
      <c r="U55" t="inlineStr"/>
      <c r="V55" t="inlineStr"/>
      <c r="W55" t="inlineStr"/>
      <c r="X55" t="inlineStr"/>
      <c r="Y55" t="inlineStr"/>
      <c r="Z55" t="inlineStr"/>
      <c r="AA55" t="inlineStr"/>
    </row>
    <row r="56">
      <c r="A56" t="inlineStr">
        <is>
          <t>Capital Jump Drive Blueprint</t>
        </is>
      </c>
      <c r="B56" t="inlineStr">
        <is>
          <t>旗舰跳跃引擎蓝图</t>
        </is>
      </c>
      <c r="C56" t="n">
        <v>2876</v>
      </c>
      <c r="D56" t="inlineStr">
        <is>
          <t>Wetware Mainframe</t>
        </is>
      </c>
      <c r="E56" t="inlineStr">
        <is>
          <t>湿件主机</t>
        </is>
      </c>
      <c r="F56" t="n">
        <v>1</v>
      </c>
      <c r="G56" t="n">
        <v>1</v>
      </c>
      <c r="H56">
        <f>ROUNDUP(ComponentBlueprint!F8*ComponentBlueprint!G8, 0)*Info!B2*ROUNDUP(MaterialBlueprints1!F56*MaterialBlueprints1!G56,0)</f>
        <v/>
      </c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  <c r="T56" t="inlineStr"/>
      <c r="U56" t="inlineStr"/>
      <c r="V56" t="inlineStr"/>
      <c r="W56" t="inlineStr"/>
      <c r="X56" t="inlineStr"/>
      <c r="Y56" t="inlineStr"/>
      <c r="Z56" t="inlineStr"/>
      <c r="AA56" t="inlineStr"/>
    </row>
    <row r="57">
      <c r="A57" t="inlineStr">
        <is>
          <t>Capital Jump Drive Blueprint</t>
        </is>
      </c>
      <c r="B57" t="inlineStr">
        <is>
          <t>旗舰跳跃引擎蓝图</t>
        </is>
      </c>
      <c r="C57" t="n">
        <v>57457</v>
      </c>
      <c r="D57" t="inlineStr">
        <is>
          <t>Reinforced Carbon Fiber</t>
        </is>
      </c>
      <c r="E57" t="inlineStr">
        <is>
          <t>强化碳纤维</t>
        </is>
      </c>
      <c r="F57" t="n">
        <v>100</v>
      </c>
      <c r="G57" t="n">
        <v>1</v>
      </c>
      <c r="H57">
        <f>ROUNDUP(ComponentBlueprint!F8*ComponentBlueprint!G8, 0)*Info!B2*ROUNDUP(MaterialBlueprints1!F57*MaterialBlueprints1!G57,0)</f>
        <v/>
      </c>
      <c r="I57" t="inlineStr"/>
      <c r="J57" t="inlineStr"/>
      <c r="K57" t="inlineStr"/>
      <c r="L57" t="inlineStr"/>
      <c r="M57" t="inlineStr"/>
      <c r="N57" t="inlineStr"/>
      <c r="O57" t="inlineStr"/>
      <c r="P57" t="inlineStr"/>
      <c r="Q57" t="inlineStr"/>
      <c r="R57" t="inlineStr"/>
      <c r="S57" t="inlineStr"/>
      <c r="T57" t="inlineStr"/>
      <c r="U57" t="inlineStr"/>
      <c r="V57" t="inlineStr"/>
      <c r="W57" t="inlineStr"/>
      <c r="X57" t="inlineStr"/>
      <c r="Y57" t="inlineStr"/>
      <c r="Z57" t="inlineStr"/>
      <c r="AA57" t="inlineStr"/>
    </row>
    <row r="58">
      <c r="A58" t="inlineStr">
        <is>
          <t>Capital Jump Drive Blueprint</t>
        </is>
      </c>
      <c r="B58" t="inlineStr">
        <is>
          <t>旗舰跳跃引擎蓝图</t>
        </is>
      </c>
      <c r="C58" t="n">
        <v>40</v>
      </c>
      <c r="D58" t="inlineStr">
        <is>
          <t>Megacyte</t>
        </is>
      </c>
      <c r="E58" t="inlineStr">
        <is>
          <t>超噬矿</t>
        </is>
      </c>
      <c r="F58" t="n">
        <v>420</v>
      </c>
      <c r="G58" t="n">
        <v>1</v>
      </c>
      <c r="H58">
        <f>ROUNDUP(ComponentBlueprint!F8*ComponentBlueprint!G8, 0)*Info!B2*ROUNDUP(MaterialBlueprints1!F58*MaterialBlueprints1!G58,0)</f>
        <v/>
      </c>
      <c r="I58" t="inlineStr"/>
      <c r="J58" t="inlineStr"/>
      <c r="K58" t="inlineStr"/>
      <c r="L58" t="inlineStr"/>
      <c r="M58" t="inlineStr"/>
      <c r="N58" t="inlineStr"/>
      <c r="O58" t="inlineStr"/>
      <c r="P58" t="inlineStr"/>
      <c r="Q58" t="inlineStr"/>
      <c r="R58" t="inlineStr"/>
      <c r="S58" t="inlineStr"/>
      <c r="T58" t="inlineStr"/>
      <c r="U58" t="inlineStr"/>
      <c r="V58" t="inlineStr"/>
      <c r="W58" t="inlineStr"/>
      <c r="X58" t="inlineStr"/>
      <c r="Y58" t="inlineStr"/>
      <c r="Z58" t="inlineStr"/>
      <c r="AA58" t="inlineStr"/>
    </row>
    <row r="59">
      <c r="A59" t="inlineStr">
        <is>
          <t>Capital Jump Drive Blueprint</t>
        </is>
      </c>
      <c r="B59" t="inlineStr">
        <is>
          <t>旗舰跳跃引擎蓝图</t>
        </is>
      </c>
      <c r="C59" t="n">
        <v>39</v>
      </c>
      <c r="D59" t="inlineStr">
        <is>
          <t>Zydrine</t>
        </is>
      </c>
      <c r="E59" t="inlineStr">
        <is>
          <t>晶状石英核岩</t>
        </is>
      </c>
      <c r="F59" t="n">
        <v>900</v>
      </c>
      <c r="G59" t="n">
        <v>1</v>
      </c>
      <c r="H59">
        <f>ROUNDUP(ComponentBlueprint!F8*ComponentBlueprint!G8, 0)*Info!B2*ROUNDUP(MaterialBlueprints1!F59*MaterialBlueprints1!G59,0)</f>
        <v/>
      </c>
      <c r="I59" t="inlineStr"/>
      <c r="J59" t="inlineStr"/>
      <c r="K59" t="inlineStr"/>
      <c r="L59" t="inlineStr"/>
      <c r="M59" t="inlineStr"/>
      <c r="N59" t="inlineStr"/>
      <c r="O59" t="inlineStr"/>
      <c r="P59" t="inlineStr"/>
      <c r="Q59" t="inlineStr"/>
      <c r="R59" t="inlineStr"/>
      <c r="S59" t="inlineStr"/>
      <c r="T59" t="inlineStr"/>
      <c r="U59" t="inlineStr"/>
      <c r="V59" t="inlineStr"/>
      <c r="W59" t="inlineStr"/>
      <c r="X59" t="inlineStr"/>
      <c r="Y59" t="inlineStr"/>
      <c r="Z59" t="inlineStr"/>
      <c r="AA59" t="inlineStr"/>
    </row>
    <row r="60">
      <c r="A60" t="inlineStr">
        <is>
          <t>Capital Jump Drive Blueprint</t>
        </is>
      </c>
      <c r="B60" t="inlineStr">
        <is>
          <t>旗舰跳跃引擎蓝图</t>
        </is>
      </c>
      <c r="C60" t="n">
        <v>38</v>
      </c>
      <c r="D60" t="inlineStr">
        <is>
          <t>Nocxium</t>
        </is>
      </c>
      <c r="E60" t="inlineStr">
        <is>
          <t>超新星诺克石</t>
        </is>
      </c>
      <c r="F60" t="n">
        <v>1688</v>
      </c>
      <c r="G60" t="n">
        <v>1</v>
      </c>
      <c r="H60">
        <f>ROUNDUP(ComponentBlueprint!F8*ComponentBlueprint!G8, 0)*Info!B2*ROUNDUP(MaterialBlueprints1!F60*MaterialBlueprints1!G60,0)</f>
        <v/>
      </c>
      <c r="I60" t="inlineStr"/>
      <c r="J60" t="inlineStr"/>
      <c r="K60" t="inlineStr"/>
      <c r="L60" t="inlineStr"/>
      <c r="M60" t="inlineStr"/>
      <c r="N60" t="inlineStr"/>
      <c r="O60" t="inlineStr"/>
      <c r="P60" t="inlineStr"/>
      <c r="Q60" t="inlineStr"/>
      <c r="R60" t="inlineStr"/>
      <c r="S60" t="inlineStr"/>
      <c r="T60" t="inlineStr"/>
      <c r="U60" t="inlineStr"/>
      <c r="V60" t="inlineStr"/>
      <c r="W60" t="inlineStr"/>
      <c r="X60" t="inlineStr"/>
      <c r="Y60" t="inlineStr"/>
      <c r="Z60" t="inlineStr"/>
      <c r="AA60" t="inlineStr"/>
    </row>
    <row r="61">
      <c r="A61" t="inlineStr">
        <is>
          <t>Capital Jump Drive Blueprint</t>
        </is>
      </c>
      <c r="B61" t="inlineStr">
        <is>
          <t>旗舰跳跃引擎蓝图</t>
        </is>
      </c>
      <c r="C61" t="n">
        <v>37</v>
      </c>
      <c r="D61" t="inlineStr">
        <is>
          <t>Isogen</t>
        </is>
      </c>
      <c r="E61" t="inlineStr">
        <is>
          <t>同位聚合体</t>
        </is>
      </c>
      <c r="F61" t="n">
        <v>16875</v>
      </c>
      <c r="G61" t="n">
        <v>1</v>
      </c>
      <c r="H61">
        <f>ROUNDUP(ComponentBlueprint!F8*ComponentBlueprint!G8, 0)*Info!B2*ROUNDUP(MaterialBlueprints1!F61*MaterialBlueprints1!G61,0)</f>
        <v/>
      </c>
      <c r="I61" t="inlineStr"/>
      <c r="J61" t="inlineStr"/>
      <c r="K61" t="inlineStr"/>
      <c r="L61" t="inlineStr"/>
      <c r="M61" t="inlineStr"/>
      <c r="N61" t="inlineStr"/>
      <c r="O61" t="inlineStr"/>
      <c r="P61" t="inlineStr"/>
      <c r="Q61" t="inlineStr"/>
      <c r="R61" t="inlineStr"/>
      <c r="S61" t="inlineStr"/>
      <c r="T61" t="inlineStr"/>
      <c r="U61" t="inlineStr"/>
      <c r="V61" t="inlineStr"/>
      <c r="W61" t="inlineStr"/>
      <c r="X61" t="inlineStr"/>
      <c r="Y61" t="inlineStr"/>
      <c r="Z61" t="inlineStr"/>
      <c r="AA61" t="inlineStr"/>
    </row>
    <row r="62">
      <c r="A62" t="inlineStr">
        <is>
          <t>Capital Jump Drive Blueprint</t>
        </is>
      </c>
      <c r="B62" t="inlineStr">
        <is>
          <t>旗舰跳跃引擎蓝图</t>
        </is>
      </c>
      <c r="C62" t="n">
        <v>34</v>
      </c>
      <c r="D62" t="inlineStr">
        <is>
          <t>Tritanium</t>
        </is>
      </c>
      <c r="E62" t="inlineStr">
        <is>
          <t>三钛合金</t>
        </is>
      </c>
      <c r="F62" t="n">
        <v>60000</v>
      </c>
      <c r="G62" t="n">
        <v>1</v>
      </c>
      <c r="H62">
        <f>ROUNDUP(ComponentBlueprint!F8*ComponentBlueprint!G8, 0)*Info!B2*ROUNDUP(MaterialBlueprints1!F62*MaterialBlueprints1!G62,0)</f>
        <v/>
      </c>
      <c r="I62" t="inlineStr"/>
      <c r="J62" t="inlineStr"/>
      <c r="K62" t="inlineStr"/>
      <c r="L62" t="inlineStr"/>
      <c r="M62" t="inlineStr"/>
      <c r="N62" t="inlineStr"/>
      <c r="O62" t="inlineStr"/>
      <c r="P62" t="inlineStr"/>
      <c r="Q62" t="inlineStr"/>
      <c r="R62" t="inlineStr"/>
      <c r="S62" t="inlineStr"/>
      <c r="T62" t="inlineStr"/>
      <c r="U62" t="inlineStr"/>
      <c r="V62" t="inlineStr"/>
      <c r="W62" t="inlineStr"/>
      <c r="X62" t="inlineStr"/>
      <c r="Y62" t="inlineStr"/>
      <c r="Z62" t="inlineStr"/>
      <c r="AA62" t="inlineStr"/>
    </row>
    <row r="63">
      <c r="A63" t="inlineStr">
        <is>
          <t>Capital Jump Drive Blueprint</t>
        </is>
      </c>
      <c r="B63" t="inlineStr">
        <is>
          <t>旗舰跳跃引擎蓝图</t>
        </is>
      </c>
      <c r="C63" t="n">
        <v>36</v>
      </c>
      <c r="D63" t="inlineStr">
        <is>
          <t>Mexallon</t>
        </is>
      </c>
      <c r="E63" t="inlineStr">
        <is>
          <t>类银超金属</t>
        </is>
      </c>
      <c r="F63" t="n">
        <v>60000</v>
      </c>
      <c r="G63" t="n">
        <v>1</v>
      </c>
      <c r="H63">
        <f>ROUNDUP(ComponentBlueprint!F8*ComponentBlueprint!G8, 0)*Info!B2*ROUNDUP(MaterialBlueprints1!F63*MaterialBlueprints1!G63,0)</f>
        <v/>
      </c>
      <c r="I63" t="inlineStr"/>
      <c r="J63" t="inlineStr"/>
      <c r="K63" t="inlineStr"/>
      <c r="L63" t="inlineStr"/>
      <c r="M63" t="inlineStr"/>
      <c r="N63" t="inlineStr"/>
      <c r="O63" t="inlineStr"/>
      <c r="P63" t="inlineStr"/>
      <c r="Q63" t="inlineStr"/>
      <c r="R63" t="inlineStr"/>
      <c r="S63" t="inlineStr"/>
      <c r="T63" t="inlineStr"/>
      <c r="U63" t="inlineStr"/>
      <c r="V63" t="inlineStr"/>
      <c r="W63" t="inlineStr"/>
      <c r="X63" t="inlineStr"/>
      <c r="Y63" t="inlineStr"/>
      <c r="Z63" t="inlineStr"/>
      <c r="AA63" t="inlineStr"/>
    </row>
    <row r="64">
      <c r="A64" t="inlineStr">
        <is>
          <t>Capital Jump Drive Blueprint</t>
        </is>
      </c>
      <c r="B64" t="inlineStr">
        <is>
          <t>旗舰跳跃引擎蓝图</t>
        </is>
      </c>
      <c r="C64" t="n">
        <v>35</v>
      </c>
      <c r="D64" t="inlineStr">
        <is>
          <t>Pyerite</t>
        </is>
      </c>
      <c r="E64" t="inlineStr">
        <is>
          <t>类晶体胶矿</t>
        </is>
      </c>
      <c r="F64" t="n">
        <v>216000</v>
      </c>
      <c r="G64" t="n">
        <v>1</v>
      </c>
      <c r="H64">
        <f>ROUNDUP(ComponentBlueprint!F8*ComponentBlueprint!G8, 0)*Info!B2*ROUNDUP(MaterialBlueprints1!F64*MaterialBlueprints1!G64,0)</f>
        <v/>
      </c>
      <c r="I64" t="inlineStr"/>
      <c r="J64" t="inlineStr"/>
      <c r="K64" t="inlineStr"/>
      <c r="L64" t="inlineStr"/>
      <c r="M64" t="inlineStr"/>
      <c r="N64" t="inlineStr"/>
      <c r="O64" t="inlineStr"/>
      <c r="P64" t="inlineStr"/>
      <c r="Q64" t="inlineStr"/>
      <c r="R64" t="inlineStr"/>
      <c r="S64" t="inlineStr"/>
      <c r="T64" t="inlineStr"/>
      <c r="U64" t="inlineStr"/>
      <c r="V64" t="inlineStr"/>
      <c r="W64" t="inlineStr"/>
      <c r="X64" t="inlineStr"/>
      <c r="Y64" t="inlineStr"/>
      <c r="Z64" t="inlineStr"/>
      <c r="AA64" t="inlineStr"/>
    </row>
    <row r="65">
      <c r="A65" t="inlineStr">
        <is>
          <t>Capital Drone Bay Blueprint</t>
        </is>
      </c>
      <c r="B65" t="inlineStr">
        <is>
          <t>旗舰无人机挂舱蓝图</t>
        </is>
      </c>
      <c r="C65" t="n">
        <v>2867</v>
      </c>
      <c r="D65" t="inlineStr">
        <is>
          <t>Broadcast Node</t>
        </is>
      </c>
      <c r="E65" t="inlineStr">
        <is>
          <t>广播节点</t>
        </is>
      </c>
      <c r="F65" t="n">
        <v>1</v>
      </c>
      <c r="G65" t="n">
        <v>1</v>
      </c>
      <c r="H65">
        <f>ROUNDUP(ComponentBlueprint!F9*ComponentBlueprint!G9, 0)*Info!B2*ROUNDUP(MaterialBlueprints1!F65*MaterialBlueprints1!G65,0)</f>
        <v/>
      </c>
      <c r="I65" t="inlineStr"/>
      <c r="J65" t="inlineStr"/>
      <c r="K65" t="inlineStr"/>
      <c r="L65" t="inlineStr"/>
      <c r="M65" t="inlineStr"/>
      <c r="N65" t="inlineStr"/>
      <c r="O65" t="inlineStr"/>
      <c r="P65" t="inlineStr"/>
      <c r="Q65" t="inlineStr"/>
      <c r="R65" t="inlineStr"/>
      <c r="S65" t="inlineStr"/>
      <c r="T65" t="inlineStr"/>
      <c r="U65" t="inlineStr"/>
      <c r="V65" t="inlineStr"/>
      <c r="W65" t="inlineStr"/>
      <c r="X65" t="inlineStr"/>
      <c r="Y65" t="inlineStr"/>
      <c r="Z65" t="inlineStr"/>
      <c r="AA65" t="inlineStr"/>
    </row>
    <row r="66">
      <c r="A66" t="inlineStr">
        <is>
          <t>Capital Drone Bay Blueprint</t>
        </is>
      </c>
      <c r="B66" t="inlineStr">
        <is>
          <t>旗舰无人机挂舱蓝图</t>
        </is>
      </c>
      <c r="C66" t="n">
        <v>57457</v>
      </c>
      <c r="D66" t="inlineStr">
        <is>
          <t>Reinforced Carbon Fiber</t>
        </is>
      </c>
      <c r="E66" t="inlineStr">
        <is>
          <t>强化碳纤维</t>
        </is>
      </c>
      <c r="F66" t="n">
        <v>100</v>
      </c>
      <c r="G66" t="n">
        <v>1</v>
      </c>
      <c r="H66">
        <f>ROUNDUP(ComponentBlueprint!F9*ComponentBlueprint!G9, 0)*Info!B2*ROUNDUP(MaterialBlueprints1!F66*MaterialBlueprints1!G66,0)</f>
        <v/>
      </c>
      <c r="I66" t="inlineStr"/>
      <c r="J66" t="inlineStr"/>
      <c r="K66" t="inlineStr"/>
      <c r="L66" t="inlineStr"/>
      <c r="M66" t="inlineStr"/>
      <c r="N66" t="inlineStr"/>
      <c r="O66" t="inlineStr"/>
      <c r="P66" t="inlineStr"/>
      <c r="Q66" t="inlineStr"/>
      <c r="R66" t="inlineStr"/>
      <c r="S66" t="inlineStr"/>
      <c r="T66" t="inlineStr"/>
      <c r="U66" t="inlineStr"/>
      <c r="V66" t="inlineStr"/>
      <c r="W66" t="inlineStr"/>
      <c r="X66" t="inlineStr"/>
      <c r="Y66" t="inlineStr"/>
      <c r="Z66" t="inlineStr"/>
      <c r="AA66" t="inlineStr"/>
    </row>
    <row r="67">
      <c r="A67" t="inlineStr">
        <is>
          <t>Capital Drone Bay Blueprint</t>
        </is>
      </c>
      <c r="B67" t="inlineStr">
        <is>
          <t>旗舰无人机挂舱蓝图</t>
        </is>
      </c>
      <c r="C67" t="n">
        <v>40</v>
      </c>
      <c r="D67" t="inlineStr">
        <is>
          <t>Megacyte</t>
        </is>
      </c>
      <c r="E67" t="inlineStr">
        <is>
          <t>超噬矿</t>
        </is>
      </c>
      <c r="F67" t="n">
        <v>173</v>
      </c>
      <c r="G67" t="n">
        <v>1</v>
      </c>
      <c r="H67">
        <f>ROUNDUP(ComponentBlueprint!F9*ComponentBlueprint!G9, 0)*Info!B2*ROUNDUP(MaterialBlueprints1!F67*MaterialBlueprints1!G67,0)</f>
        <v/>
      </c>
      <c r="I67" t="inlineStr"/>
      <c r="J67" t="inlineStr"/>
      <c r="K67" t="inlineStr"/>
      <c r="L67" t="inlineStr"/>
      <c r="M67" t="inlineStr"/>
      <c r="N67" t="inlineStr"/>
      <c r="O67" t="inlineStr"/>
      <c r="P67" t="inlineStr"/>
      <c r="Q67" t="inlineStr"/>
      <c r="R67" t="inlineStr"/>
      <c r="S67" t="inlineStr"/>
      <c r="T67" t="inlineStr"/>
      <c r="U67" t="inlineStr"/>
      <c r="V67" t="inlineStr"/>
      <c r="W67" t="inlineStr"/>
      <c r="X67" t="inlineStr"/>
      <c r="Y67" t="inlineStr"/>
      <c r="Z67" t="inlineStr"/>
      <c r="AA67" t="inlineStr"/>
    </row>
    <row r="68">
      <c r="A68" t="inlineStr">
        <is>
          <t>Capital Drone Bay Blueprint</t>
        </is>
      </c>
      <c r="B68" t="inlineStr">
        <is>
          <t>旗舰无人机挂舱蓝图</t>
        </is>
      </c>
      <c r="C68" t="n">
        <v>39</v>
      </c>
      <c r="D68" t="inlineStr">
        <is>
          <t>Zydrine</t>
        </is>
      </c>
      <c r="E68" t="inlineStr">
        <is>
          <t>晶状石英核岩</t>
        </is>
      </c>
      <c r="F68" t="n">
        <v>338</v>
      </c>
      <c r="G68" t="n">
        <v>1</v>
      </c>
      <c r="H68">
        <f>ROUNDUP(ComponentBlueprint!F9*ComponentBlueprint!G9, 0)*Info!B2*ROUNDUP(MaterialBlueprints1!F68*MaterialBlueprints1!G68,0)</f>
        <v/>
      </c>
      <c r="I68" t="inlineStr"/>
      <c r="J68" t="inlineStr"/>
      <c r="K68" t="inlineStr"/>
      <c r="L68" t="inlineStr"/>
      <c r="M68" t="inlineStr"/>
      <c r="N68" t="inlineStr"/>
      <c r="O68" t="inlineStr"/>
      <c r="P68" t="inlineStr"/>
      <c r="Q68" t="inlineStr"/>
      <c r="R68" t="inlineStr"/>
      <c r="S68" t="inlineStr"/>
      <c r="T68" t="inlineStr"/>
      <c r="U68" t="inlineStr"/>
      <c r="V68" t="inlineStr"/>
      <c r="W68" t="inlineStr"/>
      <c r="X68" t="inlineStr"/>
      <c r="Y68" t="inlineStr"/>
      <c r="Z68" t="inlineStr"/>
      <c r="AA68" t="inlineStr"/>
    </row>
    <row r="69">
      <c r="A69" t="inlineStr">
        <is>
          <t>Capital Drone Bay Blueprint</t>
        </is>
      </c>
      <c r="B69" t="inlineStr">
        <is>
          <t>旗舰无人机挂舱蓝图</t>
        </is>
      </c>
      <c r="C69" t="n">
        <v>38</v>
      </c>
      <c r="D69" t="inlineStr">
        <is>
          <t>Nocxium</t>
        </is>
      </c>
      <c r="E69" t="inlineStr">
        <is>
          <t>超新星诺克石</t>
        </is>
      </c>
      <c r="F69" t="n">
        <v>675</v>
      </c>
      <c r="G69" t="n">
        <v>1</v>
      </c>
      <c r="H69">
        <f>ROUNDUP(ComponentBlueprint!F9*ComponentBlueprint!G9, 0)*Info!B2*ROUNDUP(MaterialBlueprints1!F69*MaterialBlueprints1!G69,0)</f>
        <v/>
      </c>
      <c r="I69" t="inlineStr"/>
      <c r="J69" t="inlineStr"/>
      <c r="K69" t="inlineStr"/>
      <c r="L69" t="inlineStr"/>
      <c r="M69" t="inlineStr"/>
      <c r="N69" t="inlineStr"/>
      <c r="O69" t="inlineStr"/>
      <c r="P69" t="inlineStr"/>
      <c r="Q69" t="inlineStr"/>
      <c r="R69" t="inlineStr"/>
      <c r="S69" t="inlineStr"/>
      <c r="T69" t="inlineStr"/>
      <c r="U69" t="inlineStr"/>
      <c r="V69" t="inlineStr"/>
      <c r="W69" t="inlineStr"/>
      <c r="X69" t="inlineStr"/>
      <c r="Y69" t="inlineStr"/>
      <c r="Z69" t="inlineStr"/>
      <c r="AA69" t="inlineStr"/>
    </row>
    <row r="70">
      <c r="A70" t="inlineStr">
        <is>
          <t>Capital Drone Bay Blueprint</t>
        </is>
      </c>
      <c r="B70" t="inlineStr">
        <is>
          <t>旗舰无人机挂舱蓝图</t>
        </is>
      </c>
      <c r="C70" t="n">
        <v>37</v>
      </c>
      <c r="D70" t="inlineStr">
        <is>
          <t>Isogen</t>
        </is>
      </c>
      <c r="E70" t="inlineStr">
        <is>
          <t>同位聚合体</t>
        </is>
      </c>
      <c r="F70" t="n">
        <v>6750</v>
      </c>
      <c r="G70" t="n">
        <v>1</v>
      </c>
      <c r="H70">
        <f>ROUNDUP(ComponentBlueprint!F9*ComponentBlueprint!G9, 0)*Info!B2*ROUNDUP(MaterialBlueprints1!F70*MaterialBlueprints1!G70,0)</f>
        <v/>
      </c>
      <c r="I70" t="inlineStr"/>
      <c r="J70" t="inlineStr"/>
      <c r="K70" t="inlineStr"/>
      <c r="L70" t="inlineStr"/>
      <c r="M70" t="inlineStr"/>
      <c r="N70" t="inlineStr"/>
      <c r="O70" t="inlineStr"/>
      <c r="P70" t="inlineStr"/>
      <c r="Q70" t="inlineStr"/>
      <c r="R70" t="inlineStr"/>
      <c r="S70" t="inlineStr"/>
      <c r="T70" t="inlineStr"/>
      <c r="U70" t="inlineStr"/>
      <c r="V70" t="inlineStr"/>
      <c r="W70" t="inlineStr"/>
      <c r="X70" t="inlineStr"/>
      <c r="Y70" t="inlineStr"/>
      <c r="Z70" t="inlineStr"/>
      <c r="AA70" t="inlineStr"/>
    </row>
    <row r="71">
      <c r="A71" t="inlineStr">
        <is>
          <t>Capital Drone Bay Blueprint</t>
        </is>
      </c>
      <c r="B71" t="inlineStr">
        <is>
          <t>旗舰无人机挂舱蓝图</t>
        </is>
      </c>
      <c r="C71" t="n">
        <v>34</v>
      </c>
      <c r="D71" t="inlineStr">
        <is>
          <t>Tritanium</t>
        </is>
      </c>
      <c r="E71" t="inlineStr">
        <is>
          <t>三钛合金</t>
        </is>
      </c>
      <c r="F71" t="n">
        <v>24375</v>
      </c>
      <c r="G71" t="n">
        <v>1</v>
      </c>
      <c r="H71">
        <f>ROUNDUP(ComponentBlueprint!F9*ComponentBlueprint!G9, 0)*Info!B2*ROUNDUP(MaterialBlueprints1!F71*MaterialBlueprints1!G71,0)</f>
        <v/>
      </c>
      <c r="I71" t="inlineStr"/>
      <c r="J71" t="inlineStr"/>
      <c r="K71" t="inlineStr"/>
      <c r="L71" t="inlineStr"/>
      <c r="M71" t="inlineStr"/>
      <c r="N71" t="inlineStr"/>
      <c r="O71" t="inlineStr"/>
      <c r="P71" t="inlineStr"/>
      <c r="Q71" t="inlineStr"/>
      <c r="R71" t="inlineStr"/>
      <c r="S71" t="inlineStr"/>
      <c r="T71" t="inlineStr"/>
      <c r="U71" t="inlineStr"/>
      <c r="V71" t="inlineStr"/>
      <c r="W71" t="inlineStr"/>
      <c r="X71" t="inlineStr"/>
      <c r="Y71" t="inlineStr"/>
      <c r="Z71" t="inlineStr"/>
      <c r="AA71" t="inlineStr"/>
    </row>
    <row r="72">
      <c r="A72" t="inlineStr">
        <is>
          <t>Capital Drone Bay Blueprint</t>
        </is>
      </c>
      <c r="B72" t="inlineStr">
        <is>
          <t>旗舰无人机挂舱蓝图</t>
        </is>
      </c>
      <c r="C72" t="n">
        <v>36</v>
      </c>
      <c r="D72" t="inlineStr">
        <is>
          <t>Mexallon</t>
        </is>
      </c>
      <c r="E72" t="inlineStr">
        <is>
          <t>类银超金属</t>
        </is>
      </c>
      <c r="F72" t="n">
        <v>24375</v>
      </c>
      <c r="G72" t="n">
        <v>1</v>
      </c>
      <c r="H72">
        <f>ROUNDUP(ComponentBlueprint!F9*ComponentBlueprint!G9, 0)*Info!B2*ROUNDUP(MaterialBlueprints1!F72*MaterialBlueprints1!G72,0)</f>
        <v/>
      </c>
      <c r="I72" t="inlineStr"/>
      <c r="J72" t="inlineStr"/>
      <c r="K72" t="inlineStr"/>
      <c r="L72" t="inlineStr"/>
      <c r="M72" t="inlineStr"/>
      <c r="N72" t="inlineStr"/>
      <c r="O72" t="inlineStr"/>
      <c r="P72" t="inlineStr"/>
      <c r="Q72" t="inlineStr"/>
      <c r="R72" t="inlineStr"/>
      <c r="S72" t="inlineStr"/>
      <c r="T72" t="inlineStr"/>
      <c r="U72" t="inlineStr"/>
      <c r="V72" t="inlineStr"/>
      <c r="W72" t="inlineStr"/>
      <c r="X72" t="inlineStr"/>
      <c r="Y72" t="inlineStr"/>
      <c r="Z72" t="inlineStr"/>
      <c r="AA72" t="inlineStr"/>
    </row>
    <row r="73">
      <c r="A73" t="inlineStr">
        <is>
          <t>Capital Drone Bay Blueprint</t>
        </is>
      </c>
      <c r="B73" t="inlineStr">
        <is>
          <t>旗舰无人机挂舱蓝图</t>
        </is>
      </c>
      <c r="C73" t="n">
        <v>35</v>
      </c>
      <c r="D73" t="inlineStr">
        <is>
          <t>Pyerite</t>
        </is>
      </c>
      <c r="E73" t="inlineStr">
        <is>
          <t>类晶体胶矿</t>
        </is>
      </c>
      <c r="F73" t="n">
        <v>90000</v>
      </c>
      <c r="G73" t="n">
        <v>1</v>
      </c>
      <c r="H73">
        <f>ROUNDUP(ComponentBlueprint!F9*ComponentBlueprint!G9, 0)*Info!B2*ROUNDUP(MaterialBlueprints1!F73*MaterialBlueprints1!G73,0)</f>
        <v/>
      </c>
      <c r="I73" t="inlineStr"/>
      <c r="J73" t="inlineStr"/>
      <c r="K73" t="inlineStr"/>
      <c r="L73" t="inlineStr"/>
      <c r="M73" t="inlineStr"/>
      <c r="N73" t="inlineStr"/>
      <c r="O73" t="inlineStr"/>
      <c r="P73" t="inlineStr"/>
      <c r="Q73" t="inlineStr"/>
      <c r="R73" t="inlineStr"/>
      <c r="S73" t="inlineStr"/>
      <c r="T73" t="inlineStr"/>
      <c r="U73" t="inlineStr"/>
      <c r="V73" t="inlineStr"/>
      <c r="W73" t="inlineStr"/>
      <c r="X73" t="inlineStr"/>
      <c r="Y73" t="inlineStr"/>
      <c r="Z73" t="inlineStr"/>
      <c r="AA73" t="inlineStr"/>
    </row>
    <row r="74">
      <c r="A74" t="inlineStr">
        <is>
          <t>Capital Computer System Blueprint</t>
        </is>
      </c>
      <c r="B74" t="inlineStr">
        <is>
          <t>旗舰计算机系统蓝图</t>
        </is>
      </c>
      <c r="C74" t="n">
        <v>2871</v>
      </c>
      <c r="D74" t="inlineStr">
        <is>
          <t>Recursive Computing Module</t>
        </is>
      </c>
      <c r="E74" t="inlineStr">
        <is>
          <t>递推计算模块</t>
        </is>
      </c>
      <c r="F74" t="n">
        <v>1</v>
      </c>
      <c r="G74" t="n">
        <v>1</v>
      </c>
      <c r="H74">
        <f>ROUNDUP(ComponentBlueprint!F10*ComponentBlueprint!G10, 0)*Info!B2*ROUNDUP(MaterialBlueprints1!F74*MaterialBlueprints1!G74,0)</f>
        <v/>
      </c>
      <c r="I74" t="inlineStr"/>
      <c r="J74" t="inlineStr"/>
      <c r="K74" t="inlineStr"/>
      <c r="L74" t="inlineStr"/>
      <c r="M74" t="inlineStr"/>
      <c r="N74" t="inlineStr"/>
      <c r="O74" t="inlineStr"/>
      <c r="P74" t="inlineStr"/>
      <c r="Q74" t="inlineStr"/>
      <c r="R74" t="inlineStr"/>
      <c r="S74" t="inlineStr"/>
      <c r="T74" t="inlineStr"/>
      <c r="U74" t="inlineStr"/>
      <c r="V74" t="inlineStr"/>
      <c r="W74" t="inlineStr"/>
      <c r="X74" t="inlineStr"/>
      <c r="Y74" t="inlineStr"/>
      <c r="Z74" t="inlineStr"/>
      <c r="AA74" t="inlineStr"/>
    </row>
    <row r="75">
      <c r="A75" t="inlineStr">
        <is>
          <t>Capital Computer System Blueprint</t>
        </is>
      </c>
      <c r="B75" t="inlineStr">
        <is>
          <t>旗舰计算机系统蓝图</t>
        </is>
      </c>
      <c r="C75" t="n">
        <v>57457</v>
      </c>
      <c r="D75" t="inlineStr">
        <is>
          <t>Reinforced Carbon Fiber</t>
        </is>
      </c>
      <c r="E75" t="inlineStr">
        <is>
          <t>强化碳纤维</t>
        </is>
      </c>
      <c r="F75" t="n">
        <v>100</v>
      </c>
      <c r="G75" t="n">
        <v>1</v>
      </c>
      <c r="H75">
        <f>ROUNDUP(ComponentBlueprint!F10*ComponentBlueprint!G10, 0)*Info!B2*ROUNDUP(MaterialBlueprints1!F75*MaterialBlueprints1!G75,0)</f>
        <v/>
      </c>
      <c r="I75" t="inlineStr"/>
      <c r="J75" t="inlineStr"/>
      <c r="K75" t="inlineStr"/>
      <c r="L75" t="inlineStr"/>
      <c r="M75" t="inlineStr"/>
      <c r="N75" t="inlineStr"/>
      <c r="O75" t="inlineStr"/>
      <c r="P75" t="inlineStr"/>
      <c r="Q75" t="inlineStr"/>
      <c r="R75" t="inlineStr"/>
      <c r="S75" t="inlineStr"/>
      <c r="T75" t="inlineStr"/>
      <c r="U75" t="inlineStr"/>
      <c r="V75" t="inlineStr"/>
      <c r="W75" t="inlineStr"/>
      <c r="X75" t="inlineStr"/>
      <c r="Y75" t="inlineStr"/>
      <c r="Z75" t="inlineStr"/>
      <c r="AA75" t="inlineStr"/>
    </row>
    <row r="76">
      <c r="A76" t="inlineStr">
        <is>
          <t>Capital Computer System Blueprint</t>
        </is>
      </c>
      <c r="B76" t="inlineStr">
        <is>
          <t>旗舰计算机系统蓝图</t>
        </is>
      </c>
      <c r="C76" t="n">
        <v>40</v>
      </c>
      <c r="D76" t="inlineStr">
        <is>
          <t>Megacyte</t>
        </is>
      </c>
      <c r="E76" t="inlineStr">
        <is>
          <t>超噬矿</t>
        </is>
      </c>
      <c r="F76" t="n">
        <v>285</v>
      </c>
      <c r="G76" t="n">
        <v>1</v>
      </c>
      <c r="H76">
        <f>ROUNDUP(ComponentBlueprint!F10*ComponentBlueprint!G10, 0)*Info!B2*ROUNDUP(MaterialBlueprints1!F76*MaterialBlueprints1!G76,0)</f>
        <v/>
      </c>
      <c r="I76" t="inlineStr"/>
      <c r="J76" t="inlineStr"/>
      <c r="K76" t="inlineStr"/>
      <c r="L76" t="inlineStr"/>
      <c r="M76" t="inlineStr"/>
      <c r="N76" t="inlineStr"/>
      <c r="O76" t="inlineStr"/>
      <c r="P76" t="inlineStr"/>
      <c r="Q76" t="inlineStr"/>
      <c r="R76" t="inlineStr"/>
      <c r="S76" t="inlineStr"/>
      <c r="T76" t="inlineStr"/>
      <c r="U76" t="inlineStr"/>
      <c r="V76" t="inlineStr"/>
      <c r="W76" t="inlineStr"/>
      <c r="X76" t="inlineStr"/>
      <c r="Y76" t="inlineStr"/>
      <c r="Z76" t="inlineStr"/>
      <c r="AA76" t="inlineStr"/>
    </row>
    <row r="77">
      <c r="A77" t="inlineStr">
        <is>
          <t>Capital Computer System Blueprint</t>
        </is>
      </c>
      <c r="B77" t="inlineStr">
        <is>
          <t>旗舰计算机系统蓝图</t>
        </is>
      </c>
      <c r="C77" t="n">
        <v>39</v>
      </c>
      <c r="D77" t="inlineStr">
        <is>
          <t>Zydrine</t>
        </is>
      </c>
      <c r="E77" t="inlineStr">
        <is>
          <t>晶状石英核岩</t>
        </is>
      </c>
      <c r="F77" t="n">
        <v>570</v>
      </c>
      <c r="G77" t="n">
        <v>1</v>
      </c>
      <c r="H77">
        <f>ROUNDUP(ComponentBlueprint!F10*ComponentBlueprint!G10, 0)*Info!B2*ROUNDUP(MaterialBlueprints1!F77*MaterialBlueprints1!G77,0)</f>
        <v/>
      </c>
      <c r="I77" t="inlineStr"/>
      <c r="J77" t="inlineStr"/>
      <c r="K77" t="inlineStr"/>
      <c r="L77" t="inlineStr"/>
      <c r="M77" t="inlineStr"/>
      <c r="N77" t="inlineStr"/>
      <c r="O77" t="inlineStr"/>
      <c r="P77" t="inlineStr"/>
      <c r="Q77" t="inlineStr"/>
      <c r="R77" t="inlineStr"/>
      <c r="S77" t="inlineStr"/>
      <c r="T77" t="inlineStr"/>
      <c r="U77" t="inlineStr"/>
      <c r="V77" t="inlineStr"/>
      <c r="W77" t="inlineStr"/>
      <c r="X77" t="inlineStr"/>
      <c r="Y77" t="inlineStr"/>
      <c r="Z77" t="inlineStr"/>
      <c r="AA77" t="inlineStr"/>
    </row>
    <row r="78">
      <c r="A78" t="inlineStr">
        <is>
          <t>Capital Computer System Blueprint</t>
        </is>
      </c>
      <c r="B78" t="inlineStr">
        <is>
          <t>旗舰计算机系统蓝图</t>
        </is>
      </c>
      <c r="C78" t="n">
        <v>38</v>
      </c>
      <c r="D78" t="inlineStr">
        <is>
          <t>Nocxium</t>
        </is>
      </c>
      <c r="E78" t="inlineStr">
        <is>
          <t>超新星诺克石</t>
        </is>
      </c>
      <c r="F78" t="n">
        <v>1125</v>
      </c>
      <c r="G78" t="n">
        <v>1</v>
      </c>
      <c r="H78">
        <f>ROUNDUP(ComponentBlueprint!F10*ComponentBlueprint!G10, 0)*Info!B2*ROUNDUP(MaterialBlueprints1!F78*MaterialBlueprints1!G78,0)</f>
        <v/>
      </c>
      <c r="I78" t="inlineStr"/>
      <c r="J78" t="inlineStr"/>
      <c r="K78" t="inlineStr"/>
      <c r="L78" t="inlineStr"/>
      <c r="M78" t="inlineStr"/>
      <c r="N78" t="inlineStr"/>
      <c r="O78" t="inlineStr"/>
      <c r="P78" t="inlineStr"/>
      <c r="Q78" t="inlineStr"/>
      <c r="R78" t="inlineStr"/>
      <c r="S78" t="inlineStr"/>
      <c r="T78" t="inlineStr"/>
      <c r="U78" t="inlineStr"/>
      <c r="V78" t="inlineStr"/>
      <c r="W78" t="inlineStr"/>
      <c r="X78" t="inlineStr"/>
      <c r="Y78" t="inlineStr"/>
      <c r="Z78" t="inlineStr"/>
      <c r="AA78" t="inlineStr"/>
    </row>
    <row r="79">
      <c r="A79" t="inlineStr">
        <is>
          <t>Capital Computer System Blueprint</t>
        </is>
      </c>
      <c r="B79" t="inlineStr">
        <is>
          <t>旗舰计算机系统蓝图</t>
        </is>
      </c>
      <c r="C79" t="n">
        <v>37</v>
      </c>
      <c r="D79" t="inlineStr">
        <is>
          <t>Isogen</t>
        </is>
      </c>
      <c r="E79" t="inlineStr">
        <is>
          <t>同位聚合体</t>
        </is>
      </c>
      <c r="F79" t="n">
        <v>11250</v>
      </c>
      <c r="G79" t="n">
        <v>1</v>
      </c>
      <c r="H79">
        <f>ROUNDUP(ComponentBlueprint!F10*ComponentBlueprint!G10, 0)*Info!B2*ROUNDUP(MaterialBlueprints1!F79*MaterialBlueprints1!G79,0)</f>
        <v/>
      </c>
      <c r="I79" t="inlineStr"/>
      <c r="J79" t="inlineStr"/>
      <c r="K79" t="inlineStr"/>
      <c r="L79" t="inlineStr"/>
      <c r="M79" t="inlineStr"/>
      <c r="N79" t="inlineStr"/>
      <c r="O79" t="inlineStr"/>
      <c r="P79" t="inlineStr"/>
      <c r="Q79" t="inlineStr"/>
      <c r="R79" t="inlineStr"/>
      <c r="S79" t="inlineStr"/>
      <c r="T79" t="inlineStr"/>
      <c r="U79" t="inlineStr"/>
      <c r="V79" t="inlineStr"/>
      <c r="W79" t="inlineStr"/>
      <c r="X79" t="inlineStr"/>
      <c r="Y79" t="inlineStr"/>
      <c r="Z79" t="inlineStr"/>
      <c r="AA79" t="inlineStr"/>
    </row>
    <row r="80">
      <c r="A80" t="inlineStr">
        <is>
          <t>Capital Computer System Blueprint</t>
        </is>
      </c>
      <c r="B80" t="inlineStr">
        <is>
          <t>旗舰计算机系统蓝图</t>
        </is>
      </c>
      <c r="C80" t="n">
        <v>34</v>
      </c>
      <c r="D80" t="inlineStr">
        <is>
          <t>Tritanium</t>
        </is>
      </c>
      <c r="E80" t="inlineStr">
        <is>
          <t>三钛合金</t>
        </is>
      </c>
      <c r="F80" t="n">
        <v>40500</v>
      </c>
      <c r="G80" t="n">
        <v>1</v>
      </c>
      <c r="H80">
        <f>ROUNDUP(ComponentBlueprint!F10*ComponentBlueprint!G10, 0)*Info!B2*ROUNDUP(MaterialBlueprints1!F80*MaterialBlueprints1!G80,0)</f>
        <v/>
      </c>
      <c r="I80" t="inlineStr"/>
      <c r="J80" t="inlineStr"/>
      <c r="K80" t="inlineStr"/>
      <c r="L80" t="inlineStr"/>
      <c r="M80" t="inlineStr"/>
      <c r="N80" t="inlineStr"/>
      <c r="O80" t="inlineStr"/>
      <c r="P80" t="inlineStr"/>
      <c r="Q80" t="inlineStr"/>
      <c r="R80" t="inlineStr"/>
      <c r="S80" t="inlineStr"/>
      <c r="T80" t="inlineStr"/>
      <c r="U80" t="inlineStr"/>
      <c r="V80" t="inlineStr"/>
      <c r="W80" t="inlineStr"/>
      <c r="X80" t="inlineStr"/>
      <c r="Y80" t="inlineStr"/>
      <c r="Z80" t="inlineStr"/>
      <c r="AA80" t="inlineStr"/>
    </row>
    <row r="81">
      <c r="A81" t="inlineStr">
        <is>
          <t>Capital Computer System Blueprint</t>
        </is>
      </c>
      <c r="B81" t="inlineStr">
        <is>
          <t>旗舰计算机系统蓝图</t>
        </is>
      </c>
      <c r="C81" t="n">
        <v>36</v>
      </c>
      <c r="D81" t="inlineStr">
        <is>
          <t>Mexallon</t>
        </is>
      </c>
      <c r="E81" t="inlineStr">
        <is>
          <t>类银超金属</t>
        </is>
      </c>
      <c r="F81" t="n">
        <v>40500</v>
      </c>
      <c r="G81" t="n">
        <v>1</v>
      </c>
      <c r="H81">
        <f>ROUNDUP(ComponentBlueprint!F10*ComponentBlueprint!G10, 0)*Info!B2*ROUNDUP(MaterialBlueprints1!F81*MaterialBlueprints1!G81,0)</f>
        <v/>
      </c>
      <c r="I81" t="inlineStr"/>
      <c r="J81" t="inlineStr"/>
      <c r="K81" t="inlineStr"/>
      <c r="L81" t="inlineStr"/>
      <c r="M81" t="inlineStr"/>
      <c r="N81" t="inlineStr"/>
      <c r="O81" t="inlineStr"/>
      <c r="P81" t="inlineStr"/>
      <c r="Q81" t="inlineStr"/>
      <c r="R81" t="inlineStr"/>
      <c r="S81" t="inlineStr"/>
      <c r="T81" t="inlineStr"/>
      <c r="U81" t="inlineStr"/>
      <c r="V81" t="inlineStr"/>
      <c r="W81" t="inlineStr"/>
      <c r="X81" t="inlineStr"/>
      <c r="Y81" t="inlineStr"/>
      <c r="Z81" t="inlineStr"/>
      <c r="AA81" t="inlineStr"/>
    </row>
    <row r="82">
      <c r="A82" t="inlineStr">
        <is>
          <t>Capital Computer System Blueprint</t>
        </is>
      </c>
      <c r="B82" t="inlineStr">
        <is>
          <t>旗舰计算机系统蓝图</t>
        </is>
      </c>
      <c r="C82" t="n">
        <v>35</v>
      </c>
      <c r="D82" t="inlineStr">
        <is>
          <t>Pyerite</t>
        </is>
      </c>
      <c r="E82" t="inlineStr">
        <is>
          <t>类晶体胶矿</t>
        </is>
      </c>
      <c r="F82" t="n">
        <v>146250</v>
      </c>
      <c r="G82" t="n">
        <v>1</v>
      </c>
      <c r="H82">
        <f>ROUNDUP(ComponentBlueprint!F10*ComponentBlueprint!G10, 0)*Info!B2*ROUNDUP(MaterialBlueprints1!F82*MaterialBlueprints1!G82,0)</f>
        <v/>
      </c>
      <c r="I82" t="inlineStr"/>
      <c r="J82" t="inlineStr"/>
      <c r="K82" t="inlineStr"/>
      <c r="L82" t="inlineStr"/>
      <c r="M82" t="inlineStr"/>
      <c r="N82" t="inlineStr"/>
      <c r="O82" t="inlineStr"/>
      <c r="P82" t="inlineStr"/>
      <c r="Q82" t="inlineStr"/>
      <c r="R82" t="inlineStr"/>
      <c r="S82" t="inlineStr"/>
      <c r="T82" t="inlineStr"/>
      <c r="U82" t="inlineStr"/>
      <c r="V82" t="inlineStr"/>
      <c r="W82" t="inlineStr"/>
      <c r="X82" t="inlineStr"/>
      <c r="Y82" t="inlineStr"/>
      <c r="Z82" t="inlineStr"/>
      <c r="AA82" t="inlineStr"/>
    </row>
    <row r="83">
      <c r="A83" t="inlineStr">
        <is>
          <t>Capital Construction Parts Blueprint</t>
        </is>
      </c>
      <c r="B83" t="inlineStr">
        <is>
          <t>旗舰建设构件蓝图</t>
        </is>
      </c>
      <c r="C83" t="n">
        <v>57457</v>
      </c>
      <c r="D83" t="inlineStr">
        <is>
          <t>Reinforced Carbon Fiber</t>
        </is>
      </c>
      <c r="E83" t="inlineStr">
        <is>
          <t>强化碳纤维</t>
        </is>
      </c>
      <c r="F83" t="n">
        <v>100</v>
      </c>
      <c r="G83" t="n">
        <v>1</v>
      </c>
      <c r="H83">
        <f>ROUNDUP(ComponentBlueprint!F11*ComponentBlueprint!G11, 0)*Info!B2*ROUNDUP(MaterialBlueprints1!F83*MaterialBlueprints1!G83,0)</f>
        <v/>
      </c>
      <c r="I83" t="inlineStr"/>
      <c r="J83" t="inlineStr"/>
      <c r="K83" t="inlineStr"/>
      <c r="L83" t="inlineStr"/>
      <c r="M83" t="inlineStr"/>
      <c r="N83" t="inlineStr"/>
      <c r="O83" t="inlineStr"/>
      <c r="P83" t="inlineStr"/>
      <c r="Q83" t="inlineStr"/>
      <c r="R83" t="inlineStr"/>
      <c r="S83" t="inlineStr"/>
      <c r="T83" t="inlineStr"/>
      <c r="U83" t="inlineStr"/>
      <c r="V83" t="inlineStr"/>
      <c r="W83" t="inlineStr"/>
      <c r="X83" t="inlineStr"/>
      <c r="Y83" t="inlineStr"/>
      <c r="Z83" t="inlineStr"/>
      <c r="AA83" t="inlineStr"/>
    </row>
    <row r="84">
      <c r="A84" t="inlineStr">
        <is>
          <t>Capital Construction Parts Blueprint</t>
        </is>
      </c>
      <c r="B84" t="inlineStr">
        <is>
          <t>旗舰建设构件蓝图</t>
        </is>
      </c>
      <c r="C84" t="n">
        <v>40</v>
      </c>
      <c r="D84" t="inlineStr">
        <is>
          <t>Megacyte</t>
        </is>
      </c>
      <c r="E84" t="inlineStr">
        <is>
          <t>超噬矿</t>
        </is>
      </c>
      <c r="F84" t="n">
        <v>210</v>
      </c>
      <c r="G84" t="n">
        <v>1</v>
      </c>
      <c r="H84">
        <f>ROUNDUP(ComponentBlueprint!F11*ComponentBlueprint!G11, 0)*Info!B2*ROUNDUP(MaterialBlueprints1!F84*MaterialBlueprints1!G84,0)</f>
        <v/>
      </c>
      <c r="I84" t="inlineStr"/>
      <c r="J84" t="inlineStr"/>
      <c r="K84" t="inlineStr"/>
      <c r="L84" t="inlineStr"/>
      <c r="M84" t="inlineStr"/>
      <c r="N84" t="inlineStr"/>
      <c r="O84" t="inlineStr"/>
      <c r="P84" t="inlineStr"/>
      <c r="Q84" t="inlineStr"/>
      <c r="R84" t="inlineStr"/>
      <c r="S84" t="inlineStr"/>
      <c r="T84" t="inlineStr"/>
      <c r="U84" t="inlineStr"/>
      <c r="V84" t="inlineStr"/>
      <c r="W84" t="inlineStr"/>
      <c r="X84" t="inlineStr"/>
      <c r="Y84" t="inlineStr"/>
      <c r="Z84" t="inlineStr"/>
      <c r="AA84" t="inlineStr"/>
    </row>
    <row r="85">
      <c r="A85" t="inlineStr">
        <is>
          <t>Capital Construction Parts Blueprint</t>
        </is>
      </c>
      <c r="B85" t="inlineStr">
        <is>
          <t>旗舰建设构件蓝图</t>
        </is>
      </c>
      <c r="C85" t="n">
        <v>39</v>
      </c>
      <c r="D85" t="inlineStr">
        <is>
          <t>Zydrine</t>
        </is>
      </c>
      <c r="E85" t="inlineStr">
        <is>
          <t>晶状石英核岩</t>
        </is>
      </c>
      <c r="F85" t="n">
        <v>413</v>
      </c>
      <c r="G85" t="n">
        <v>1</v>
      </c>
      <c r="H85">
        <f>ROUNDUP(ComponentBlueprint!F11*ComponentBlueprint!G11, 0)*Info!B2*ROUNDUP(MaterialBlueprints1!F85*MaterialBlueprints1!G85,0)</f>
        <v/>
      </c>
      <c r="I85" t="inlineStr"/>
      <c r="J85" t="inlineStr"/>
      <c r="K85" t="inlineStr"/>
      <c r="L85" t="inlineStr"/>
      <c r="M85" t="inlineStr"/>
      <c r="N85" t="inlineStr"/>
      <c r="O85" t="inlineStr"/>
      <c r="P85" t="inlineStr"/>
      <c r="Q85" t="inlineStr"/>
      <c r="R85" t="inlineStr"/>
      <c r="S85" t="inlineStr"/>
      <c r="T85" t="inlineStr"/>
      <c r="U85" t="inlineStr"/>
      <c r="V85" t="inlineStr"/>
      <c r="W85" t="inlineStr"/>
      <c r="X85" t="inlineStr"/>
      <c r="Y85" t="inlineStr"/>
      <c r="Z85" t="inlineStr"/>
      <c r="AA85" t="inlineStr"/>
    </row>
    <row r="86">
      <c r="A86" t="inlineStr">
        <is>
          <t>Capital Construction Parts Blueprint</t>
        </is>
      </c>
      <c r="B86" t="inlineStr">
        <is>
          <t>旗舰建设构件蓝图</t>
        </is>
      </c>
      <c r="C86" t="n">
        <v>38</v>
      </c>
      <c r="D86" t="inlineStr">
        <is>
          <t>Nocxium</t>
        </is>
      </c>
      <c r="E86" t="inlineStr">
        <is>
          <t>超新星诺克石</t>
        </is>
      </c>
      <c r="F86" t="n">
        <v>750</v>
      </c>
      <c r="G86" t="n">
        <v>1</v>
      </c>
      <c r="H86">
        <f>ROUNDUP(ComponentBlueprint!F11*ComponentBlueprint!G11, 0)*Info!B2*ROUNDUP(MaterialBlueprints1!F86*MaterialBlueprints1!G86,0)</f>
        <v/>
      </c>
      <c r="I86" t="inlineStr"/>
      <c r="J86" t="inlineStr"/>
      <c r="K86" t="inlineStr"/>
      <c r="L86" t="inlineStr"/>
      <c r="M86" t="inlineStr"/>
      <c r="N86" t="inlineStr"/>
      <c r="O86" t="inlineStr"/>
      <c r="P86" t="inlineStr"/>
      <c r="Q86" t="inlineStr"/>
      <c r="R86" t="inlineStr"/>
      <c r="S86" t="inlineStr"/>
      <c r="T86" t="inlineStr"/>
      <c r="U86" t="inlineStr"/>
      <c r="V86" t="inlineStr"/>
      <c r="W86" t="inlineStr"/>
      <c r="X86" t="inlineStr"/>
      <c r="Y86" t="inlineStr"/>
      <c r="Z86" t="inlineStr"/>
      <c r="AA86" t="inlineStr"/>
    </row>
    <row r="87">
      <c r="A87" t="inlineStr">
        <is>
          <t>Capital Construction Parts Blueprint</t>
        </is>
      </c>
      <c r="B87" t="inlineStr">
        <is>
          <t>旗舰建设构件蓝图</t>
        </is>
      </c>
      <c r="C87" t="n">
        <v>37</v>
      </c>
      <c r="D87" t="inlineStr">
        <is>
          <t>Isogen</t>
        </is>
      </c>
      <c r="E87" t="inlineStr">
        <is>
          <t>同位聚合体</t>
        </is>
      </c>
      <c r="F87" t="n">
        <v>9000</v>
      </c>
      <c r="G87" t="n">
        <v>1</v>
      </c>
      <c r="H87">
        <f>ROUNDUP(ComponentBlueprint!F11*ComponentBlueprint!G11, 0)*Info!B2*ROUNDUP(MaterialBlueprints1!F87*MaterialBlueprints1!G87,0)</f>
        <v/>
      </c>
      <c r="I87" t="inlineStr"/>
      <c r="J87" t="inlineStr"/>
      <c r="K87" t="inlineStr"/>
      <c r="L87" t="inlineStr"/>
      <c r="M87" t="inlineStr"/>
      <c r="N87" t="inlineStr"/>
      <c r="O87" t="inlineStr"/>
      <c r="P87" t="inlineStr"/>
      <c r="Q87" t="inlineStr"/>
      <c r="R87" t="inlineStr"/>
      <c r="S87" t="inlineStr"/>
      <c r="T87" t="inlineStr"/>
      <c r="U87" t="inlineStr"/>
      <c r="V87" t="inlineStr"/>
      <c r="W87" t="inlineStr"/>
      <c r="X87" t="inlineStr"/>
      <c r="Y87" t="inlineStr"/>
      <c r="Z87" t="inlineStr"/>
      <c r="AA87" t="inlineStr"/>
    </row>
    <row r="88">
      <c r="A88" t="inlineStr">
        <is>
          <t>Capital Construction Parts Blueprint</t>
        </is>
      </c>
      <c r="B88" t="inlineStr">
        <is>
          <t>旗舰建设构件蓝图</t>
        </is>
      </c>
      <c r="C88" t="n">
        <v>34</v>
      </c>
      <c r="D88" t="inlineStr">
        <is>
          <t>Tritanium</t>
        </is>
      </c>
      <c r="E88" t="inlineStr">
        <is>
          <t>三钛合金</t>
        </is>
      </c>
      <c r="F88" t="n">
        <v>30000</v>
      </c>
      <c r="G88" t="n">
        <v>1</v>
      </c>
      <c r="H88">
        <f>ROUNDUP(ComponentBlueprint!F11*ComponentBlueprint!G11, 0)*Info!B2*ROUNDUP(MaterialBlueprints1!F88*MaterialBlueprints1!G88,0)</f>
        <v/>
      </c>
      <c r="I88" t="inlineStr"/>
      <c r="J88" t="inlineStr"/>
      <c r="K88" t="inlineStr"/>
      <c r="L88" t="inlineStr"/>
      <c r="M88" t="inlineStr"/>
      <c r="N88" t="inlineStr"/>
      <c r="O88" t="inlineStr"/>
      <c r="P88" t="inlineStr"/>
      <c r="Q88" t="inlineStr"/>
      <c r="R88" t="inlineStr"/>
      <c r="S88" t="inlineStr"/>
      <c r="T88" t="inlineStr"/>
      <c r="U88" t="inlineStr"/>
      <c r="V88" t="inlineStr"/>
      <c r="W88" t="inlineStr"/>
      <c r="X88" t="inlineStr"/>
      <c r="Y88" t="inlineStr"/>
      <c r="Z88" t="inlineStr"/>
      <c r="AA88" t="inlineStr"/>
    </row>
    <row r="89">
      <c r="A89" t="inlineStr">
        <is>
          <t>Capital Construction Parts Blueprint</t>
        </is>
      </c>
      <c r="B89" t="inlineStr">
        <is>
          <t>旗舰建设构件蓝图</t>
        </is>
      </c>
      <c r="C89" t="n">
        <v>36</v>
      </c>
      <c r="D89" t="inlineStr">
        <is>
          <t>Mexallon</t>
        </is>
      </c>
      <c r="E89" t="inlineStr">
        <is>
          <t>类银超金属</t>
        </is>
      </c>
      <c r="F89" t="n">
        <v>30000</v>
      </c>
      <c r="G89" t="n">
        <v>1</v>
      </c>
      <c r="H89">
        <f>ROUNDUP(ComponentBlueprint!F11*ComponentBlueprint!G11, 0)*Info!B2*ROUNDUP(MaterialBlueprints1!F89*MaterialBlueprints1!G89,0)</f>
        <v/>
      </c>
      <c r="I89" t="inlineStr"/>
      <c r="J89" t="inlineStr"/>
      <c r="K89" t="inlineStr"/>
      <c r="L89" t="inlineStr"/>
      <c r="M89" t="inlineStr"/>
      <c r="N89" t="inlineStr"/>
      <c r="O89" t="inlineStr"/>
      <c r="P89" t="inlineStr"/>
      <c r="Q89" t="inlineStr"/>
      <c r="R89" t="inlineStr"/>
      <c r="S89" t="inlineStr"/>
      <c r="T89" t="inlineStr"/>
      <c r="U89" t="inlineStr"/>
      <c r="V89" t="inlineStr"/>
      <c r="W89" t="inlineStr"/>
      <c r="X89" t="inlineStr"/>
      <c r="Y89" t="inlineStr"/>
      <c r="Z89" t="inlineStr"/>
      <c r="AA89" t="inlineStr"/>
    </row>
    <row r="90">
      <c r="A90" t="inlineStr">
        <is>
          <t>Capital Construction Parts Blueprint</t>
        </is>
      </c>
      <c r="B90" t="inlineStr">
        <is>
          <t>旗舰建设构件蓝图</t>
        </is>
      </c>
      <c r="C90" t="n">
        <v>35</v>
      </c>
      <c r="D90" t="inlineStr">
        <is>
          <t>Pyerite</t>
        </is>
      </c>
      <c r="E90" t="inlineStr">
        <is>
          <t>类晶体胶矿</t>
        </is>
      </c>
      <c r="F90" t="n">
        <v>105000</v>
      </c>
      <c r="G90" t="n">
        <v>1</v>
      </c>
      <c r="H90">
        <f>ROUNDUP(ComponentBlueprint!F11*ComponentBlueprint!G11, 0)*Info!B2*ROUNDUP(MaterialBlueprints1!F90*MaterialBlueprints1!G90,0)</f>
        <v/>
      </c>
      <c r="I90" t="inlineStr"/>
      <c r="J90" t="inlineStr"/>
      <c r="K90" t="inlineStr"/>
      <c r="L90" t="inlineStr"/>
      <c r="M90" t="inlineStr"/>
      <c r="N90" t="inlineStr"/>
      <c r="O90" t="inlineStr"/>
      <c r="P90" t="inlineStr"/>
      <c r="Q90" t="inlineStr"/>
      <c r="R90" t="inlineStr"/>
      <c r="S90" t="inlineStr"/>
      <c r="T90" t="inlineStr"/>
      <c r="U90" t="inlineStr"/>
      <c r="V90" t="inlineStr"/>
      <c r="W90" t="inlineStr"/>
      <c r="X90" t="inlineStr"/>
      <c r="Y90" t="inlineStr"/>
      <c r="Z90" t="inlineStr"/>
      <c r="AA90" t="inlineStr"/>
    </row>
    <row r="91">
      <c r="A91" t="inlineStr">
        <is>
          <t>Capital Ship Maintenance Bay Blueprint</t>
        </is>
      </c>
      <c r="B91" t="inlineStr">
        <is>
          <t>旗舰船只维护舱蓝图</t>
        </is>
      </c>
      <c r="C91" t="n">
        <v>2868</v>
      </c>
      <c r="D91" t="inlineStr">
        <is>
          <t>Integrity Response Drones</t>
        </is>
      </c>
      <c r="E91" t="inlineStr">
        <is>
          <t>反破损快速反应无人机</t>
        </is>
      </c>
      <c r="F91" t="n">
        <v>1</v>
      </c>
      <c r="G91" t="n">
        <v>1</v>
      </c>
      <c r="H91">
        <f>ROUNDUP(ComponentBlueprint!F12*ComponentBlueprint!G12, 0)*Info!B2*ROUNDUP(MaterialBlueprints1!F91*MaterialBlueprints1!G91,0)</f>
        <v/>
      </c>
      <c r="I91" t="inlineStr"/>
      <c r="J91" t="inlineStr"/>
      <c r="K91" t="inlineStr"/>
      <c r="L91" t="inlineStr"/>
      <c r="M91" t="inlineStr"/>
      <c r="N91" t="inlineStr"/>
      <c r="O91" t="inlineStr"/>
      <c r="P91" t="inlineStr"/>
      <c r="Q91" t="inlineStr"/>
      <c r="R91" t="inlineStr"/>
      <c r="S91" t="inlineStr"/>
      <c r="T91" t="inlineStr"/>
      <c r="U91" t="inlineStr"/>
      <c r="V91" t="inlineStr"/>
      <c r="W91" t="inlineStr"/>
      <c r="X91" t="inlineStr"/>
      <c r="Y91" t="inlineStr"/>
      <c r="Z91" t="inlineStr"/>
      <c r="AA91" t="inlineStr"/>
    </row>
    <row r="92">
      <c r="A92" t="inlineStr">
        <is>
          <t>Capital Ship Maintenance Bay Blueprint</t>
        </is>
      </c>
      <c r="B92" t="inlineStr">
        <is>
          <t>旗舰船只维护舱蓝图</t>
        </is>
      </c>
      <c r="C92" t="n">
        <v>57457</v>
      </c>
      <c r="D92" t="inlineStr">
        <is>
          <t>Reinforced Carbon Fiber</t>
        </is>
      </c>
      <c r="E92" t="inlineStr">
        <is>
          <t>强化碳纤维</t>
        </is>
      </c>
      <c r="F92" t="n">
        <v>100</v>
      </c>
      <c r="G92" t="n">
        <v>1</v>
      </c>
      <c r="H92">
        <f>ROUNDUP(ComponentBlueprint!F12*ComponentBlueprint!G12, 0)*Info!B2*ROUNDUP(MaterialBlueprints1!F92*MaterialBlueprints1!G92,0)</f>
        <v/>
      </c>
      <c r="I92" t="inlineStr"/>
      <c r="J92" t="inlineStr"/>
      <c r="K92" t="inlineStr"/>
      <c r="L92" t="inlineStr"/>
      <c r="M92" t="inlineStr"/>
      <c r="N92" t="inlineStr"/>
      <c r="O92" t="inlineStr"/>
      <c r="P92" t="inlineStr"/>
      <c r="Q92" t="inlineStr"/>
      <c r="R92" t="inlineStr"/>
      <c r="S92" t="inlineStr"/>
      <c r="T92" t="inlineStr"/>
      <c r="U92" t="inlineStr"/>
      <c r="V92" t="inlineStr"/>
      <c r="W92" t="inlineStr"/>
      <c r="X92" t="inlineStr"/>
      <c r="Y92" t="inlineStr"/>
      <c r="Z92" t="inlineStr"/>
      <c r="AA92" t="inlineStr"/>
    </row>
    <row r="93">
      <c r="A93" t="inlineStr">
        <is>
          <t>Capital Ship Maintenance Bay Blueprint</t>
        </is>
      </c>
      <c r="B93" t="inlineStr">
        <is>
          <t>旗舰船只维护舱蓝图</t>
        </is>
      </c>
      <c r="C93" t="n">
        <v>40</v>
      </c>
      <c r="D93" t="inlineStr">
        <is>
          <t>Megacyte</t>
        </is>
      </c>
      <c r="E93" t="inlineStr">
        <is>
          <t>超噬矿</t>
        </is>
      </c>
      <c r="F93" t="n">
        <v>375</v>
      </c>
      <c r="G93" t="n">
        <v>1</v>
      </c>
      <c r="H93">
        <f>ROUNDUP(ComponentBlueprint!F12*ComponentBlueprint!G12, 0)*Info!B2*ROUNDUP(MaterialBlueprints1!F93*MaterialBlueprints1!G93,0)</f>
        <v/>
      </c>
      <c r="I93" t="inlineStr"/>
      <c r="J93" t="inlineStr"/>
      <c r="K93" t="inlineStr"/>
      <c r="L93" t="inlineStr"/>
      <c r="M93" t="inlineStr"/>
      <c r="N93" t="inlineStr"/>
      <c r="O93" t="inlineStr"/>
      <c r="P93" t="inlineStr"/>
      <c r="Q93" t="inlineStr"/>
      <c r="R93" t="inlineStr"/>
      <c r="S93" t="inlineStr"/>
      <c r="T93" t="inlineStr"/>
      <c r="U93" t="inlineStr"/>
      <c r="V93" t="inlineStr"/>
      <c r="W93" t="inlineStr"/>
      <c r="X93" t="inlineStr"/>
      <c r="Y93" t="inlineStr"/>
      <c r="Z93" t="inlineStr"/>
      <c r="AA93" t="inlineStr"/>
    </row>
    <row r="94">
      <c r="A94" t="inlineStr">
        <is>
          <t>Capital Ship Maintenance Bay Blueprint</t>
        </is>
      </c>
      <c r="B94" t="inlineStr">
        <is>
          <t>旗舰船只维护舱蓝图</t>
        </is>
      </c>
      <c r="C94" t="n">
        <v>39</v>
      </c>
      <c r="D94" t="inlineStr">
        <is>
          <t>Zydrine</t>
        </is>
      </c>
      <c r="E94" t="inlineStr">
        <is>
          <t>晶状石英核岩</t>
        </is>
      </c>
      <c r="F94" t="n">
        <v>750</v>
      </c>
      <c r="G94" t="n">
        <v>1</v>
      </c>
      <c r="H94">
        <f>ROUNDUP(ComponentBlueprint!F12*ComponentBlueprint!G12, 0)*Info!B2*ROUNDUP(MaterialBlueprints1!F94*MaterialBlueprints1!G94,0)</f>
        <v/>
      </c>
      <c r="I94" t="inlineStr"/>
      <c r="J94" t="inlineStr"/>
      <c r="K94" t="inlineStr"/>
      <c r="L94" t="inlineStr"/>
      <c r="M94" t="inlineStr"/>
      <c r="N94" t="inlineStr"/>
      <c r="O94" t="inlineStr"/>
      <c r="P94" t="inlineStr"/>
      <c r="Q94" t="inlineStr"/>
      <c r="R94" t="inlineStr"/>
      <c r="S94" t="inlineStr"/>
      <c r="T94" t="inlineStr"/>
      <c r="U94" t="inlineStr"/>
      <c r="V94" t="inlineStr"/>
      <c r="W94" t="inlineStr"/>
      <c r="X94" t="inlineStr"/>
      <c r="Y94" t="inlineStr"/>
      <c r="Z94" t="inlineStr"/>
      <c r="AA94" t="inlineStr"/>
    </row>
    <row r="95">
      <c r="A95" t="inlineStr">
        <is>
          <t>Capital Ship Maintenance Bay Blueprint</t>
        </is>
      </c>
      <c r="B95" t="inlineStr">
        <is>
          <t>旗舰船只维护舱蓝图</t>
        </is>
      </c>
      <c r="C95" t="n">
        <v>38</v>
      </c>
      <c r="D95" t="inlineStr">
        <is>
          <t>Nocxium</t>
        </is>
      </c>
      <c r="E95" t="inlineStr">
        <is>
          <t>超新星诺克石</t>
        </is>
      </c>
      <c r="F95" t="n">
        <v>1500</v>
      </c>
      <c r="G95" t="n">
        <v>1</v>
      </c>
      <c r="H95">
        <f>ROUNDUP(ComponentBlueprint!F12*ComponentBlueprint!G12, 0)*Info!B2*ROUNDUP(MaterialBlueprints1!F95*MaterialBlueprints1!G95,0)</f>
        <v/>
      </c>
      <c r="I95" t="inlineStr"/>
      <c r="J95" t="inlineStr"/>
      <c r="K95" t="inlineStr"/>
      <c r="L95" t="inlineStr"/>
      <c r="M95" t="inlineStr"/>
      <c r="N95" t="inlineStr"/>
      <c r="O95" t="inlineStr"/>
      <c r="P95" t="inlineStr"/>
      <c r="Q95" t="inlineStr"/>
      <c r="R95" t="inlineStr"/>
      <c r="S95" t="inlineStr"/>
      <c r="T95" t="inlineStr"/>
      <c r="U95" t="inlineStr"/>
      <c r="V95" t="inlineStr"/>
      <c r="W95" t="inlineStr"/>
      <c r="X95" t="inlineStr"/>
      <c r="Y95" t="inlineStr"/>
      <c r="Z95" t="inlineStr"/>
      <c r="AA95" t="inlineStr"/>
    </row>
    <row r="96">
      <c r="A96" t="inlineStr">
        <is>
          <t>Capital Ship Maintenance Bay Blueprint</t>
        </is>
      </c>
      <c r="B96" t="inlineStr">
        <is>
          <t>旗舰船只维护舱蓝图</t>
        </is>
      </c>
      <c r="C96" t="n">
        <v>37</v>
      </c>
      <c r="D96" t="inlineStr">
        <is>
          <t>Isogen</t>
        </is>
      </c>
      <c r="E96" t="inlineStr">
        <is>
          <t>同位聚合体</t>
        </is>
      </c>
      <c r="F96" t="n">
        <v>15000</v>
      </c>
      <c r="G96" t="n">
        <v>1</v>
      </c>
      <c r="H96">
        <f>ROUNDUP(ComponentBlueprint!F12*ComponentBlueprint!G12, 0)*Info!B2*ROUNDUP(MaterialBlueprints1!F96*MaterialBlueprints1!G96,0)</f>
        <v/>
      </c>
      <c r="I96" t="inlineStr"/>
      <c r="J96" t="inlineStr"/>
      <c r="K96" t="inlineStr"/>
      <c r="L96" t="inlineStr"/>
      <c r="M96" t="inlineStr"/>
      <c r="N96" t="inlineStr"/>
      <c r="O96" t="inlineStr"/>
      <c r="P96" t="inlineStr"/>
      <c r="Q96" t="inlineStr"/>
      <c r="R96" t="inlineStr"/>
      <c r="S96" t="inlineStr"/>
      <c r="T96" t="inlineStr"/>
      <c r="U96" t="inlineStr"/>
      <c r="V96" t="inlineStr"/>
      <c r="W96" t="inlineStr"/>
      <c r="X96" t="inlineStr"/>
      <c r="Y96" t="inlineStr"/>
      <c r="Z96" t="inlineStr"/>
      <c r="AA96" t="inlineStr"/>
    </row>
    <row r="97">
      <c r="A97" t="inlineStr">
        <is>
          <t>Capital Ship Maintenance Bay Blueprint</t>
        </is>
      </c>
      <c r="B97" t="inlineStr">
        <is>
          <t>旗舰船只维护舱蓝图</t>
        </is>
      </c>
      <c r="C97" t="n">
        <v>34</v>
      </c>
      <c r="D97" t="inlineStr">
        <is>
          <t>Tritanium</t>
        </is>
      </c>
      <c r="E97" t="inlineStr">
        <is>
          <t>三钛合金</t>
        </is>
      </c>
      <c r="F97" t="n">
        <v>54000</v>
      </c>
      <c r="G97" t="n">
        <v>1</v>
      </c>
      <c r="H97">
        <f>ROUNDUP(ComponentBlueprint!F12*ComponentBlueprint!G12, 0)*Info!B2*ROUNDUP(MaterialBlueprints1!F97*MaterialBlueprints1!G97,0)</f>
        <v/>
      </c>
      <c r="I97" t="inlineStr"/>
      <c r="J97" t="inlineStr"/>
      <c r="K97" t="inlineStr"/>
      <c r="L97" t="inlineStr"/>
      <c r="M97" t="inlineStr"/>
      <c r="N97" t="inlineStr"/>
      <c r="O97" t="inlineStr"/>
      <c r="P97" t="inlineStr"/>
      <c r="Q97" t="inlineStr"/>
      <c r="R97" t="inlineStr"/>
      <c r="S97" t="inlineStr"/>
      <c r="T97" t="inlineStr"/>
      <c r="U97" t="inlineStr"/>
      <c r="V97" t="inlineStr"/>
      <c r="W97" t="inlineStr"/>
      <c r="X97" t="inlineStr"/>
      <c r="Y97" t="inlineStr"/>
      <c r="Z97" t="inlineStr"/>
      <c r="AA97" t="inlineStr"/>
    </row>
    <row r="98">
      <c r="A98" t="inlineStr">
        <is>
          <t>Capital Ship Maintenance Bay Blueprint</t>
        </is>
      </c>
      <c r="B98" t="inlineStr">
        <is>
          <t>旗舰船只维护舱蓝图</t>
        </is>
      </c>
      <c r="C98" t="n">
        <v>36</v>
      </c>
      <c r="D98" t="inlineStr">
        <is>
          <t>Mexallon</t>
        </is>
      </c>
      <c r="E98" t="inlineStr">
        <is>
          <t>类银超金属</t>
        </is>
      </c>
      <c r="F98" t="n">
        <v>54000</v>
      </c>
      <c r="G98" t="n">
        <v>1</v>
      </c>
      <c r="H98">
        <f>ROUNDUP(ComponentBlueprint!F12*ComponentBlueprint!G12, 0)*Info!B2*ROUNDUP(MaterialBlueprints1!F98*MaterialBlueprints1!G98,0)</f>
        <v/>
      </c>
      <c r="I98" t="inlineStr"/>
      <c r="J98" t="inlineStr"/>
      <c r="K98" t="inlineStr"/>
      <c r="L98" t="inlineStr"/>
      <c r="M98" t="inlineStr"/>
      <c r="N98" t="inlineStr"/>
      <c r="O98" t="inlineStr"/>
      <c r="P98" t="inlineStr"/>
      <c r="Q98" t="inlineStr"/>
      <c r="R98" t="inlineStr"/>
      <c r="S98" t="inlineStr"/>
      <c r="T98" t="inlineStr"/>
      <c r="U98" t="inlineStr"/>
      <c r="V98" t="inlineStr"/>
      <c r="W98" t="inlineStr"/>
      <c r="X98" t="inlineStr"/>
      <c r="Y98" t="inlineStr"/>
      <c r="Z98" t="inlineStr"/>
      <c r="AA98" t="inlineStr"/>
    </row>
    <row r="99">
      <c r="A99" t="inlineStr">
        <is>
          <t>Capital Ship Maintenance Bay Blueprint</t>
        </is>
      </c>
      <c r="B99" t="inlineStr">
        <is>
          <t>旗舰船只维护舱蓝图</t>
        </is>
      </c>
      <c r="C99" t="n">
        <v>35</v>
      </c>
      <c r="D99" t="inlineStr">
        <is>
          <t>Pyerite</t>
        </is>
      </c>
      <c r="E99" t="inlineStr">
        <is>
          <t>类晶体胶矿</t>
        </is>
      </c>
      <c r="F99" t="n">
        <v>192000</v>
      </c>
      <c r="G99" t="n">
        <v>1</v>
      </c>
      <c r="H99">
        <f>ROUNDUP(ComponentBlueprint!F12*ComponentBlueprint!G12, 0)*Info!B2*ROUNDUP(MaterialBlueprints1!F99*MaterialBlueprints1!G99,0)</f>
        <v/>
      </c>
      <c r="I99" t="inlineStr"/>
      <c r="J99" t="inlineStr"/>
      <c r="K99" t="inlineStr"/>
      <c r="L99" t="inlineStr"/>
      <c r="M99" t="inlineStr"/>
      <c r="N99" t="inlineStr"/>
      <c r="O99" t="inlineStr"/>
      <c r="P99" t="inlineStr"/>
      <c r="Q99" t="inlineStr"/>
      <c r="R99" t="inlineStr"/>
      <c r="S99" t="inlineStr"/>
      <c r="T99" t="inlineStr"/>
      <c r="U99" t="inlineStr"/>
      <c r="V99" t="inlineStr"/>
      <c r="W99" t="inlineStr"/>
      <c r="X99" t="inlineStr"/>
      <c r="Y99" t="inlineStr"/>
      <c r="Z99" t="inlineStr"/>
      <c r="AA99" t="inlineStr"/>
    </row>
    <row r="100">
      <c r="A100" t="inlineStr">
        <is>
          <t>Capital Corporate Hangar Bay Blueprint</t>
        </is>
      </c>
      <c r="B100" t="inlineStr">
        <is>
          <t>旗舰联合机库舱蓝图</t>
        </is>
      </c>
      <c r="C100" t="n">
        <v>57457</v>
      </c>
      <c r="D100" t="inlineStr">
        <is>
          <t>Reinforced Carbon Fiber</t>
        </is>
      </c>
      <c r="E100" t="inlineStr">
        <is>
          <t>强化碳纤维</t>
        </is>
      </c>
      <c r="F100" t="n">
        <v>100</v>
      </c>
      <c r="G100" t="n">
        <v>1</v>
      </c>
      <c r="H100">
        <f>ROUNDUP(ComponentBlueprint!F13*ComponentBlueprint!G13, 0)*Info!B2*ROUNDUP(MaterialBlueprints1!F100*MaterialBlueprints1!G100,0)</f>
        <v/>
      </c>
      <c r="I100" t="inlineStr"/>
      <c r="J100" t="inlineStr"/>
      <c r="K100" t="inlineStr"/>
      <c r="L100" t="inlineStr"/>
      <c r="M100" t="inlineStr"/>
      <c r="N100" t="inlineStr"/>
      <c r="O100" t="inlineStr"/>
      <c r="P100" t="inlineStr"/>
      <c r="Q100" t="inlineStr"/>
      <c r="R100" t="inlineStr"/>
      <c r="S100" t="inlineStr"/>
      <c r="T100" t="inlineStr"/>
      <c r="U100" t="inlineStr"/>
      <c r="V100" t="inlineStr"/>
      <c r="W100" t="inlineStr"/>
      <c r="X100" t="inlineStr"/>
      <c r="Y100" t="inlineStr"/>
      <c r="Z100" t="inlineStr"/>
      <c r="AA100" t="inlineStr"/>
    </row>
    <row r="101">
      <c r="A101" t="inlineStr">
        <is>
          <t>Capital Corporate Hangar Bay Blueprint</t>
        </is>
      </c>
      <c r="B101" t="inlineStr">
        <is>
          <t>旗舰联合机库舱蓝图</t>
        </is>
      </c>
      <c r="C101" t="n">
        <v>40</v>
      </c>
      <c r="D101" t="inlineStr">
        <is>
          <t>Megacyte</t>
        </is>
      </c>
      <c r="E101" t="inlineStr">
        <is>
          <t>超噬矿</t>
        </is>
      </c>
      <c r="F101" t="n">
        <v>398</v>
      </c>
      <c r="G101" t="n">
        <v>1</v>
      </c>
      <c r="H101">
        <f>ROUNDUP(ComponentBlueprint!F13*ComponentBlueprint!G13, 0)*Info!B2*ROUNDUP(MaterialBlueprints1!F101*MaterialBlueprints1!G101,0)</f>
        <v/>
      </c>
      <c r="I101" t="inlineStr"/>
      <c r="J101" t="inlineStr"/>
      <c r="K101" t="inlineStr"/>
      <c r="L101" t="inlineStr"/>
      <c r="M101" t="inlineStr"/>
      <c r="N101" t="inlineStr"/>
      <c r="O101" t="inlineStr"/>
      <c r="P101" t="inlineStr"/>
      <c r="Q101" t="inlineStr"/>
      <c r="R101" t="inlineStr"/>
      <c r="S101" t="inlineStr"/>
      <c r="T101" t="inlineStr"/>
      <c r="U101" t="inlineStr"/>
      <c r="V101" t="inlineStr"/>
      <c r="W101" t="inlineStr"/>
      <c r="X101" t="inlineStr"/>
      <c r="Y101" t="inlineStr"/>
      <c r="Z101" t="inlineStr"/>
      <c r="AA101" t="inlineStr"/>
    </row>
    <row r="102">
      <c r="A102" t="inlineStr">
        <is>
          <t>Capital Corporate Hangar Bay Blueprint</t>
        </is>
      </c>
      <c r="B102" t="inlineStr">
        <is>
          <t>旗舰联合机库舱蓝图</t>
        </is>
      </c>
      <c r="C102" t="n">
        <v>39</v>
      </c>
      <c r="D102" t="inlineStr">
        <is>
          <t>Zydrine</t>
        </is>
      </c>
      <c r="E102" t="inlineStr">
        <is>
          <t>晶状石英核岩</t>
        </is>
      </c>
      <c r="F102" t="n">
        <v>788</v>
      </c>
      <c r="G102" t="n">
        <v>1</v>
      </c>
      <c r="H102">
        <f>ROUNDUP(ComponentBlueprint!F13*ComponentBlueprint!G13, 0)*Info!B2*ROUNDUP(MaterialBlueprints1!F102*MaterialBlueprints1!G102,0)</f>
        <v/>
      </c>
      <c r="I102" t="inlineStr"/>
      <c r="J102" t="inlineStr"/>
      <c r="K102" t="inlineStr"/>
      <c r="L102" t="inlineStr"/>
      <c r="M102" t="inlineStr"/>
      <c r="N102" t="inlineStr"/>
      <c r="O102" t="inlineStr"/>
      <c r="P102" t="inlineStr"/>
      <c r="Q102" t="inlineStr"/>
      <c r="R102" t="inlineStr"/>
      <c r="S102" t="inlineStr"/>
      <c r="T102" t="inlineStr"/>
      <c r="U102" t="inlineStr"/>
      <c r="V102" t="inlineStr"/>
      <c r="W102" t="inlineStr"/>
      <c r="X102" t="inlineStr"/>
      <c r="Y102" t="inlineStr"/>
      <c r="Z102" t="inlineStr"/>
      <c r="AA102" t="inlineStr"/>
    </row>
    <row r="103">
      <c r="A103" t="inlineStr">
        <is>
          <t>Capital Corporate Hangar Bay Blueprint</t>
        </is>
      </c>
      <c r="B103" t="inlineStr">
        <is>
          <t>旗舰联合机库舱蓝图</t>
        </is>
      </c>
      <c r="C103" t="n">
        <v>38</v>
      </c>
      <c r="D103" t="inlineStr">
        <is>
          <t>Nocxium</t>
        </is>
      </c>
      <c r="E103" t="inlineStr">
        <is>
          <t>超新星诺克石</t>
        </is>
      </c>
      <c r="F103" t="n">
        <v>1650</v>
      </c>
      <c r="G103" t="n">
        <v>1</v>
      </c>
      <c r="H103">
        <f>ROUNDUP(ComponentBlueprint!F13*ComponentBlueprint!G13, 0)*Info!B2*ROUNDUP(MaterialBlueprints1!F103*MaterialBlueprints1!G103,0)</f>
        <v/>
      </c>
      <c r="I103" t="inlineStr"/>
      <c r="J103" t="inlineStr"/>
      <c r="K103" t="inlineStr"/>
      <c r="L103" t="inlineStr"/>
      <c r="M103" t="inlineStr"/>
      <c r="N103" t="inlineStr"/>
      <c r="O103" t="inlineStr"/>
      <c r="P103" t="inlineStr"/>
      <c r="Q103" t="inlineStr"/>
      <c r="R103" t="inlineStr"/>
      <c r="S103" t="inlineStr"/>
      <c r="T103" t="inlineStr"/>
      <c r="U103" t="inlineStr"/>
      <c r="V103" t="inlineStr"/>
      <c r="W103" t="inlineStr"/>
      <c r="X103" t="inlineStr"/>
      <c r="Y103" t="inlineStr"/>
      <c r="Z103" t="inlineStr"/>
      <c r="AA103" t="inlineStr"/>
    </row>
    <row r="104">
      <c r="A104" t="inlineStr">
        <is>
          <t>Capital Corporate Hangar Bay Blueprint</t>
        </is>
      </c>
      <c r="B104" t="inlineStr">
        <is>
          <t>旗舰联合机库舱蓝图</t>
        </is>
      </c>
      <c r="C104" t="n">
        <v>37</v>
      </c>
      <c r="D104" t="inlineStr">
        <is>
          <t>Isogen</t>
        </is>
      </c>
      <c r="E104" t="inlineStr">
        <is>
          <t>同位聚合体</t>
        </is>
      </c>
      <c r="F104" t="n">
        <v>16500</v>
      </c>
      <c r="G104" t="n">
        <v>1</v>
      </c>
      <c r="H104">
        <f>ROUNDUP(ComponentBlueprint!F13*ComponentBlueprint!G13, 0)*Info!B2*ROUNDUP(MaterialBlueprints1!F104*MaterialBlueprints1!G104,0)</f>
        <v/>
      </c>
      <c r="I104" t="inlineStr"/>
      <c r="J104" t="inlineStr"/>
      <c r="K104" t="inlineStr"/>
      <c r="L104" t="inlineStr"/>
      <c r="M104" t="inlineStr"/>
      <c r="N104" t="inlineStr"/>
      <c r="O104" t="inlineStr"/>
      <c r="P104" t="inlineStr"/>
      <c r="Q104" t="inlineStr"/>
      <c r="R104" t="inlineStr"/>
      <c r="S104" t="inlineStr"/>
      <c r="T104" t="inlineStr"/>
      <c r="U104" t="inlineStr"/>
      <c r="V104" t="inlineStr"/>
      <c r="W104" t="inlineStr"/>
      <c r="X104" t="inlineStr"/>
      <c r="Y104" t="inlineStr"/>
      <c r="Z104" t="inlineStr"/>
      <c r="AA104" t="inlineStr"/>
    </row>
    <row r="105">
      <c r="A105" t="inlineStr">
        <is>
          <t>Capital Corporate Hangar Bay Blueprint</t>
        </is>
      </c>
      <c r="B105" t="inlineStr">
        <is>
          <t>旗舰联合机库舱蓝图</t>
        </is>
      </c>
      <c r="C105" t="n">
        <v>34</v>
      </c>
      <c r="D105" t="inlineStr">
        <is>
          <t>Tritanium</t>
        </is>
      </c>
      <c r="E105" t="inlineStr">
        <is>
          <t>三钛合金</t>
        </is>
      </c>
      <c r="F105" t="n">
        <v>56250</v>
      </c>
      <c r="G105" t="n">
        <v>1</v>
      </c>
      <c r="H105">
        <f>ROUNDUP(ComponentBlueprint!F13*ComponentBlueprint!G13, 0)*Info!B2*ROUNDUP(MaterialBlueprints1!F105*MaterialBlueprints1!G105,0)</f>
        <v/>
      </c>
      <c r="I105" t="inlineStr"/>
      <c r="J105" t="inlineStr"/>
      <c r="K105" t="inlineStr"/>
      <c r="L105" t="inlineStr"/>
      <c r="M105" t="inlineStr"/>
      <c r="N105" t="inlineStr"/>
      <c r="O105" t="inlineStr"/>
      <c r="P105" t="inlineStr"/>
      <c r="Q105" t="inlineStr"/>
      <c r="R105" t="inlineStr"/>
      <c r="S105" t="inlineStr"/>
      <c r="T105" t="inlineStr"/>
      <c r="U105" t="inlineStr"/>
      <c r="V105" t="inlineStr"/>
      <c r="W105" t="inlineStr"/>
      <c r="X105" t="inlineStr"/>
      <c r="Y105" t="inlineStr"/>
      <c r="Z105" t="inlineStr"/>
      <c r="AA105" t="inlineStr"/>
    </row>
    <row r="106">
      <c r="A106" t="inlineStr">
        <is>
          <t>Capital Corporate Hangar Bay Blueprint</t>
        </is>
      </c>
      <c r="B106" t="inlineStr">
        <is>
          <t>旗舰联合机库舱蓝图</t>
        </is>
      </c>
      <c r="C106" t="n">
        <v>36</v>
      </c>
      <c r="D106" t="inlineStr">
        <is>
          <t>Mexallon</t>
        </is>
      </c>
      <c r="E106" t="inlineStr">
        <is>
          <t>类银超金属</t>
        </is>
      </c>
      <c r="F106" t="n">
        <v>56250</v>
      </c>
      <c r="G106" t="n">
        <v>1</v>
      </c>
      <c r="H106">
        <f>ROUNDUP(ComponentBlueprint!F13*ComponentBlueprint!G13, 0)*Info!B2*ROUNDUP(MaterialBlueprints1!F106*MaterialBlueprints1!G106,0)</f>
        <v/>
      </c>
      <c r="I106" t="inlineStr"/>
      <c r="J106" t="inlineStr"/>
      <c r="K106" t="inlineStr"/>
      <c r="L106" t="inlineStr"/>
      <c r="M106" t="inlineStr"/>
      <c r="N106" t="inlineStr"/>
      <c r="O106" t="inlineStr"/>
      <c r="P106" t="inlineStr"/>
      <c r="Q106" t="inlineStr"/>
      <c r="R106" t="inlineStr"/>
      <c r="S106" t="inlineStr"/>
      <c r="T106" t="inlineStr"/>
      <c r="U106" t="inlineStr"/>
      <c r="V106" t="inlineStr"/>
      <c r="W106" t="inlineStr"/>
      <c r="X106" t="inlineStr"/>
      <c r="Y106" t="inlineStr"/>
      <c r="Z106" t="inlineStr"/>
      <c r="AA106" t="inlineStr"/>
    </row>
    <row r="107">
      <c r="A107" t="inlineStr">
        <is>
          <t>Capital Corporate Hangar Bay Blueprint</t>
        </is>
      </c>
      <c r="B107" t="inlineStr">
        <is>
          <t>旗舰联合机库舱蓝图</t>
        </is>
      </c>
      <c r="C107" t="n">
        <v>35</v>
      </c>
      <c r="D107" t="inlineStr">
        <is>
          <t>Pyerite</t>
        </is>
      </c>
      <c r="E107" t="inlineStr">
        <is>
          <t>类晶体胶矿</t>
        </is>
      </c>
      <c r="F107" t="n">
        <v>202500</v>
      </c>
      <c r="G107" t="n">
        <v>1</v>
      </c>
      <c r="H107">
        <f>ROUNDUP(ComponentBlueprint!F13*ComponentBlueprint!G13, 0)*Info!B2*ROUNDUP(MaterialBlueprints1!F107*MaterialBlueprints1!G107,0)</f>
        <v/>
      </c>
      <c r="I107" t="inlineStr"/>
      <c r="J107" t="inlineStr"/>
      <c r="K107" t="inlineStr"/>
      <c r="L107" t="inlineStr"/>
      <c r="M107" t="inlineStr"/>
      <c r="N107" t="inlineStr"/>
      <c r="O107" t="inlineStr"/>
      <c r="P107" t="inlineStr"/>
      <c r="Q107" t="inlineStr"/>
      <c r="R107" t="inlineStr"/>
      <c r="S107" t="inlineStr"/>
      <c r="T107" t="inlineStr"/>
      <c r="U107" t="inlineStr"/>
      <c r="V107" t="inlineStr"/>
      <c r="W107" t="inlineStr"/>
      <c r="X107" t="inlineStr"/>
      <c r="Y107" t="inlineStr"/>
      <c r="Z107" t="inlineStr"/>
      <c r="AA107" t="inlineStr"/>
    </row>
    <row r="108">
      <c r="A108" t="inlineStr">
        <is>
          <t>G-O Trigger Neurolink Conduit Blueprint</t>
        </is>
      </c>
      <c r="B108" t="inlineStr">
        <is>
          <t>G-O触发式神经链接回路蓝图</t>
        </is>
      </c>
      <c r="C108" t="n">
        <v>57456</v>
      </c>
      <c r="D108" t="inlineStr">
        <is>
          <t>Pressurized Oxidizers</t>
        </is>
      </c>
      <c r="E108" t="inlineStr">
        <is>
          <t>增压氧化剂</t>
        </is>
      </c>
      <c r="F108" t="n">
        <v>10</v>
      </c>
      <c r="G108" t="n">
        <v>1</v>
      </c>
      <c r="H108">
        <f>ROUNDUP(ComponentBlueprint!F14*ComponentBlueprint!G14, 0)*Info!B2*ROUNDUP(MaterialBlueprints1!F108*MaterialBlueprints1!G108,0)</f>
        <v/>
      </c>
      <c r="I108" t="inlineStr"/>
      <c r="J108" t="inlineStr"/>
      <c r="K108" t="inlineStr"/>
      <c r="L108" t="inlineStr"/>
      <c r="M108" t="inlineStr"/>
      <c r="N108" t="inlineStr"/>
      <c r="O108" t="inlineStr"/>
      <c r="P108" t="inlineStr"/>
      <c r="Q108" t="inlineStr"/>
      <c r="R108" t="inlineStr"/>
      <c r="S108" t="inlineStr"/>
      <c r="T108" t="inlineStr"/>
      <c r="U108" t="inlineStr"/>
      <c r="V108" t="inlineStr"/>
      <c r="W108" t="inlineStr"/>
      <c r="X108" t="inlineStr"/>
      <c r="Y108" t="inlineStr"/>
      <c r="Z108" t="inlineStr"/>
      <c r="AA108" t="inlineStr"/>
    </row>
    <row r="109">
      <c r="A109" t="inlineStr">
        <is>
          <t>G-O Trigger Neurolink Conduit Blueprint</t>
        </is>
      </c>
      <c r="B109" t="inlineStr">
        <is>
          <t>G-O触发式神经链接回路蓝图</t>
        </is>
      </c>
      <c r="C109" t="n">
        <v>57457</v>
      </c>
      <c r="D109" t="inlineStr">
        <is>
          <t>Reinforced Carbon Fiber</t>
        </is>
      </c>
      <c r="E109" t="inlineStr">
        <is>
          <t>强化碳纤维</t>
        </is>
      </c>
      <c r="F109" t="n">
        <v>10</v>
      </c>
      <c r="G109" t="n">
        <v>1</v>
      </c>
      <c r="H109">
        <f>ROUNDUP(ComponentBlueprint!F14*ComponentBlueprint!G14, 0)*Info!B2*ROUNDUP(MaterialBlueprints1!F109*MaterialBlueprints1!G109,0)</f>
        <v/>
      </c>
      <c r="I109" t="inlineStr"/>
      <c r="J109" t="inlineStr"/>
      <c r="K109" t="inlineStr"/>
      <c r="L109" t="inlineStr"/>
      <c r="M109" t="inlineStr"/>
      <c r="N109" t="inlineStr"/>
      <c r="O109" t="inlineStr"/>
      <c r="P109" t="inlineStr"/>
      <c r="Q109" t="inlineStr"/>
      <c r="R109" t="inlineStr"/>
      <c r="S109" t="inlineStr"/>
      <c r="T109" t="inlineStr"/>
      <c r="U109" t="inlineStr"/>
      <c r="V109" t="inlineStr"/>
      <c r="W109" t="inlineStr"/>
      <c r="X109" t="inlineStr"/>
      <c r="Y109" t="inlineStr"/>
      <c r="Z109" t="inlineStr"/>
      <c r="AA109" t="inlineStr"/>
    </row>
    <row r="110">
      <c r="A110" t="inlineStr">
        <is>
          <t>G-O Trigger Neurolink Conduit Blueprint</t>
        </is>
      </c>
      <c r="B110" t="inlineStr">
        <is>
          <t>G-O触发式神经链接回路蓝图</t>
        </is>
      </c>
      <c r="C110" t="n">
        <v>57462</v>
      </c>
      <c r="D110" t="inlineStr">
        <is>
          <t>Sense-Heuristic Neurolink Enhancer</t>
        </is>
      </c>
      <c r="E110" t="inlineStr">
        <is>
          <t>启发神经链接增强器</t>
        </is>
      </c>
      <c r="F110" t="n">
        <v>40</v>
      </c>
      <c r="G110" t="n">
        <v>1</v>
      </c>
      <c r="H110">
        <f>ROUNDUP(ComponentBlueprint!F14*ComponentBlueprint!G14, 0)*Info!B2*ROUNDUP(MaterialBlueprints1!F110*MaterialBlueprints1!G110,0)</f>
        <v/>
      </c>
      <c r="I110" t="inlineStr"/>
      <c r="J110" t="inlineStr"/>
      <c r="K110" t="inlineStr"/>
      <c r="L110" t="inlineStr"/>
      <c r="M110" t="inlineStr"/>
      <c r="N110" t="inlineStr"/>
      <c r="O110" t="inlineStr"/>
      <c r="P110" t="inlineStr"/>
      <c r="Q110" t="inlineStr"/>
      <c r="R110" t="inlineStr"/>
      <c r="S110" t="inlineStr"/>
      <c r="T110" t="inlineStr"/>
      <c r="U110" t="inlineStr"/>
      <c r="V110" t="inlineStr"/>
      <c r="W110" t="inlineStr"/>
      <c r="X110" t="inlineStr"/>
      <c r="Y110" t="inlineStr"/>
      <c r="Z110" t="inlineStr"/>
      <c r="AA110" t="inlineStr"/>
    </row>
    <row r="111">
      <c r="A111" t="inlineStr">
        <is>
          <t>G-O Trigger Neurolink Conduit Blueprint</t>
        </is>
      </c>
      <c r="B111" t="inlineStr">
        <is>
          <t>G-O触发式神经链接回路蓝图</t>
        </is>
      </c>
      <c r="C111" t="n">
        <v>57469</v>
      </c>
      <c r="D111" t="inlineStr">
        <is>
          <t>Goal-Orienting Neurolink Stabilizer</t>
        </is>
      </c>
      <c r="E111" t="inlineStr">
        <is>
          <t>目标式神经链接稳定器</t>
        </is>
      </c>
      <c r="F111" t="n">
        <v>1</v>
      </c>
      <c r="G111" t="n">
        <v>1</v>
      </c>
      <c r="H111">
        <f>ROUNDUP(ComponentBlueprint!F14*ComponentBlueprint!G14, 0)*Info!B2*ROUNDUP(MaterialBlueprints1!F111*MaterialBlueprints1!G111,0)</f>
        <v/>
      </c>
      <c r="I111" t="inlineStr"/>
      <c r="J111" t="inlineStr"/>
      <c r="K111" t="inlineStr"/>
      <c r="L111" t="inlineStr"/>
      <c r="M111" t="inlineStr"/>
      <c r="N111" t="inlineStr"/>
      <c r="O111" t="inlineStr"/>
      <c r="P111" t="inlineStr"/>
      <c r="Q111" t="inlineStr"/>
      <c r="R111" t="inlineStr"/>
      <c r="S111" t="inlineStr"/>
      <c r="T111" t="inlineStr"/>
      <c r="U111" t="inlineStr"/>
      <c r="V111" t="inlineStr"/>
      <c r="W111" t="inlineStr"/>
      <c r="X111" t="inlineStr"/>
      <c r="Y111" t="inlineStr"/>
      <c r="Z111" t="inlineStr"/>
      <c r="AA111" t="inlineStr"/>
    </row>
    <row r="112">
      <c r="A112" t="inlineStr">
        <is>
          <t>Ladar-FTL Interlink Communicator Blueprint</t>
        </is>
      </c>
      <c r="B112" t="inlineStr">
        <is>
          <t>光雷达超光速链接通信器蓝图</t>
        </is>
      </c>
      <c r="C112" t="n">
        <v>2872</v>
      </c>
      <c r="D112" t="inlineStr">
        <is>
          <t>Self-Harmonizing Power Core</t>
        </is>
      </c>
      <c r="E112" t="inlineStr">
        <is>
          <t>自协调能源核心</t>
        </is>
      </c>
      <c r="F112" t="n">
        <v>1</v>
      </c>
      <c r="G112" t="n">
        <v>1</v>
      </c>
      <c r="H112">
        <f>ROUNDUP(ComponentBlueprint!F15*ComponentBlueprint!G15, 0)*Info!B2*ROUNDUP(MaterialBlueprints1!F112*MaterialBlueprints1!G112,0)</f>
        <v/>
      </c>
      <c r="I112" t="inlineStr"/>
      <c r="J112" t="inlineStr"/>
      <c r="K112" t="inlineStr"/>
      <c r="L112" t="inlineStr"/>
      <c r="M112" t="inlineStr"/>
      <c r="N112" t="inlineStr"/>
      <c r="O112" t="inlineStr"/>
      <c r="P112" t="inlineStr"/>
      <c r="Q112" t="inlineStr"/>
      <c r="R112" t="inlineStr"/>
      <c r="S112" t="inlineStr"/>
      <c r="T112" t="inlineStr"/>
      <c r="U112" t="inlineStr"/>
      <c r="V112" t="inlineStr"/>
      <c r="W112" t="inlineStr"/>
      <c r="X112" t="inlineStr"/>
      <c r="Y112" t="inlineStr"/>
      <c r="Z112" t="inlineStr"/>
      <c r="AA112" t="inlineStr"/>
    </row>
    <row r="113">
      <c r="A113" t="inlineStr">
        <is>
          <t>Ladar-FTL Interlink Communicator Blueprint</t>
        </is>
      </c>
      <c r="B113" t="inlineStr">
        <is>
          <t>光雷达超光速链接通信器蓝图</t>
        </is>
      </c>
      <c r="C113" t="n">
        <v>2876</v>
      </c>
      <c r="D113" t="inlineStr">
        <is>
          <t>Wetware Mainframe</t>
        </is>
      </c>
      <c r="E113" t="inlineStr">
        <is>
          <t>湿件主机</t>
        </is>
      </c>
      <c r="F113" t="n">
        <v>1</v>
      </c>
      <c r="G113" t="n">
        <v>1</v>
      </c>
      <c r="H113">
        <f>ROUNDUP(ComponentBlueprint!F15*ComponentBlueprint!G15, 0)*Info!B2*ROUNDUP(MaterialBlueprints1!F113*MaterialBlueprints1!G113,0)</f>
        <v/>
      </c>
      <c r="I113" t="inlineStr"/>
      <c r="J113" t="inlineStr"/>
      <c r="K113" t="inlineStr"/>
      <c r="L113" t="inlineStr"/>
      <c r="M113" t="inlineStr"/>
      <c r="N113" t="inlineStr"/>
      <c r="O113" t="inlineStr"/>
      <c r="P113" t="inlineStr"/>
      <c r="Q113" t="inlineStr"/>
      <c r="R113" t="inlineStr"/>
      <c r="S113" t="inlineStr"/>
      <c r="T113" t="inlineStr"/>
      <c r="U113" t="inlineStr"/>
      <c r="V113" t="inlineStr"/>
      <c r="W113" t="inlineStr"/>
      <c r="X113" t="inlineStr"/>
      <c r="Y113" t="inlineStr"/>
      <c r="Z113" t="inlineStr"/>
      <c r="AA113" t="inlineStr"/>
    </row>
    <row r="114">
      <c r="A114" t="inlineStr">
        <is>
          <t>Ladar-FTL Interlink Communicator Blueprint</t>
        </is>
      </c>
      <c r="B114" t="inlineStr">
        <is>
          <t>光雷达超光速链接通信器蓝图</t>
        </is>
      </c>
      <c r="C114" t="n">
        <v>2867</v>
      </c>
      <c r="D114" t="inlineStr">
        <is>
          <t>Broadcast Node</t>
        </is>
      </c>
      <c r="E114" t="inlineStr">
        <is>
          <t>广播节点</t>
        </is>
      </c>
      <c r="F114" t="n">
        <v>2</v>
      </c>
      <c r="G114" t="n">
        <v>1</v>
      </c>
      <c r="H114">
        <f>ROUNDUP(ComponentBlueprint!F15*ComponentBlueprint!G15, 0)*Info!B2*ROUNDUP(MaterialBlueprints1!F114*MaterialBlueprints1!G114,0)</f>
        <v/>
      </c>
      <c r="I114" t="inlineStr"/>
      <c r="J114" t="inlineStr"/>
      <c r="K114" t="inlineStr"/>
      <c r="L114" t="inlineStr"/>
      <c r="M114" t="inlineStr"/>
      <c r="N114" t="inlineStr"/>
      <c r="O114" t="inlineStr"/>
      <c r="P114" t="inlineStr"/>
      <c r="Q114" t="inlineStr"/>
      <c r="R114" t="inlineStr"/>
      <c r="S114" t="inlineStr"/>
      <c r="T114" t="inlineStr"/>
      <c r="U114" t="inlineStr"/>
      <c r="V114" t="inlineStr"/>
      <c r="W114" t="inlineStr"/>
      <c r="X114" t="inlineStr"/>
      <c r="Y114" t="inlineStr"/>
      <c r="Z114" t="inlineStr"/>
      <c r="AA114" t="inlineStr"/>
    </row>
    <row r="115">
      <c r="A115" t="inlineStr">
        <is>
          <t>Ladar-FTL Interlink Communicator Blueprint</t>
        </is>
      </c>
      <c r="B115" t="inlineStr">
        <is>
          <t>光雷达超光速链接通信器蓝图</t>
        </is>
      </c>
      <c r="C115" t="n">
        <v>17317</v>
      </c>
      <c r="D115" t="inlineStr">
        <is>
          <t>Fermionic Condensates</t>
        </is>
      </c>
      <c r="E115" t="inlineStr">
        <is>
          <t>费米子冷凝物</t>
        </is>
      </c>
      <c r="F115" t="n">
        <v>40</v>
      </c>
      <c r="G115" t="n">
        <v>1</v>
      </c>
      <c r="H115">
        <f>ROUNDUP(ComponentBlueprint!F15*ComponentBlueprint!G15, 0)*Info!B2*ROUNDUP(MaterialBlueprints1!F115*MaterialBlueprints1!G115,0)</f>
        <v/>
      </c>
      <c r="I115" t="inlineStr"/>
      <c r="J115" t="inlineStr"/>
      <c r="K115" t="inlineStr"/>
      <c r="L115" t="inlineStr"/>
      <c r="M115" t="inlineStr"/>
      <c r="N115" t="inlineStr"/>
      <c r="O115" t="inlineStr"/>
      <c r="P115" t="inlineStr"/>
      <c r="Q115" t="inlineStr"/>
      <c r="R115" t="inlineStr"/>
      <c r="S115" t="inlineStr"/>
      <c r="T115" t="inlineStr"/>
      <c r="U115" t="inlineStr"/>
      <c r="V115" t="inlineStr"/>
      <c r="W115" t="inlineStr"/>
      <c r="X115" t="inlineStr"/>
      <c r="Y115" t="inlineStr"/>
      <c r="Z115" t="inlineStr"/>
      <c r="AA115" t="inlineStr"/>
    </row>
    <row r="116">
      <c r="A116" t="inlineStr">
        <is>
          <t>Ladar-FTL Interlink Communicator Blueprint</t>
        </is>
      </c>
      <c r="B116" t="inlineStr">
        <is>
          <t>光雷达超光速链接通信器蓝图</t>
        </is>
      </c>
      <c r="C116" t="n">
        <v>30308</v>
      </c>
      <c r="D116" t="inlineStr">
        <is>
          <t>Scandium Metallofullerene</t>
        </is>
      </c>
      <c r="E116" t="inlineStr">
        <is>
          <t>金属富勒烯钪</t>
        </is>
      </c>
      <c r="F116" t="n">
        <v>130</v>
      </c>
      <c r="G116" t="n">
        <v>1</v>
      </c>
      <c r="H116">
        <f>ROUNDUP(ComponentBlueprint!F15*ComponentBlueprint!G15, 0)*Info!B2*ROUNDUP(MaterialBlueprints1!F116*MaterialBlueprints1!G116,0)</f>
        <v/>
      </c>
      <c r="I116" t="inlineStr"/>
      <c r="J116" t="inlineStr"/>
      <c r="K116" t="inlineStr"/>
      <c r="L116" t="inlineStr"/>
      <c r="M116" t="inlineStr"/>
      <c r="N116" t="inlineStr"/>
      <c r="O116" t="inlineStr"/>
      <c r="P116" t="inlineStr"/>
      <c r="Q116" t="inlineStr"/>
      <c r="R116" t="inlineStr"/>
      <c r="S116" t="inlineStr"/>
      <c r="T116" t="inlineStr"/>
      <c r="U116" t="inlineStr"/>
      <c r="V116" t="inlineStr"/>
      <c r="W116" t="inlineStr"/>
      <c r="X116" t="inlineStr"/>
      <c r="Y116" t="inlineStr"/>
      <c r="Z116" t="inlineStr"/>
      <c r="AA116" t="inlineStr"/>
    </row>
    <row r="117">
      <c r="A117" t="inlineStr">
        <is>
          <t>Ladar-FTL Interlink Communicator Blueprint</t>
        </is>
      </c>
      <c r="B117" t="inlineStr">
        <is>
          <t>光雷达超光速链接通信器蓝图</t>
        </is>
      </c>
      <c r="C117" t="n">
        <v>30304</v>
      </c>
      <c r="D117" t="inlineStr">
        <is>
          <t>PPD Fullerene Fibers</t>
        </is>
      </c>
      <c r="E117" t="inlineStr">
        <is>
          <t>PPD富勒烯纤维</t>
        </is>
      </c>
      <c r="F117" t="n">
        <v>190</v>
      </c>
      <c r="G117" t="n">
        <v>1</v>
      </c>
      <c r="H117">
        <f>ROUNDUP(ComponentBlueprint!F15*ComponentBlueprint!G15, 0)*Info!B2*ROUNDUP(MaterialBlueprints1!F117*MaterialBlueprints1!G117,0)</f>
        <v/>
      </c>
      <c r="I117" t="inlineStr"/>
      <c r="J117" t="inlineStr"/>
      <c r="K117" t="inlineStr"/>
      <c r="L117" t="inlineStr"/>
      <c r="M117" t="inlineStr"/>
      <c r="N117" t="inlineStr"/>
      <c r="O117" t="inlineStr"/>
      <c r="P117" t="inlineStr"/>
      <c r="Q117" t="inlineStr"/>
      <c r="R117" t="inlineStr"/>
      <c r="S117" t="inlineStr"/>
      <c r="T117" t="inlineStr"/>
      <c r="U117" t="inlineStr"/>
      <c r="V117" t="inlineStr"/>
      <c r="W117" t="inlineStr"/>
      <c r="X117" t="inlineStr"/>
      <c r="Y117" t="inlineStr"/>
      <c r="Z117" t="inlineStr"/>
      <c r="AA117" t="inlineStr"/>
    </row>
    <row r="118">
      <c r="A118" t="inlineStr">
        <is>
          <t>Ladar-FTL Interlink Communicator Blueprint</t>
        </is>
      </c>
      <c r="B118" t="inlineStr">
        <is>
          <t>光雷达超光速链接通信器蓝图</t>
        </is>
      </c>
      <c r="C118" t="n">
        <v>30306</v>
      </c>
      <c r="D118" t="inlineStr">
        <is>
          <t>Methanofullerene</t>
        </is>
      </c>
      <c r="E118" t="inlineStr">
        <is>
          <t>亚甲基富勒烯</t>
        </is>
      </c>
      <c r="F118" t="n">
        <v>190</v>
      </c>
      <c r="G118" t="n">
        <v>1</v>
      </c>
      <c r="H118">
        <f>ROUNDUP(ComponentBlueprint!F15*ComponentBlueprint!G15, 0)*Info!B2*ROUNDUP(MaterialBlueprints1!F118*MaterialBlueprints1!G118,0)</f>
        <v/>
      </c>
      <c r="I118" t="inlineStr"/>
      <c r="J118" t="inlineStr"/>
      <c r="K118" t="inlineStr"/>
      <c r="L118" t="inlineStr"/>
      <c r="M118" t="inlineStr"/>
      <c r="N118" t="inlineStr"/>
      <c r="O118" t="inlineStr"/>
      <c r="P118" t="inlineStr"/>
      <c r="Q118" t="inlineStr"/>
      <c r="R118" t="inlineStr"/>
      <c r="S118" t="inlineStr"/>
      <c r="T118" t="inlineStr"/>
      <c r="U118" t="inlineStr"/>
      <c r="V118" t="inlineStr"/>
      <c r="W118" t="inlineStr"/>
      <c r="X118" t="inlineStr"/>
      <c r="Y118" t="inlineStr"/>
      <c r="Z118" t="inlineStr"/>
      <c r="AA118" t="inlineStr"/>
    </row>
    <row r="119">
      <c r="A119" t="inlineStr">
        <is>
          <t>Ladar-FTL Interlink Communicator Blueprint</t>
        </is>
      </c>
      <c r="B119" t="inlineStr">
        <is>
          <t>光雷达超光速链接通信器蓝图</t>
        </is>
      </c>
      <c r="C119" t="n">
        <v>30307</v>
      </c>
      <c r="D119" t="inlineStr">
        <is>
          <t>Lanthanum Metallofullerene</t>
        </is>
      </c>
      <c r="E119" t="inlineStr">
        <is>
          <t>金属富勒烯镧</t>
        </is>
      </c>
      <c r="F119" t="n">
        <v>190</v>
      </c>
      <c r="G119" t="n">
        <v>1</v>
      </c>
      <c r="H119">
        <f>ROUNDUP(ComponentBlueprint!F15*ComponentBlueprint!G15, 0)*Info!B2*ROUNDUP(MaterialBlueprints1!F119*MaterialBlueprints1!G119,0)</f>
        <v/>
      </c>
      <c r="I119" t="inlineStr"/>
      <c r="J119" t="inlineStr"/>
      <c r="K119" t="inlineStr"/>
      <c r="L119" t="inlineStr"/>
      <c r="M119" t="inlineStr"/>
      <c r="N119" t="inlineStr"/>
      <c r="O119" t="inlineStr"/>
      <c r="P119" t="inlineStr"/>
      <c r="Q119" t="inlineStr"/>
      <c r="R119" t="inlineStr"/>
      <c r="S119" t="inlineStr"/>
      <c r="T119" t="inlineStr"/>
      <c r="U119" t="inlineStr"/>
      <c r="V119" t="inlineStr"/>
      <c r="W119" t="inlineStr"/>
      <c r="X119" t="inlineStr"/>
      <c r="Y119" t="inlineStr"/>
      <c r="Z119" t="inlineStr"/>
      <c r="AA119" t="inlineStr"/>
    </row>
    <row r="120">
      <c r="A120" t="inlineStr">
        <is>
          <t>Ladar-FTL Interlink Communicator Blueprint</t>
        </is>
      </c>
      <c r="B120" t="inlineStr">
        <is>
          <t>光雷达超光速链接通信器蓝图</t>
        </is>
      </c>
      <c r="C120" t="n">
        <v>30311</v>
      </c>
      <c r="D120" t="inlineStr">
        <is>
          <t>C3-FTM Acid</t>
        </is>
      </c>
      <c r="E120" t="inlineStr">
        <is>
          <t>C3-FTM酸</t>
        </is>
      </c>
      <c r="F120" t="n">
        <v>260</v>
      </c>
      <c r="G120" t="n">
        <v>1</v>
      </c>
      <c r="H120">
        <f>ROUNDUP(ComponentBlueprint!F15*ComponentBlueprint!G15, 0)*Info!B2*ROUNDUP(MaterialBlueprints1!F120*MaterialBlueprints1!G120,0)</f>
        <v/>
      </c>
      <c r="I120" t="inlineStr"/>
      <c r="J120" t="inlineStr"/>
      <c r="K120" t="inlineStr"/>
      <c r="L120" t="inlineStr"/>
      <c r="M120" t="inlineStr"/>
      <c r="N120" t="inlineStr"/>
      <c r="O120" t="inlineStr"/>
      <c r="P120" t="inlineStr"/>
      <c r="Q120" t="inlineStr"/>
      <c r="R120" t="inlineStr"/>
      <c r="S120" t="inlineStr"/>
      <c r="T120" t="inlineStr"/>
      <c r="U120" t="inlineStr"/>
      <c r="V120" t="inlineStr"/>
      <c r="W120" t="inlineStr"/>
      <c r="X120" t="inlineStr"/>
      <c r="Y120" t="inlineStr"/>
      <c r="Z120" t="inlineStr"/>
      <c r="AA120" t="inlineStr"/>
    </row>
    <row r="121">
      <c r="A121" t="inlineStr">
        <is>
          <t>Ladar-FTL Interlink Communicator Blueprint</t>
        </is>
      </c>
      <c r="B121" t="inlineStr">
        <is>
          <t>光雷达超光速链接通信器蓝图</t>
        </is>
      </c>
      <c r="C121" t="n">
        <v>30310</v>
      </c>
      <c r="D121" t="inlineStr">
        <is>
          <t>Carbon-86 Epoxy Resin</t>
        </is>
      </c>
      <c r="E121" t="inlineStr">
        <is>
          <t>碳86环氧树脂</t>
        </is>
      </c>
      <c r="F121" t="n">
        <v>380</v>
      </c>
      <c r="G121" t="n">
        <v>1</v>
      </c>
      <c r="H121">
        <f>ROUNDUP(ComponentBlueprint!F15*ComponentBlueprint!G15, 0)*Info!B2*ROUNDUP(MaterialBlueprints1!F121*MaterialBlueprints1!G121,0)</f>
        <v/>
      </c>
      <c r="I121" t="inlineStr"/>
      <c r="J121" t="inlineStr"/>
      <c r="K121" t="inlineStr"/>
      <c r="L121" t="inlineStr"/>
      <c r="M121" t="inlineStr"/>
      <c r="N121" t="inlineStr"/>
      <c r="O121" t="inlineStr"/>
      <c r="P121" t="inlineStr"/>
      <c r="Q121" t="inlineStr"/>
      <c r="R121" t="inlineStr"/>
      <c r="S121" t="inlineStr"/>
      <c r="T121" t="inlineStr"/>
      <c r="U121" t="inlineStr"/>
      <c r="V121" t="inlineStr"/>
      <c r="W121" t="inlineStr"/>
      <c r="X121" t="inlineStr"/>
      <c r="Y121" t="inlineStr"/>
      <c r="Z121" t="inlineStr"/>
      <c r="AA121" t="inlineStr"/>
    </row>
    <row r="122">
      <c r="A122" t="inlineStr">
        <is>
          <t>Ladar-FTL Interlink Communicator Blueprint</t>
        </is>
      </c>
      <c r="B122" t="inlineStr">
        <is>
          <t>光雷达超光速链接通信器蓝图</t>
        </is>
      </c>
      <c r="C122" t="n">
        <v>30305</v>
      </c>
      <c r="D122" t="inlineStr">
        <is>
          <t>Fullerene Intercalated Graphite</t>
        </is>
      </c>
      <c r="E122" t="inlineStr">
        <is>
          <t>富勒烯层间石墨</t>
        </is>
      </c>
      <c r="F122" t="n">
        <v>390</v>
      </c>
      <c r="G122" t="n">
        <v>1</v>
      </c>
      <c r="H122">
        <f>ROUNDUP(ComponentBlueprint!F15*ComponentBlueprint!G15, 0)*Info!B2*ROUNDUP(MaterialBlueprints1!F122*MaterialBlueprints1!G122,0)</f>
        <v/>
      </c>
      <c r="I122" t="inlineStr"/>
      <c r="J122" t="inlineStr"/>
      <c r="K122" t="inlineStr"/>
      <c r="L122" t="inlineStr"/>
      <c r="M122" t="inlineStr"/>
      <c r="N122" t="inlineStr"/>
      <c r="O122" t="inlineStr"/>
      <c r="P122" t="inlineStr"/>
      <c r="Q122" t="inlineStr"/>
      <c r="R122" t="inlineStr"/>
      <c r="S122" t="inlineStr"/>
      <c r="T122" t="inlineStr"/>
      <c r="U122" t="inlineStr"/>
      <c r="V122" t="inlineStr"/>
      <c r="W122" t="inlineStr"/>
      <c r="X122" t="inlineStr"/>
      <c r="Y122" t="inlineStr"/>
      <c r="Z122" t="inlineStr"/>
      <c r="AA122" t="inlineStr"/>
    </row>
    <row r="123">
      <c r="A123" t="inlineStr">
        <is>
          <t>Ladar-FTL Interlink Communicator Blueprint</t>
        </is>
      </c>
      <c r="B123" t="inlineStr">
        <is>
          <t>光雷达超光速链接通信器蓝图</t>
        </is>
      </c>
      <c r="C123" t="n">
        <v>30309</v>
      </c>
      <c r="D123" t="inlineStr">
        <is>
          <t>Graphene Nanoribbons</t>
        </is>
      </c>
      <c r="E123" t="inlineStr">
        <is>
          <t>石墨烯纳米带</t>
        </is>
      </c>
      <c r="F123" t="n">
        <v>560</v>
      </c>
      <c r="G123" t="n">
        <v>1</v>
      </c>
      <c r="H123">
        <f>ROUNDUP(ComponentBlueprint!F15*ComponentBlueprint!G15, 0)*Info!B2*ROUNDUP(MaterialBlueprints1!F123*MaterialBlueprints1!G123,0)</f>
        <v/>
      </c>
      <c r="I123" t="inlineStr"/>
      <c r="J123" t="inlineStr"/>
      <c r="K123" t="inlineStr"/>
      <c r="L123" t="inlineStr"/>
      <c r="M123" t="inlineStr"/>
      <c r="N123" t="inlineStr"/>
      <c r="O123" t="inlineStr"/>
      <c r="P123" t="inlineStr"/>
      <c r="Q123" t="inlineStr"/>
      <c r="R123" t="inlineStr"/>
      <c r="S123" t="inlineStr"/>
      <c r="T123" t="inlineStr"/>
      <c r="U123" t="inlineStr"/>
      <c r="V123" t="inlineStr"/>
      <c r="W123" t="inlineStr"/>
      <c r="X123" t="inlineStr"/>
      <c r="Y123" t="inlineStr"/>
      <c r="Z123" t="inlineStr"/>
      <c r="AA123" t="inlineStr"/>
    </row>
    <row r="124">
      <c r="A124" t="inlineStr">
        <is>
          <t>Ladar-FTL Interlink Communicator Blueprint</t>
        </is>
      </c>
      <c r="B124" t="inlineStr">
        <is>
          <t>光雷达超光速链接通信器蓝图</t>
        </is>
      </c>
      <c r="C124" t="n">
        <v>33361</v>
      </c>
      <c r="D124" t="inlineStr">
        <is>
          <t>Plasmonic Metamaterials</t>
        </is>
      </c>
      <c r="E124" t="inlineStr">
        <is>
          <t>等离子体超材料</t>
        </is>
      </c>
      <c r="F124" t="n">
        <v>560</v>
      </c>
      <c r="G124" t="n">
        <v>1</v>
      </c>
      <c r="H124">
        <f>ROUNDUP(ComponentBlueprint!F15*ComponentBlueprint!G15, 0)*Info!B2*ROUNDUP(MaterialBlueprints1!F124*MaterialBlueprints1!G124,0)</f>
        <v/>
      </c>
      <c r="I124" t="inlineStr"/>
      <c r="J124" t="inlineStr"/>
      <c r="K124" t="inlineStr"/>
      <c r="L124" t="inlineStr"/>
      <c r="M124" t="inlineStr"/>
      <c r="N124" t="inlineStr"/>
      <c r="O124" t="inlineStr"/>
      <c r="P124" t="inlineStr"/>
      <c r="Q124" t="inlineStr"/>
      <c r="R124" t="inlineStr"/>
      <c r="S124" t="inlineStr"/>
      <c r="T124" t="inlineStr"/>
      <c r="U124" t="inlineStr"/>
      <c r="V124" t="inlineStr"/>
      <c r="W124" t="inlineStr"/>
      <c r="X124" t="inlineStr"/>
      <c r="Y124" t="inlineStr"/>
      <c r="Z124" t="inlineStr"/>
      <c r="AA124" t="inlineStr"/>
    </row>
    <row r="125">
      <c r="A125" t="inlineStr">
        <is>
          <t>Ladar-FTL Interlink Communicator Blueprint</t>
        </is>
      </c>
      <c r="B125" t="inlineStr">
        <is>
          <t>光雷达超光速链接通信器蓝图</t>
        </is>
      </c>
      <c r="C125" t="n">
        <v>30303</v>
      </c>
      <c r="D125" t="inlineStr">
        <is>
          <t>Fulleroferrocene</t>
        </is>
      </c>
      <c r="E125" t="inlineStr">
        <is>
          <t>富勒二茂铁</t>
        </is>
      </c>
      <c r="F125" t="n">
        <v>660</v>
      </c>
      <c r="G125" t="n">
        <v>1</v>
      </c>
      <c r="H125">
        <f>ROUNDUP(ComponentBlueprint!F15*ComponentBlueprint!G15, 0)*Info!B2*ROUNDUP(MaterialBlueprints1!F125*MaterialBlueprints1!G125,0)</f>
        <v/>
      </c>
      <c r="I125" t="inlineStr"/>
      <c r="J125" t="inlineStr"/>
      <c r="K125" t="inlineStr"/>
      <c r="L125" t="inlineStr"/>
      <c r="M125" t="inlineStr"/>
      <c r="N125" t="inlineStr"/>
      <c r="O125" t="inlineStr"/>
      <c r="P125" t="inlineStr"/>
      <c r="Q125" t="inlineStr"/>
      <c r="R125" t="inlineStr"/>
      <c r="S125" t="inlineStr"/>
      <c r="T125" t="inlineStr"/>
      <c r="U125" t="inlineStr"/>
      <c r="V125" t="inlineStr"/>
      <c r="W125" t="inlineStr"/>
      <c r="X125" t="inlineStr"/>
      <c r="Y125" t="inlineStr"/>
      <c r="Z125" t="inlineStr"/>
      <c r="AA125" t="inlineStr"/>
    </row>
    <row r="126">
      <c r="A126" t="inlineStr">
        <is>
          <t>Auto-Integrity Preservation Seal Blueprint</t>
        </is>
      </c>
      <c r="B126" t="inlineStr">
        <is>
          <t>自动修复储藏装置密封蓝图</t>
        </is>
      </c>
      <c r="C126" t="n">
        <v>2312</v>
      </c>
      <c r="D126" t="inlineStr">
        <is>
          <t>Supertensile Plastics</t>
        </is>
      </c>
      <c r="E126" t="inlineStr">
        <is>
          <t>超张力塑料</t>
        </is>
      </c>
      <c r="F126" t="n">
        <v>4</v>
      </c>
      <c r="G126" t="n">
        <v>1</v>
      </c>
      <c r="H126">
        <f>ROUNDUP(ComponentBlueprint!F16*ComponentBlueprint!G16, 0)*Info!B2*ROUNDUP(MaterialBlueprints1!F126*MaterialBlueprints1!G126,0)</f>
        <v/>
      </c>
      <c r="I126" t="inlineStr"/>
      <c r="J126" t="inlineStr"/>
      <c r="K126" t="inlineStr"/>
      <c r="L126" t="inlineStr"/>
      <c r="M126" t="inlineStr"/>
      <c r="N126" t="inlineStr"/>
      <c r="O126" t="inlineStr"/>
      <c r="P126" t="inlineStr"/>
      <c r="Q126" t="inlineStr"/>
      <c r="R126" t="inlineStr"/>
      <c r="S126" t="inlineStr"/>
      <c r="T126" t="inlineStr"/>
      <c r="U126" t="inlineStr"/>
      <c r="V126" t="inlineStr"/>
      <c r="W126" t="inlineStr"/>
      <c r="X126" t="inlineStr"/>
      <c r="Y126" t="inlineStr"/>
      <c r="Z126" t="inlineStr"/>
      <c r="AA126" t="inlineStr"/>
    </row>
    <row r="127">
      <c r="A127" t="inlineStr">
        <is>
          <t>Auto-Integrity Preservation Seal Blueprint</t>
        </is>
      </c>
      <c r="B127" t="inlineStr">
        <is>
          <t>自动修复储藏装置密封蓝图</t>
        </is>
      </c>
      <c r="C127" t="n">
        <v>2463</v>
      </c>
      <c r="D127" t="inlineStr">
        <is>
          <t>Nanites</t>
        </is>
      </c>
      <c r="E127" t="inlineStr">
        <is>
          <t>纳米体</t>
        </is>
      </c>
      <c r="F127" t="n">
        <v>4</v>
      </c>
      <c r="G127" t="n">
        <v>1</v>
      </c>
      <c r="H127">
        <f>ROUNDUP(ComponentBlueprint!F16*ComponentBlueprint!G16, 0)*Info!B2*ROUNDUP(MaterialBlueprints1!F127*MaterialBlueprints1!G127,0)</f>
        <v/>
      </c>
      <c r="I127" t="inlineStr"/>
      <c r="J127" t="inlineStr"/>
      <c r="K127" t="inlineStr"/>
      <c r="L127" t="inlineStr"/>
      <c r="M127" t="inlineStr"/>
      <c r="N127" t="inlineStr"/>
      <c r="O127" t="inlineStr"/>
      <c r="P127" t="inlineStr"/>
      <c r="Q127" t="inlineStr"/>
      <c r="R127" t="inlineStr"/>
      <c r="S127" t="inlineStr"/>
      <c r="T127" t="inlineStr"/>
      <c r="U127" t="inlineStr"/>
      <c r="V127" t="inlineStr"/>
      <c r="W127" t="inlineStr"/>
      <c r="X127" t="inlineStr"/>
      <c r="Y127" t="inlineStr"/>
      <c r="Z127" t="inlineStr"/>
      <c r="AA127" t="inlineStr"/>
    </row>
    <row r="128">
      <c r="A128" t="inlineStr">
        <is>
          <t>Auto-Integrity Preservation Seal Blueprint</t>
        </is>
      </c>
      <c r="B128" t="inlineStr">
        <is>
          <t>自动修复储藏装置密封蓝图</t>
        </is>
      </c>
      <c r="C128" t="n">
        <v>57457</v>
      </c>
      <c r="D128" t="inlineStr">
        <is>
          <t>Reinforced Carbon Fiber</t>
        </is>
      </c>
      <c r="E128" t="inlineStr">
        <is>
          <t>强化碳纤维</t>
        </is>
      </c>
      <c r="F128" t="n">
        <v>10</v>
      </c>
      <c r="G128" t="n">
        <v>1</v>
      </c>
      <c r="H128">
        <f>ROUNDUP(ComponentBlueprint!F16*ComponentBlueprint!G16, 0)*Info!B2*ROUNDUP(MaterialBlueprints1!F128*MaterialBlueprints1!G128,0)</f>
        <v/>
      </c>
      <c r="I128" t="inlineStr"/>
      <c r="J128" t="inlineStr"/>
      <c r="K128" t="inlineStr"/>
      <c r="L128" t="inlineStr"/>
      <c r="M128" t="inlineStr"/>
      <c r="N128" t="inlineStr"/>
      <c r="O128" t="inlineStr"/>
      <c r="P128" t="inlineStr"/>
      <c r="Q128" t="inlineStr"/>
      <c r="R128" t="inlineStr"/>
      <c r="S128" t="inlineStr"/>
      <c r="T128" t="inlineStr"/>
      <c r="U128" t="inlineStr"/>
      <c r="V128" t="inlineStr"/>
      <c r="W128" t="inlineStr"/>
      <c r="X128" t="inlineStr"/>
      <c r="Y128" t="inlineStr"/>
      <c r="Z128" t="inlineStr"/>
      <c r="AA128" t="inlineStr"/>
    </row>
    <row r="129">
      <c r="A129" t="inlineStr">
        <is>
          <t>Life Support Backup Unit Blueprint</t>
        </is>
      </c>
      <c r="B129" t="inlineStr">
        <is>
          <t>生命保障备份装置蓝图</t>
        </is>
      </c>
      <c r="C129" t="n">
        <v>2319</v>
      </c>
      <c r="D129" t="inlineStr">
        <is>
          <t>Test Cultures</t>
        </is>
      </c>
      <c r="E129" t="inlineStr">
        <is>
          <t>培养基</t>
        </is>
      </c>
      <c r="F129" t="n">
        <v>8</v>
      </c>
      <c r="G129" t="n">
        <v>1</v>
      </c>
      <c r="H129">
        <f>ROUNDUP(ComponentBlueprint!F17*ComponentBlueprint!G17, 0)*Info!B2*ROUNDUP(MaterialBlueprints1!F129*MaterialBlueprints1!G129,0)</f>
        <v/>
      </c>
      <c r="I129" t="inlineStr"/>
      <c r="J129" t="inlineStr"/>
      <c r="K129" t="inlineStr"/>
      <c r="L129" t="inlineStr"/>
      <c r="M129" t="inlineStr"/>
      <c r="N129" t="inlineStr"/>
      <c r="O129" t="inlineStr"/>
      <c r="P129" t="inlineStr"/>
      <c r="Q129" t="inlineStr"/>
      <c r="R129" t="inlineStr"/>
      <c r="S129" t="inlineStr"/>
      <c r="T129" t="inlineStr"/>
      <c r="U129" t="inlineStr"/>
      <c r="V129" t="inlineStr"/>
      <c r="W129" t="inlineStr"/>
      <c r="X129" t="inlineStr"/>
      <c r="Y129" t="inlineStr"/>
      <c r="Z129" t="inlineStr"/>
      <c r="AA129" t="inlineStr"/>
    </row>
    <row r="130">
      <c r="A130" t="inlineStr">
        <is>
          <t>Life Support Backup Unit Blueprint</t>
        </is>
      </c>
      <c r="B130" t="inlineStr">
        <is>
          <t>生命保障备份装置蓝图</t>
        </is>
      </c>
      <c r="C130" t="n">
        <v>3775</v>
      </c>
      <c r="D130" t="inlineStr">
        <is>
          <t>Viral Agent</t>
        </is>
      </c>
      <c r="E130" t="inlineStr">
        <is>
          <t>病原体</t>
        </is>
      </c>
      <c r="F130" t="n">
        <v>8</v>
      </c>
      <c r="G130" t="n">
        <v>1</v>
      </c>
      <c r="H130">
        <f>ROUNDUP(ComponentBlueprint!F17*ComponentBlueprint!G17, 0)*Info!B2*ROUNDUP(MaterialBlueprints1!F130*MaterialBlueprints1!G130,0)</f>
        <v/>
      </c>
      <c r="I130" t="inlineStr"/>
      <c r="J130" t="inlineStr"/>
      <c r="K130" t="inlineStr"/>
      <c r="L130" t="inlineStr"/>
      <c r="M130" t="inlineStr"/>
      <c r="N130" t="inlineStr"/>
      <c r="O130" t="inlineStr"/>
      <c r="P130" t="inlineStr"/>
      <c r="Q130" t="inlineStr"/>
      <c r="R130" t="inlineStr"/>
      <c r="S130" t="inlineStr"/>
      <c r="T130" t="inlineStr"/>
      <c r="U130" t="inlineStr"/>
      <c r="V130" t="inlineStr"/>
      <c r="W130" t="inlineStr"/>
      <c r="X130" t="inlineStr"/>
      <c r="Y130" t="inlineStr"/>
      <c r="Z130" t="inlineStr"/>
      <c r="AA130" t="inlineStr"/>
    </row>
    <row r="131">
      <c r="A131" t="inlineStr">
        <is>
          <t>Life Support Backup Unit Blueprint</t>
        </is>
      </c>
      <c r="B131" t="inlineStr">
        <is>
          <t>生命保障备份装置蓝图</t>
        </is>
      </c>
      <c r="C131" t="n">
        <v>57457</v>
      </c>
      <c r="D131" t="inlineStr">
        <is>
          <t>Reinforced Carbon Fiber</t>
        </is>
      </c>
      <c r="E131" t="inlineStr">
        <is>
          <t>强化碳纤维</t>
        </is>
      </c>
      <c r="F131" t="n">
        <v>10</v>
      </c>
      <c r="G131" t="n">
        <v>1</v>
      </c>
      <c r="H131">
        <f>ROUNDUP(ComponentBlueprint!F17*ComponentBlueprint!G17, 0)*Info!B2*ROUNDUP(MaterialBlueprints1!F131*MaterialBlueprints1!G131,0)</f>
        <v/>
      </c>
      <c r="I131" t="inlineStr"/>
      <c r="J131" t="inlineStr"/>
      <c r="K131" t="inlineStr"/>
      <c r="L131" t="inlineStr"/>
      <c r="M131" t="inlineStr"/>
      <c r="N131" t="inlineStr"/>
      <c r="O131" t="inlineStr"/>
      <c r="P131" t="inlineStr"/>
      <c r="Q131" t="inlineStr"/>
      <c r="R131" t="inlineStr"/>
      <c r="S131" t="inlineStr"/>
      <c r="T131" t="inlineStr"/>
      <c r="U131" t="inlineStr"/>
      <c r="V131" t="inlineStr"/>
      <c r="W131" t="inlineStr"/>
      <c r="X131" t="inlineStr"/>
      <c r="Y131" t="inlineStr"/>
      <c r="Z131" t="inlineStr"/>
      <c r="AA131" t="inlineStr"/>
    </row>
    <row r="132">
      <c r="A132" t="inlineStr">
        <is>
          <t>Capital Core Temperature Regulator Blueprint</t>
        </is>
      </c>
      <c r="B132" t="inlineStr">
        <is>
          <t>旗舰核心温度调节器蓝图</t>
        </is>
      </c>
      <c r="C132" t="n">
        <v>2868</v>
      </c>
      <c r="D132" t="inlineStr">
        <is>
          <t>Integrity Response Drones</t>
        </is>
      </c>
      <c r="E132" t="inlineStr">
        <is>
          <t>反破损快速反应无人机</t>
        </is>
      </c>
      <c r="F132" t="n">
        <v>20</v>
      </c>
      <c r="G132" t="n">
        <v>1</v>
      </c>
      <c r="H132">
        <f>ROUNDUP(ComponentBlueprint!F18*ComponentBlueprint!G18, 0)*Info!B2*ROUNDUP(MaterialBlueprints1!F132*MaterialBlueprints1!G132,0)</f>
        <v/>
      </c>
      <c r="I132" t="inlineStr"/>
      <c r="J132" t="inlineStr"/>
      <c r="K132" t="inlineStr"/>
      <c r="L132" t="inlineStr"/>
      <c r="M132" t="inlineStr"/>
      <c r="N132" t="inlineStr"/>
      <c r="O132" t="inlineStr"/>
      <c r="P132" t="inlineStr"/>
      <c r="Q132" t="inlineStr"/>
      <c r="R132" t="inlineStr"/>
      <c r="S132" t="inlineStr"/>
      <c r="T132" t="inlineStr"/>
      <c r="U132" t="inlineStr"/>
      <c r="V132" t="inlineStr"/>
      <c r="W132" t="inlineStr"/>
      <c r="X132" t="inlineStr"/>
      <c r="Y132" t="inlineStr"/>
      <c r="Z132" t="inlineStr"/>
      <c r="AA132" t="inlineStr"/>
    </row>
    <row r="133">
      <c r="A133" t="inlineStr">
        <is>
          <t>Capital Core Temperature Regulator Blueprint</t>
        </is>
      </c>
      <c r="B133" t="inlineStr">
        <is>
          <t>旗舰核心温度调节器蓝图</t>
        </is>
      </c>
      <c r="C133" t="n">
        <v>2872</v>
      </c>
      <c r="D133" t="inlineStr">
        <is>
          <t>Self-Harmonizing Power Core</t>
        </is>
      </c>
      <c r="E133" t="inlineStr">
        <is>
          <t>自协调能源核心</t>
        </is>
      </c>
      <c r="F133" t="n">
        <v>20</v>
      </c>
      <c r="G133" t="n">
        <v>1</v>
      </c>
      <c r="H133">
        <f>ROUNDUP(ComponentBlueprint!F18*ComponentBlueprint!G18, 0)*Info!B2*ROUNDUP(MaterialBlueprints1!F133*MaterialBlueprints1!G133,0)</f>
        <v/>
      </c>
      <c r="I133" t="inlineStr"/>
      <c r="J133" t="inlineStr"/>
      <c r="K133" t="inlineStr"/>
      <c r="L133" t="inlineStr"/>
      <c r="M133" t="inlineStr"/>
      <c r="N133" t="inlineStr"/>
      <c r="O133" t="inlineStr"/>
      <c r="P133" t="inlineStr"/>
      <c r="Q133" t="inlineStr"/>
      <c r="R133" t="inlineStr"/>
      <c r="S133" t="inlineStr"/>
      <c r="T133" t="inlineStr"/>
      <c r="U133" t="inlineStr"/>
      <c r="V133" t="inlineStr"/>
      <c r="W133" t="inlineStr"/>
      <c r="X133" t="inlineStr"/>
      <c r="Y133" t="inlineStr"/>
      <c r="Z133" t="inlineStr"/>
      <c r="AA133" t="inlineStr"/>
    </row>
    <row r="134">
      <c r="A134" t="inlineStr">
        <is>
          <t>Capital Core Temperature Regulator Blueprint</t>
        </is>
      </c>
      <c r="B134" t="inlineStr">
        <is>
          <t>旗舰核心温度调节器蓝图</t>
        </is>
      </c>
      <c r="C134" t="n">
        <v>57479</v>
      </c>
      <c r="D134" t="inlineStr">
        <is>
          <t>Core Temperature Regulator</t>
        </is>
      </c>
      <c r="E134" t="inlineStr">
        <is>
          <t>核心温度调节器</t>
        </is>
      </c>
      <c r="F134" t="n">
        <v>35</v>
      </c>
      <c r="G134" t="n">
        <v>1</v>
      </c>
      <c r="H134">
        <f>ROUNDUP(ComponentBlueprint!F18*ComponentBlueprint!G18, 0)*Info!B2*ROUNDUP(MaterialBlueprints1!F134*MaterialBlueprints1!G134,0)</f>
        <v/>
      </c>
      <c r="I134" t="inlineStr"/>
      <c r="J134" t="inlineStr"/>
      <c r="K134" t="inlineStr"/>
      <c r="L134" t="inlineStr"/>
      <c r="M134" t="inlineStr"/>
      <c r="N134" t="inlineStr"/>
      <c r="O134" t="inlineStr"/>
      <c r="P134" t="inlineStr"/>
      <c r="Q134" t="inlineStr"/>
      <c r="R134" t="inlineStr"/>
      <c r="S134" t="inlineStr"/>
      <c r="T134" t="inlineStr"/>
      <c r="U134" t="inlineStr"/>
      <c r="V134" t="inlineStr"/>
      <c r="W134" t="inlineStr"/>
      <c r="X134" t="inlineStr"/>
      <c r="Y134" t="inlineStr"/>
      <c r="Z134" t="inlineStr"/>
      <c r="AA134" t="inlineStr"/>
    </row>
    <row r="135">
      <c r="A135" t="inlineStr">
        <is>
          <t>Enhanced Neurolink Protection Cell Blueprint</t>
        </is>
      </c>
      <c r="B135" t="inlineStr">
        <is>
          <t>加强型神经链接防护单元蓝图</t>
        </is>
      </c>
      <c r="C135" t="n">
        <v>57442</v>
      </c>
      <c r="D135" t="inlineStr">
        <is>
          <t>Counter-Subversion Sensor Array</t>
        </is>
      </c>
      <c r="E135" t="inlineStr">
        <is>
          <t>抗干扰感应阵列</t>
        </is>
      </c>
      <c r="F135" t="n">
        <v>10</v>
      </c>
      <c r="G135" t="n">
        <v>1</v>
      </c>
      <c r="H135">
        <f>ROUNDUP(ComponentBlueprint!F19*ComponentBlueprint!G19, 0)*Info!B2*ROUNDUP(MaterialBlueprints1!F135*MaterialBlueprints1!G135,0)</f>
        <v/>
      </c>
      <c r="I135" t="inlineStr"/>
      <c r="J135" t="inlineStr"/>
      <c r="K135" t="inlineStr"/>
      <c r="L135" t="inlineStr"/>
      <c r="M135" t="inlineStr"/>
      <c r="N135" t="inlineStr"/>
      <c r="O135" t="inlineStr"/>
      <c r="P135" t="inlineStr"/>
      <c r="Q135" t="inlineStr"/>
      <c r="R135" t="inlineStr"/>
      <c r="S135" t="inlineStr"/>
      <c r="T135" t="inlineStr"/>
      <c r="U135" t="inlineStr"/>
      <c r="V135" t="inlineStr"/>
      <c r="W135" t="inlineStr"/>
      <c r="X135" t="inlineStr"/>
      <c r="Y135" t="inlineStr"/>
      <c r="Z135" t="inlineStr"/>
      <c r="AA135" t="inlineStr"/>
    </row>
    <row r="136">
      <c r="A136" t="inlineStr">
        <is>
          <t>Enhanced Neurolink Protection Cell Blueprint</t>
        </is>
      </c>
      <c r="B136" t="inlineStr">
        <is>
          <t>加强型神经链接防护单元蓝图</t>
        </is>
      </c>
      <c r="C136" t="n">
        <v>57444</v>
      </c>
      <c r="D136" t="inlineStr">
        <is>
          <t>Nanoscale Filter Plate</t>
        </is>
      </c>
      <c r="E136" t="inlineStr">
        <is>
          <t>纳米级过滤板</t>
        </is>
      </c>
      <c r="F136" t="n">
        <v>10</v>
      </c>
      <c r="G136" t="n">
        <v>1</v>
      </c>
      <c r="H136">
        <f>ROUNDUP(ComponentBlueprint!F19*ComponentBlueprint!G19, 0)*Info!B2*ROUNDUP(MaterialBlueprints1!F136*MaterialBlueprints1!G136,0)</f>
        <v/>
      </c>
      <c r="I136" t="inlineStr"/>
      <c r="J136" t="inlineStr"/>
      <c r="K136" t="inlineStr"/>
      <c r="L136" t="inlineStr"/>
      <c r="M136" t="inlineStr"/>
      <c r="N136" t="inlineStr"/>
      <c r="O136" t="inlineStr"/>
      <c r="P136" t="inlineStr"/>
      <c r="Q136" t="inlineStr"/>
      <c r="R136" t="inlineStr"/>
      <c r="S136" t="inlineStr"/>
      <c r="T136" t="inlineStr"/>
      <c r="U136" t="inlineStr"/>
      <c r="V136" t="inlineStr"/>
      <c r="W136" t="inlineStr"/>
      <c r="X136" t="inlineStr"/>
      <c r="Y136" t="inlineStr"/>
      <c r="Z136" t="inlineStr"/>
      <c r="AA136" t="inlineStr"/>
    </row>
    <row r="137">
      <c r="A137" t="inlineStr">
        <is>
          <t>Enhanced Neurolink Protection Cell Blueprint</t>
        </is>
      </c>
      <c r="B137" t="inlineStr">
        <is>
          <t>加强型神经链接防护单元蓝图</t>
        </is>
      </c>
      <c r="C137" t="n">
        <v>57451</v>
      </c>
      <c r="D137" t="inlineStr">
        <is>
          <t>Enhanced Electro-Neural Signaller</t>
        </is>
      </c>
      <c r="E137" t="inlineStr">
        <is>
          <t>加强型电子神经信号装置</t>
        </is>
      </c>
      <c r="F137" t="n">
        <v>10</v>
      </c>
      <c r="G137" t="n">
        <v>1</v>
      </c>
      <c r="H137">
        <f>ROUNDUP(ComponentBlueprint!F19*ComponentBlueprint!G19, 0)*Info!B2*ROUNDUP(MaterialBlueprints1!F137*MaterialBlueprints1!G137,0)</f>
        <v/>
      </c>
      <c r="I137" t="inlineStr"/>
      <c r="J137" t="inlineStr"/>
      <c r="K137" t="inlineStr"/>
      <c r="L137" t="inlineStr"/>
      <c r="M137" t="inlineStr"/>
      <c r="N137" t="inlineStr"/>
      <c r="O137" t="inlineStr"/>
      <c r="P137" t="inlineStr"/>
      <c r="Q137" t="inlineStr"/>
      <c r="R137" t="inlineStr"/>
      <c r="S137" t="inlineStr"/>
      <c r="T137" t="inlineStr"/>
      <c r="U137" t="inlineStr"/>
      <c r="V137" t="inlineStr"/>
      <c r="W137" t="inlineStr"/>
      <c r="X137" t="inlineStr"/>
      <c r="Y137" t="inlineStr"/>
      <c r="Z137" t="inlineStr"/>
      <c r="AA137" t="inlineStr"/>
    </row>
    <row r="138">
      <c r="A138" t="inlineStr">
        <is>
          <t>Enhanced Neurolink Protection Cell Blueprint</t>
        </is>
      </c>
      <c r="B138" t="inlineStr">
        <is>
          <t>加强型神经链接防护单元蓝图</t>
        </is>
      </c>
      <c r="C138" t="n">
        <v>57483</v>
      </c>
      <c r="D138" t="inlineStr">
        <is>
          <t>Neurolink Enhancer Reservoir</t>
        </is>
      </c>
      <c r="E138" t="inlineStr">
        <is>
          <t>神经链接增强器存储装置</t>
        </is>
      </c>
      <c r="F138" t="n">
        <v>10</v>
      </c>
      <c r="G138" t="n">
        <v>1</v>
      </c>
      <c r="H138">
        <f>ROUNDUP(ComponentBlueprint!F19*ComponentBlueprint!G19, 0)*Info!B2*ROUNDUP(MaterialBlueprints1!F138*MaterialBlueprints1!G138,0)</f>
        <v/>
      </c>
      <c r="I138" t="inlineStr"/>
      <c r="J138" t="inlineStr"/>
      <c r="K138" t="inlineStr"/>
      <c r="L138" t="inlineStr"/>
      <c r="M138" t="inlineStr"/>
      <c r="N138" t="inlineStr"/>
      <c r="O138" t="inlineStr"/>
      <c r="P138" t="inlineStr"/>
      <c r="Q138" t="inlineStr"/>
      <c r="R138" t="inlineStr"/>
      <c r="S138" t="inlineStr"/>
      <c r="T138" t="inlineStr"/>
      <c r="U138" t="inlineStr"/>
      <c r="V138" t="inlineStr"/>
      <c r="W138" t="inlineStr"/>
      <c r="X138" t="inlineStr"/>
      <c r="Y138" t="inlineStr"/>
      <c r="Z138" t="inlineStr"/>
      <c r="AA138" t="inlineStr"/>
    </row>
    <row r="139">
      <c r="A139" t="inlineStr">
        <is>
          <t>Enhanced Neurolink Protection Cell Blueprint</t>
        </is>
      </c>
      <c r="B139" t="inlineStr">
        <is>
          <t>加强型神经链接防护单元蓝图</t>
        </is>
      </c>
      <c r="C139" t="n">
        <v>57449</v>
      </c>
      <c r="D139" t="inlineStr">
        <is>
          <t>Nano Regulation Gate</t>
        </is>
      </c>
      <c r="E139" t="inlineStr">
        <is>
          <t>纳米校正闸</t>
        </is>
      </c>
      <c r="F139" t="n">
        <v>20</v>
      </c>
      <c r="G139" t="n">
        <v>1</v>
      </c>
      <c r="H139">
        <f>ROUNDUP(ComponentBlueprint!F19*ComponentBlueprint!G19, 0)*Info!B2*ROUNDUP(MaterialBlueprints1!F139*MaterialBlueprints1!G139,0)</f>
        <v/>
      </c>
      <c r="I139" t="inlineStr"/>
      <c r="J139" t="inlineStr"/>
      <c r="K139" t="inlineStr"/>
      <c r="L139" t="inlineStr"/>
      <c r="M139" t="inlineStr"/>
      <c r="N139" t="inlineStr"/>
      <c r="O139" t="inlineStr"/>
      <c r="P139" t="inlineStr"/>
      <c r="Q139" t="inlineStr"/>
      <c r="R139" t="inlineStr"/>
      <c r="S139" t="inlineStr"/>
      <c r="T139" t="inlineStr"/>
      <c r="U139" t="inlineStr"/>
      <c r="V139" t="inlineStr"/>
      <c r="W139" t="inlineStr"/>
      <c r="X139" t="inlineStr"/>
      <c r="Y139" t="inlineStr"/>
      <c r="Z139" t="inlineStr"/>
      <c r="AA139" t="inlineStr"/>
    </row>
    <row r="140">
      <c r="A140" t="inlineStr">
        <is>
          <t>Enhanced Neurolink Protection Cell Blueprint</t>
        </is>
      </c>
      <c r="B140" t="inlineStr">
        <is>
          <t>加强型神经链接防护单元蓝图</t>
        </is>
      </c>
      <c r="C140" t="n">
        <v>57482</v>
      </c>
      <c r="D140" t="inlineStr">
        <is>
          <t>Genetic Safeguard Filter</t>
        </is>
      </c>
      <c r="E140" t="inlineStr">
        <is>
          <t>基因保护过滤装置</t>
        </is>
      </c>
      <c r="F140" t="n">
        <v>75</v>
      </c>
      <c r="G140" t="n">
        <v>1</v>
      </c>
      <c r="H140">
        <f>ROUNDUP(ComponentBlueprint!F19*ComponentBlueprint!G19, 0)*Info!B2*ROUNDUP(MaterialBlueprints1!F140*MaterialBlueprints1!G140,0)</f>
        <v/>
      </c>
      <c r="I140" t="inlineStr"/>
      <c r="J140" t="inlineStr"/>
      <c r="K140" t="inlineStr"/>
      <c r="L140" t="inlineStr"/>
      <c r="M140" t="inlineStr"/>
      <c r="N140" t="inlineStr"/>
      <c r="O140" t="inlineStr"/>
      <c r="P140" t="inlineStr"/>
      <c r="Q140" t="inlineStr"/>
      <c r="R140" t="inlineStr"/>
      <c r="S140" t="inlineStr"/>
      <c r="T140" t="inlineStr"/>
      <c r="U140" t="inlineStr"/>
      <c r="V140" t="inlineStr"/>
      <c r="W140" t="inlineStr"/>
      <c r="X140" t="inlineStr"/>
      <c r="Y140" t="inlineStr"/>
      <c r="Z140" t="inlineStr"/>
      <c r="AA140" t="inlineStr"/>
    </row>
    <row r="141">
      <c r="A141" t="inlineStr">
        <is>
          <t>Enhanced Neurolink Protection Cell Blueprint</t>
        </is>
      </c>
      <c r="B141" t="inlineStr">
        <is>
          <t>加强型神经链接防护单元蓝图</t>
        </is>
      </c>
      <c r="C141" t="n">
        <v>57458</v>
      </c>
      <c r="D141" t="inlineStr">
        <is>
          <t>Meta-Operant Neurolink Enhancer</t>
        </is>
      </c>
      <c r="E141" t="inlineStr">
        <is>
          <t>变换反应神经链接增强器</t>
        </is>
      </c>
      <c r="F141" t="n">
        <v>150</v>
      </c>
      <c r="G141" t="n">
        <v>1</v>
      </c>
      <c r="H141">
        <f>ROUNDUP(ComponentBlueprint!F19*ComponentBlueprint!G19, 0)*Info!B2*ROUNDUP(MaterialBlueprints1!F141*MaterialBlueprints1!G141,0)</f>
        <v/>
      </c>
      <c r="I141" t="inlineStr"/>
      <c r="J141" t="inlineStr"/>
      <c r="K141" t="inlineStr"/>
      <c r="L141" t="inlineStr"/>
      <c r="M141" t="inlineStr"/>
      <c r="N141" t="inlineStr"/>
      <c r="O141" t="inlineStr"/>
      <c r="P141" t="inlineStr"/>
      <c r="Q141" t="inlineStr"/>
      <c r="R141" t="inlineStr"/>
      <c r="S141" t="inlineStr"/>
      <c r="T141" t="inlineStr"/>
      <c r="U141" t="inlineStr"/>
      <c r="V141" t="inlineStr"/>
      <c r="W141" t="inlineStr"/>
      <c r="X141" t="inlineStr"/>
      <c r="Y141" t="inlineStr"/>
      <c r="Z141" t="inlineStr"/>
      <c r="AA141" t="inlineStr"/>
    </row>
    <row r="142">
      <c r="A142" t="inlineStr">
        <is>
          <t>Enhanced Neurolink Protection Cell Blueprint</t>
        </is>
      </c>
      <c r="B142" t="inlineStr">
        <is>
          <t>加强型神经链接防护单元蓝图</t>
        </is>
      </c>
      <c r="C142" t="n">
        <v>2346</v>
      </c>
      <c r="D142" t="inlineStr">
        <is>
          <t>Synthetic Synapses</t>
        </is>
      </c>
      <c r="E142" t="inlineStr">
        <is>
          <t>合成神经键</t>
        </is>
      </c>
      <c r="F142" t="n">
        <v>3000</v>
      </c>
      <c r="G142" t="n">
        <v>1</v>
      </c>
      <c r="H142">
        <f>ROUNDUP(ComponentBlueprint!F19*ComponentBlueprint!G19, 0)*Info!B2*ROUNDUP(MaterialBlueprints1!F142*MaterialBlueprints1!G142,0)</f>
        <v/>
      </c>
      <c r="I142" t="inlineStr"/>
      <c r="J142" t="inlineStr"/>
      <c r="K142" t="inlineStr"/>
      <c r="L142" t="inlineStr"/>
      <c r="M142" t="inlineStr"/>
      <c r="N142" t="inlineStr"/>
      <c r="O142" t="inlineStr"/>
      <c r="P142" t="inlineStr"/>
      <c r="Q142" t="inlineStr"/>
      <c r="R142" t="inlineStr"/>
      <c r="S142" t="inlineStr"/>
      <c r="T142" t="inlineStr"/>
      <c r="U142" t="inlineStr"/>
      <c r="V142" t="inlineStr"/>
      <c r="W142" t="inlineStr"/>
      <c r="X142" t="inlineStr"/>
      <c r="Y142" t="inlineStr"/>
      <c r="Z142" t="inlineStr"/>
      <c r="AA142" t="inlineStr"/>
    </row>
    <row r="143">
      <c r="A143" t="inlineStr">
        <is>
          <t>Enhanced Neurolink Protection Cell Blueprint</t>
        </is>
      </c>
      <c r="B143" t="inlineStr">
        <is>
          <t>加强型神经链接防护单元蓝图</t>
        </is>
      </c>
      <c r="C143" t="n">
        <v>9842</v>
      </c>
      <c r="D143" t="inlineStr">
        <is>
          <t>Miniature Electronics</t>
        </is>
      </c>
      <c r="E143" t="inlineStr">
        <is>
          <t>微型电子元件</t>
        </is>
      </c>
      <c r="F143" t="n">
        <v>15000</v>
      </c>
      <c r="G143" t="n">
        <v>1</v>
      </c>
      <c r="H143">
        <f>ROUNDUP(ComponentBlueprint!F19*ComponentBlueprint!G19, 0)*Info!B2*ROUNDUP(MaterialBlueprints1!F143*MaterialBlueprints1!G143,0)</f>
        <v/>
      </c>
      <c r="I143" t="inlineStr"/>
      <c r="J143" t="inlineStr"/>
      <c r="K143" t="inlineStr"/>
      <c r="L143" t="inlineStr"/>
      <c r="M143" t="inlineStr"/>
      <c r="N143" t="inlineStr"/>
      <c r="O143" t="inlineStr"/>
      <c r="P143" t="inlineStr"/>
      <c r="Q143" t="inlineStr"/>
      <c r="R143" t="inlineStr"/>
      <c r="S143" t="inlineStr"/>
      <c r="T143" t="inlineStr"/>
      <c r="U143" t="inlineStr"/>
      <c r="V143" t="inlineStr"/>
      <c r="W143" t="inlineStr"/>
      <c r="X143" t="inlineStr"/>
      <c r="Y143" t="inlineStr"/>
      <c r="Z143" t="inlineStr"/>
      <c r="AA143" t="inlineStr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A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Blueprint EN</t>
        </is>
      </c>
      <c r="B1" s="1" t="inlineStr">
        <is>
          <t>Blueprint ZH</t>
        </is>
      </c>
      <c r="C1" s="1" t="inlineStr">
        <is>
          <t>Material ID</t>
        </is>
      </c>
      <c r="D1" s="1" t="inlineStr">
        <is>
          <t>Material EN</t>
        </is>
      </c>
      <c r="E1" s="1" t="inlineStr">
        <is>
          <t>Material ZH</t>
        </is>
      </c>
      <c r="F1" s="1" t="inlineStr">
        <is>
          <t>Quantity</t>
        </is>
      </c>
      <c r="G1" s="1" t="inlineStr">
        <is>
          <t>材料效率</t>
        </is>
      </c>
      <c r="H1" s="1" t="inlineStr">
        <is>
          <t>总需求</t>
        </is>
      </c>
      <c r="I1" s="1" t="inlineStr"/>
      <c r="J1" s="1" t="inlineStr">
        <is>
          <t> </t>
        </is>
      </c>
      <c r="K1" s="1" t="inlineStr">
        <is>
          <t>Unique Material ID</t>
        </is>
      </c>
      <c r="L1" s="1" t="inlineStr">
        <is>
          <t>Unique Material ZH</t>
        </is>
      </c>
      <c r="M1" s="1" t="inlineStr">
        <is>
          <t>Unique Material EN</t>
        </is>
      </c>
      <c r="N1" s="1" t="inlineStr">
        <is>
          <t>Summed 总需求</t>
        </is>
      </c>
      <c r="O1" s="1" t="inlineStr">
        <is>
          <t>Rounded 总需求</t>
        </is>
      </c>
      <c r="P1" s="1" t="inlineStr">
        <is>
          <t>  </t>
        </is>
      </c>
      <c r="Q1" s="1" t="inlineStr">
        <is>
          <t>Min Jita Sell</t>
        </is>
      </c>
      <c r="R1" s="1" t="inlineStr">
        <is>
          <t>Total Cost</t>
        </is>
      </c>
      <c r="S1" s="1" t="inlineStr">
        <is>
          <t>Total Cost Sum</t>
        </is>
      </c>
      <c r="T1" s="1" t="inlineStr">
        <is>
          <t>已完成数量</t>
        </is>
      </c>
      <c r="U1" s="1" t="inlineStr">
        <is>
          <t>剩余数量</t>
        </is>
      </c>
      <c r="V1" s="1" t="inlineStr">
        <is>
          <t>   </t>
        </is>
      </c>
      <c r="W1" s="1" t="inlineStr">
        <is>
          <t>    </t>
        </is>
      </c>
      <c r="X1" s="1" t="inlineStr">
        <is>
          <t>     </t>
        </is>
      </c>
      <c r="Y1" s="1" t="inlineStr">
        <is>
          <t>Adjusted Price</t>
        </is>
      </c>
      <c r="Z1" s="1" t="inlineStr">
        <is>
          <t>Total Adjusted Cost</t>
        </is>
      </c>
      <c r="AA1" s="1" t="inlineStr">
        <is>
          <t>Total Adjusted Cost Sum</t>
        </is>
      </c>
    </row>
    <row r="2">
      <c r="A2" t="inlineStr">
        <is>
          <t>Core Temperature Regulator Blueprint</t>
        </is>
      </c>
      <c r="B2" t="inlineStr">
        <is>
          <t>核心温度调节器蓝图</t>
        </is>
      </c>
      <c r="C2" t="n">
        <v>2401</v>
      </c>
      <c r="D2" t="inlineStr">
        <is>
          <t>Chiral Structures</t>
        </is>
      </c>
      <c r="E2" t="inlineStr">
        <is>
          <t>手性结构</t>
        </is>
      </c>
      <c r="F2" t="n">
        <v>100</v>
      </c>
      <c r="G2" t="n">
        <v>1</v>
      </c>
      <c r="H2">
        <f>ROUNDUP(ComponentBlueprint!F18*ComponentBlueprint!G18, 0)*Info!B2*ROUNDUP(MaterialBlueprints1!F134*MaterialBlueprints1!G134,0)*ROUNDUP(MaterialBlueprints2!F2*MaterialBlueprints2!G2,0)</f>
        <v/>
      </c>
      <c r="I2" t="inlineStr"/>
      <c r="J2" t="inlineStr"/>
      <c r="K2" t="n">
        <v>2401</v>
      </c>
      <c r="L2" t="inlineStr">
        <is>
          <t>手性结构</t>
        </is>
      </c>
      <c r="M2" t="inlineStr">
        <is>
          <t>Chiral Structures</t>
        </is>
      </c>
      <c r="N2">
        <f>ROUNDUP(ComponentBlueprint!F18*ComponentBlueprint!G18, 0)*Info!B2*ROUNDUP(MaterialBlueprints1!F134*MaterialBlueprints1!G134,0)*ROUNDUP(MaterialBlueprints2!F2*MaterialBlueprints2!G2,0)</f>
        <v/>
      </c>
      <c r="O2">
        <f>ROUNDUP(ComponentBlueprint!F18*ComponentBlueprint!G18, 0)*Info!B2*ROUNDUP(MaterialBlueprints1!F134*MaterialBlueprints1!G134,0)*ROUNDUP(MaterialBlueprints2!F2*MaterialBlueprints2!G2,0)</f>
        <v/>
      </c>
      <c r="P2" t="inlineStr"/>
      <c r="Q2" t="n">
        <v>892.7</v>
      </c>
      <c r="R2">
        <f>(ROUNDUP(ComponentBlueprint!F18*ComponentBlueprint!G18, 0)*Info!B2*ROUNDUP(MaterialBlueprints1!F134*MaterialBlueprints1!G134,0)*ROUNDUP(MaterialBlueprints2!F2*MaterialBlueprints2!G2,0))*(MaterialBlueprints2!Q2)*(0.7)</f>
        <v/>
      </c>
      <c r="S2">
        <f>SUM(R2:R10)</f>
        <v/>
      </c>
      <c r="T2" t="n">
        <v>0</v>
      </c>
      <c r="U2">
        <f>O2-T2</f>
        <v/>
      </c>
      <c r="V2" t="inlineStr"/>
      <c r="W2" t="inlineStr"/>
      <c r="X2" t="inlineStr"/>
      <c r="Y2" t="n">
        <v>496.098756615656</v>
      </c>
      <c r="Z2">
        <f>(ROUNDUP(ComponentBlueprint!F18*ComponentBlueprint!G18, 0)*Info!B2*ROUNDUP(MaterialBlueprints1!F134*MaterialBlueprints1!G134,0)*ROUNDUP(MaterialBlueprints2!F2*MaterialBlueprints2!G2,0))*MaterialBlueprints2!Y2</f>
        <v/>
      </c>
      <c r="AA2">
        <f>SUM(MaterialBlueprints2!Z2:MaterialBlueprints2!Z10)</f>
        <v/>
      </c>
    </row>
    <row r="3">
      <c r="A3" t="inlineStr">
        <is>
          <t>Core Temperature Regulator Blueprint</t>
        </is>
      </c>
      <c r="B3" t="inlineStr">
        <is>
          <t>核心温度调节器蓝图</t>
        </is>
      </c>
      <c r="C3" t="n">
        <v>3645</v>
      </c>
      <c r="D3" t="inlineStr">
        <is>
          <t>Water</t>
        </is>
      </c>
      <c r="E3" t="inlineStr">
        <is>
          <t>水</t>
        </is>
      </c>
      <c r="F3" t="n">
        <v>100</v>
      </c>
      <c r="G3" t="n">
        <v>1</v>
      </c>
      <c r="H3">
        <f>ROUNDUP(ComponentBlueprint!F18*ComponentBlueprint!G18, 0)*Info!B2*ROUNDUP(MaterialBlueprints1!F134*MaterialBlueprints1!G134,0)*ROUNDUP(MaterialBlueprints2!F3*MaterialBlueprints2!G3,0)</f>
        <v/>
      </c>
      <c r="I3" t="inlineStr"/>
      <c r="J3" t="inlineStr"/>
      <c r="K3" t="n">
        <v>3645</v>
      </c>
      <c r="L3" t="inlineStr">
        <is>
          <t>水</t>
        </is>
      </c>
      <c r="M3" t="inlineStr">
        <is>
          <t>Water</t>
        </is>
      </c>
      <c r="N3">
        <f>ROUNDUP(ComponentBlueprint!F18*ComponentBlueprint!G18, 0)*Info!B2*ROUNDUP(MaterialBlueprints1!F134*MaterialBlueprints1!G134,0)*ROUNDUP(MaterialBlueprints2!F3*MaterialBlueprints2!G3,0)</f>
        <v/>
      </c>
      <c r="O3">
        <f>ROUNDUP(ComponentBlueprint!F18*ComponentBlueprint!G18, 0)*Info!B2*ROUNDUP(MaterialBlueprints1!F134*MaterialBlueprints1!G134,0)*ROUNDUP(MaterialBlueprints2!F3*MaterialBlueprints2!G3,0)</f>
        <v/>
      </c>
      <c r="P3" t="inlineStr"/>
      <c r="Q3" t="n">
        <v>459</v>
      </c>
      <c r="R3">
        <f>(ROUNDUP(ComponentBlueprint!F18*ComponentBlueprint!G18, 0)*Info!B2*ROUNDUP(MaterialBlueprints1!F134*MaterialBlueprints1!G134,0)*ROUNDUP(MaterialBlueprints2!F3*MaterialBlueprints2!G3,0))*(MaterialBlueprints2!Q3)*(0.7)</f>
        <v/>
      </c>
      <c r="S3" t="inlineStr"/>
      <c r="T3" t="n">
        <v>0</v>
      </c>
      <c r="U3">
        <f>O3-T3</f>
        <v/>
      </c>
      <c r="V3" t="inlineStr"/>
      <c r="W3" t="inlineStr"/>
      <c r="X3" t="inlineStr"/>
      <c r="Y3" t="n">
        <v>266.0112974609896</v>
      </c>
      <c r="Z3">
        <f>(ROUNDUP(ComponentBlueprint!F18*ComponentBlueprint!G18, 0)*Info!B2*ROUNDUP(MaterialBlueprints1!F134*MaterialBlueprints1!G134,0)*ROUNDUP(MaterialBlueprints2!F3*MaterialBlueprints2!G3,0))*MaterialBlueprints2!Y3</f>
        <v/>
      </c>
      <c r="AA3" t="inlineStr"/>
    </row>
    <row r="4">
      <c r="A4" t="inlineStr">
        <is>
          <t>Core Temperature Regulator Blueprint</t>
        </is>
      </c>
      <c r="B4" t="inlineStr">
        <is>
          <t>核心温度调节器蓝图</t>
        </is>
      </c>
      <c r="C4" t="n">
        <v>57456</v>
      </c>
      <c r="D4" t="inlineStr">
        <is>
          <t>Pressurized Oxidizers</t>
        </is>
      </c>
      <c r="E4" t="inlineStr">
        <is>
          <t>增压氧化剂</t>
        </is>
      </c>
      <c r="F4" t="n">
        <v>500</v>
      </c>
      <c r="G4" t="n">
        <v>1</v>
      </c>
      <c r="H4">
        <f>ROUNDUP(ComponentBlueprint!F18*ComponentBlueprint!G18, 0)*Info!B2*ROUNDUP(MaterialBlueprints1!F134*MaterialBlueprints1!G134,0)*ROUNDUP(MaterialBlueprints2!F4*MaterialBlueprints2!G4,0)</f>
        <v/>
      </c>
      <c r="I4" t="inlineStr"/>
      <c r="J4" t="inlineStr"/>
      <c r="K4" t="n">
        <v>57456</v>
      </c>
      <c r="L4" t="inlineStr">
        <is>
          <t>增压氧化剂</t>
        </is>
      </c>
      <c r="M4" t="inlineStr">
        <is>
          <t>Pressurized Oxidizers</t>
        </is>
      </c>
      <c r="N4">
        <f>ROUNDUP(ComponentBlueprint!F18*ComponentBlueprint!G18, 0)*Info!B2*ROUNDUP(MaterialBlueprints1!F134*MaterialBlueprints1!G134,0)*ROUNDUP(MaterialBlueprints2!F4*MaterialBlueprints2!G4,0)</f>
        <v/>
      </c>
      <c r="O4">
        <f>ROUNDUP((ROUNDUP(ComponentBlueprint!F18*ComponentBlueprint!G18, 0)*Info!B2*ROUNDUP(MaterialBlueprints1!F134*MaterialBlueprints1!G134,0)*ROUNDUP(MaterialBlueprints2!F4*MaterialBlueprints2!G4,0))/200, 0)*200</f>
        <v/>
      </c>
      <c r="P4" t="inlineStr"/>
      <c r="Q4" t="n">
        <v>5175</v>
      </c>
      <c r="R4">
        <f>(ROUNDUP((ROUNDUP(ComponentBlueprint!F18*ComponentBlueprint!G18, 0)*Info!B2*ROUNDUP(MaterialBlueprints1!F134*MaterialBlueprints1!G134,0)*ROUNDUP(MaterialBlueprints2!F4*MaterialBlueprints2!G4,0))/200, 0)*200)*(MaterialBlueprints2!Q4)*(0.7)</f>
        <v/>
      </c>
      <c r="S4" t="inlineStr"/>
      <c r="T4" t="n">
        <v>0</v>
      </c>
      <c r="U4">
        <f>O4-T4</f>
        <v/>
      </c>
      <c r="V4" t="inlineStr"/>
      <c r="W4" t="inlineStr"/>
      <c r="X4" t="inlineStr"/>
      <c r="Y4" t="n">
        <v>5043.356267627709</v>
      </c>
      <c r="Z4">
        <f>(ROUNDUP((ROUNDUP(ComponentBlueprint!F18*ComponentBlueprint!G18, 0)*Info!B2*ROUNDUP(MaterialBlueprints1!F134*MaterialBlueprints1!G134,0)*ROUNDUP(MaterialBlueprints2!F4*MaterialBlueprints2!G4,0))/200, 0)*200)*MaterialBlueprints2!Y4</f>
        <v/>
      </c>
      <c r="AA4" t="inlineStr"/>
    </row>
    <row r="5">
      <c r="A5" t="inlineStr">
        <is>
          <t>Core Temperature Regulator Blueprint</t>
        </is>
      </c>
      <c r="B5" t="inlineStr">
        <is>
          <t>核心温度调节器蓝图</t>
        </is>
      </c>
      <c r="C5" t="n">
        <v>57457</v>
      </c>
      <c r="D5" t="inlineStr">
        <is>
          <t>Reinforced Carbon Fiber</t>
        </is>
      </c>
      <c r="E5" t="inlineStr">
        <is>
          <t>强化碳纤维</t>
        </is>
      </c>
      <c r="F5" t="n">
        <v>500</v>
      </c>
      <c r="G5" t="n">
        <v>1</v>
      </c>
      <c r="H5">
        <f>ROUNDUP(ComponentBlueprint!F18*ComponentBlueprint!G18, 0)*Info!B2*ROUNDUP(MaterialBlueprints1!F134*MaterialBlueprints1!G134,0)*ROUNDUP(MaterialBlueprints2!F5*MaterialBlueprints2!G5,0)</f>
        <v/>
      </c>
      <c r="I5" t="inlineStr"/>
      <c r="J5" t="inlineStr"/>
      <c r="K5" t="n">
        <v>57457</v>
      </c>
      <c r="L5" t="inlineStr">
        <is>
          <t>强化碳纤维</t>
        </is>
      </c>
      <c r="M5" t="inlineStr">
        <is>
          <t>Reinforced Carbon Fiber</t>
        </is>
      </c>
      <c r="N5">
        <f>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</f>
        <v/>
      </c>
      <c r="O5">
        <f>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</f>
        <v/>
      </c>
      <c r="P5" t="inlineStr"/>
      <c r="Q5" t="n">
        <v>5230</v>
      </c>
      <c r="R5">
        <f>(ROUNDUP((ROUNDUP(ComponentBlueprint!F18*ComponentBlueprint!G18,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0)*200)*(MaterialBlueprints2!Q5)*(0.7)</f>
        <v/>
      </c>
      <c r="S5" t="inlineStr"/>
      <c r="T5" t="n">
        <v>0</v>
      </c>
      <c r="U5">
        <f>O5-T5</f>
        <v/>
      </c>
      <c r="V5" t="inlineStr"/>
      <c r="W5" t="inlineStr"/>
      <c r="X5" t="inlineStr"/>
      <c r="Y5" t="n">
        <v>6374.558394366937</v>
      </c>
      <c r="Z5">
        <f>(ROUNDUP((ROUNDUP(ComponentBlueprint!F18*ComponentBlueprint!G18,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0)*200)*MaterialBlueprints2!Y5</f>
        <v/>
      </c>
      <c r="AA5" t="inlineStr"/>
    </row>
    <row r="6">
      <c r="A6" t="inlineStr">
        <is>
          <t>Genetic Safeguard Filter Blueprint</t>
        </is>
      </c>
      <c r="B6" t="inlineStr">
        <is>
          <t>基因保护过滤装置蓝图</t>
        </is>
      </c>
      <c r="C6" t="n">
        <v>57481</v>
      </c>
      <c r="D6" t="inlineStr">
        <is>
          <t>Genetic Lock Preserver</t>
        </is>
      </c>
      <c r="E6" t="inlineStr">
        <is>
          <t>基因锁储藏装置</t>
        </is>
      </c>
      <c r="F6" t="n">
        <v>5</v>
      </c>
      <c r="G6" t="n">
        <v>1</v>
      </c>
      <c r="H6">
        <f>ROUNDUP(ComponentBlueprint!F19*ComponentBlueprint!G19, 0)*Info!B2*ROUNDUP(MaterialBlueprints1!F140*MaterialBlueprints1!G140,0)*ROUNDUP(MaterialBlueprints2!F6*MaterialBlueprints2!G6,0)</f>
        <v/>
      </c>
      <c r="I6" t="inlineStr"/>
      <c r="J6" t="inlineStr"/>
      <c r="K6" t="n">
        <v>57480</v>
      </c>
      <c r="L6" t="inlineStr">
        <is>
          <t>可编程净化薄膜</t>
        </is>
      </c>
      <c r="M6" t="inlineStr">
        <is>
          <t>Programmable Purification Membrane</t>
        </is>
      </c>
      <c r="N6">
        <f>ROUNDUP(ComponentBlueprint!F19*ComponentBlueprint!G19, 0)*Info!B2*ROUNDUP(MaterialBlueprints1!F138*MaterialBlueprints1!G138,0)*ROUNDUP(MaterialBlueprints2!F10*MaterialBlueprints2!G10,0)</f>
        <v/>
      </c>
      <c r="O6">
        <f>ROUNDUP(ComponentBlueprint!F19*ComponentBlueprint!G19, 0)*Info!B2*ROUNDUP(MaterialBlueprints1!F138*MaterialBlueprints1!G138,0)*ROUNDUP(MaterialBlueprints2!F10*MaterialBlueprints2!G10,0)</f>
        <v/>
      </c>
      <c r="P6" t="inlineStr"/>
      <c r="Q6" t="n">
        <v>114300000</v>
      </c>
      <c r="R6">
        <f>(ROUNDUP(ComponentBlueprint!F19*ComponentBlueprint!G19, 0)*Info!B2*ROUNDUP(MaterialBlueprints1!F138*MaterialBlueprints1!G138,0)*ROUNDUP(MaterialBlueprints2!F10*MaterialBlueprints2!G10,0))*(MaterialBlueprints2!Q6)*(0.7)</f>
        <v/>
      </c>
      <c r="S6" t="inlineStr"/>
      <c r="T6" t="n">
        <v>0</v>
      </c>
      <c r="U6">
        <f>O6-T6</f>
        <v/>
      </c>
      <c r="V6" t="inlineStr"/>
      <c r="W6" t="inlineStr"/>
      <c r="X6" t="inlineStr"/>
      <c r="Y6" t="n">
        <v>13600078.8509035</v>
      </c>
      <c r="Z6">
        <f>(ROUNDUP(ComponentBlueprint!F19*ComponentBlueprint!G19, 0)*Info!B2*ROUNDUP(MaterialBlueprints1!F138*MaterialBlueprints1!G138,0)*ROUNDUP(MaterialBlueprints2!F10*MaterialBlueprints2!G10,0))*MaterialBlueprints2!Y6</f>
        <v/>
      </c>
      <c r="AA6" t="inlineStr"/>
    </row>
    <row r="7">
      <c r="A7" t="inlineStr">
        <is>
          <t>Genetic Safeguard Filter Blueprint</t>
        </is>
      </c>
      <c r="B7" t="inlineStr">
        <is>
          <t>基因保护过滤装置蓝图</t>
        </is>
      </c>
      <c r="C7" t="n">
        <v>57484</v>
      </c>
      <c r="D7" t="inlineStr">
        <is>
          <t>Genetic Structure Repairer</t>
        </is>
      </c>
      <c r="E7" t="inlineStr">
        <is>
          <t>基因结构维修装置</t>
        </is>
      </c>
      <c r="F7" t="n">
        <v>5</v>
      </c>
      <c r="G7" t="n">
        <v>1</v>
      </c>
      <c r="H7">
        <f>ROUNDUP(ComponentBlueprint!F19*ComponentBlueprint!G19, 0)*Info!B2*ROUNDUP(MaterialBlueprints1!F140*MaterialBlueprints1!G140,0)*ROUNDUP(MaterialBlueprints2!F7*MaterialBlueprints2!G7,0)</f>
        <v/>
      </c>
      <c r="I7" t="inlineStr"/>
      <c r="J7" t="inlineStr"/>
      <c r="K7" t="n">
        <v>57481</v>
      </c>
      <c r="L7" t="inlineStr">
        <is>
          <t>基因锁储藏装置</t>
        </is>
      </c>
      <c r="M7" t="inlineStr">
        <is>
          <t>Genetic Lock Preserver</t>
        </is>
      </c>
      <c r="N7">
        <f>ROUNDUP(ComponentBlueprint!F19*ComponentBlueprint!G19, 0)*Info!B2*ROUNDUP(MaterialBlueprints1!F140*MaterialBlueprints1!G140,0)*ROUNDUP(MaterialBlueprints2!F6*MaterialBlueprints2!G6,0)</f>
        <v/>
      </c>
      <c r="O7">
        <f>ROUNDUP(ComponentBlueprint!F19*ComponentBlueprint!G19, 0)*Info!B2*ROUNDUP(MaterialBlueprints1!F140*MaterialBlueprints1!G140,0)*ROUNDUP(MaterialBlueprints2!F6*MaterialBlueprints2!G6,0)</f>
        <v/>
      </c>
      <c r="P7" t="inlineStr"/>
      <c r="Q7" t="n">
        <v>6282000</v>
      </c>
      <c r="R7">
        <f>(ROUNDUP(ComponentBlueprint!F19*ComponentBlueprint!G19, 0)*Info!B2*ROUNDUP(MaterialBlueprints1!F140*MaterialBlueprints1!G140,0)*ROUNDUP(MaterialBlueprints2!F6*MaterialBlueprints2!G6,0))*(MaterialBlueprints2!Q7)*(0.7)</f>
        <v/>
      </c>
      <c r="S7" t="inlineStr"/>
      <c r="T7" t="n">
        <v>0</v>
      </c>
      <c r="U7">
        <f>O7-T7</f>
        <v/>
      </c>
      <c r="V7" t="inlineStr"/>
      <c r="W7" t="inlineStr"/>
      <c r="X7" t="inlineStr"/>
      <c r="Y7" t="n">
        <v>1495857.24826909</v>
      </c>
      <c r="Z7">
        <f>(ROUNDUP(ComponentBlueprint!F19*ComponentBlueprint!G19, 0)*Info!B2*ROUNDUP(MaterialBlueprints1!F140*MaterialBlueprints1!G140,0)*ROUNDUP(MaterialBlueprints2!F6*MaterialBlueprints2!G6,0))*MaterialBlueprints2!Y7</f>
        <v/>
      </c>
      <c r="AA7" t="inlineStr"/>
    </row>
    <row r="8">
      <c r="A8" t="inlineStr">
        <is>
          <t>Genetic Safeguard Filter Blueprint</t>
        </is>
      </c>
      <c r="B8" t="inlineStr">
        <is>
          <t>基因保护过滤装置蓝图</t>
        </is>
      </c>
      <c r="C8" t="n">
        <v>57485</v>
      </c>
      <c r="D8" t="inlineStr">
        <is>
          <t>Genetic Mutation Inhibitor</t>
        </is>
      </c>
      <c r="E8" t="inlineStr">
        <is>
          <t>基因突变抑制装置</t>
        </is>
      </c>
      <c r="F8" t="n">
        <v>5</v>
      </c>
      <c r="G8" t="n">
        <v>1</v>
      </c>
      <c r="H8">
        <f>ROUNDUP(ComponentBlueprint!F19*ComponentBlueprint!G19, 0)*Info!B2*ROUNDUP(MaterialBlueprints1!F140*MaterialBlueprints1!G140,0)*ROUNDUP(MaterialBlueprints2!F8*MaterialBlueprints2!G8,0)</f>
        <v/>
      </c>
      <c r="I8" t="inlineStr"/>
      <c r="J8" t="inlineStr"/>
      <c r="K8" t="n">
        <v>57484</v>
      </c>
      <c r="L8" t="inlineStr">
        <is>
          <t>基因结构维修装置</t>
        </is>
      </c>
      <c r="M8" t="inlineStr">
        <is>
          <t>Genetic Structure Repairer</t>
        </is>
      </c>
      <c r="N8">
        <f>ROUNDUP(ComponentBlueprint!F19*ComponentBlueprint!G19, 0)*Info!B2*ROUNDUP(MaterialBlueprints1!F140*MaterialBlueprints1!G140,0)*ROUNDUP(MaterialBlueprints2!F7*MaterialBlueprints2!G7,0)</f>
        <v/>
      </c>
      <c r="O8">
        <f>ROUNDUP(ComponentBlueprint!F19*ComponentBlueprint!G19, 0)*Info!B2*ROUNDUP(MaterialBlueprints1!F140*MaterialBlueprints1!G140,0)*ROUNDUP(MaterialBlueprints2!F7*MaterialBlueprints2!G7,0)</f>
        <v/>
      </c>
      <c r="P8" t="inlineStr"/>
      <c r="Q8" t="n">
        <v>6895000</v>
      </c>
      <c r="R8">
        <f>(ROUNDUP(ComponentBlueprint!F19*ComponentBlueprint!G19, 0)*Info!B2*ROUNDUP(MaterialBlueprints1!F140*MaterialBlueprints1!G140,0)*ROUNDUP(MaterialBlueprints2!F7*MaterialBlueprints2!G7,0))*(MaterialBlueprints2!Q8)*(0.7)</f>
        <v/>
      </c>
      <c r="S8" t="inlineStr"/>
      <c r="T8" t="n">
        <v>0</v>
      </c>
      <c r="U8">
        <f>O8-T8</f>
        <v/>
      </c>
      <c r="V8" t="inlineStr"/>
      <c r="W8" t="inlineStr"/>
      <c r="X8" t="inlineStr"/>
      <c r="Y8" t="n">
        <v>1522169.682600439</v>
      </c>
      <c r="Z8">
        <f>(ROUNDUP(ComponentBlueprint!F19*ComponentBlueprint!G19, 0)*Info!B2*ROUNDUP(MaterialBlueprints1!F140*MaterialBlueprints1!G140,0)*ROUNDUP(MaterialBlueprints2!F7*MaterialBlueprints2!G7,0))*MaterialBlueprints2!Y8</f>
        <v/>
      </c>
      <c r="AA8" t="inlineStr"/>
    </row>
    <row r="9">
      <c r="A9" t="inlineStr">
        <is>
          <t>Neurolink Enhancer Reservoir Blueprint</t>
        </is>
      </c>
      <c r="B9" t="inlineStr">
        <is>
          <t>神经链接增强器存储装置蓝图</t>
        </is>
      </c>
      <c r="C9" t="n">
        <v>57457</v>
      </c>
      <c r="D9" t="inlineStr">
        <is>
          <t>Reinforced Carbon Fiber</t>
        </is>
      </c>
      <c r="E9" t="inlineStr">
        <is>
          <t>强化碳纤维</t>
        </is>
      </c>
      <c r="F9" t="n">
        <v>500</v>
      </c>
      <c r="G9" t="n">
        <v>1</v>
      </c>
      <c r="H9">
        <f>ROUNDUP(ComponentBlueprint!F19*ComponentBlueprint!G19, 0)*Info!B2*ROUNDUP(MaterialBlueprints1!F138*MaterialBlueprints1!G138,0)*ROUNDUP(MaterialBlueprints2!F9*MaterialBlueprints2!G9,0)</f>
        <v/>
      </c>
      <c r="I9" t="inlineStr"/>
      <c r="J9" t="inlineStr"/>
      <c r="K9" t="n">
        <v>57485</v>
      </c>
      <c r="L9" t="inlineStr">
        <is>
          <t>基因突变抑制装置</t>
        </is>
      </c>
      <c r="M9" t="inlineStr">
        <is>
          <t>Genetic Mutation Inhibitor</t>
        </is>
      </c>
      <c r="N9">
        <f>ROUNDUP(ComponentBlueprint!F19*ComponentBlueprint!G19, 0)*Info!B2*ROUNDUP(MaterialBlueprints1!F140*MaterialBlueprints1!G140,0)*ROUNDUP(MaterialBlueprints2!F8*MaterialBlueprints2!G8,0)</f>
        <v/>
      </c>
      <c r="O9">
        <f>ROUNDUP(ComponentBlueprint!F19*ComponentBlueprint!G19, 0)*Info!B2*ROUNDUP(MaterialBlueprints1!F140*MaterialBlueprints1!G140,0)*ROUNDUP(MaterialBlueprints2!F8*MaterialBlueprints2!G8,0)</f>
        <v/>
      </c>
      <c r="P9" t="inlineStr"/>
      <c r="Q9" t="n">
        <v>6400000</v>
      </c>
      <c r="R9">
        <f>(ROUNDUP(ComponentBlueprint!F19*ComponentBlueprint!G19, 0)*Info!B2*ROUNDUP(MaterialBlueprints1!F140*MaterialBlueprints1!G140,0)*ROUNDUP(MaterialBlueprints2!F8*MaterialBlueprints2!G8,0))*(MaterialBlueprints2!Q9)*(0.7)</f>
        <v/>
      </c>
      <c r="S9" t="inlineStr"/>
      <c r="T9" t="n">
        <v>0</v>
      </c>
      <c r="U9">
        <f>O9-T9</f>
        <v/>
      </c>
      <c r="V9" t="inlineStr"/>
      <c r="W9" t="inlineStr"/>
      <c r="X9" t="inlineStr"/>
      <c r="Y9" t="n">
        <v>1699092.883591552</v>
      </c>
      <c r="Z9">
        <f>(ROUNDUP(ComponentBlueprint!F19*ComponentBlueprint!G19, 0)*Info!B2*ROUNDUP(MaterialBlueprints1!F140*MaterialBlueprints1!G140,0)*ROUNDUP(MaterialBlueprints2!F8*MaterialBlueprints2!G8,0))*MaterialBlueprints2!Y9</f>
        <v/>
      </c>
      <c r="AA9" t="inlineStr"/>
    </row>
    <row r="10">
      <c r="A10" t="inlineStr">
        <is>
          <t>Neurolink Enhancer Reservoir Blueprint</t>
        </is>
      </c>
      <c r="B10" t="inlineStr">
        <is>
          <t>神经链接增强器存储装置蓝图</t>
        </is>
      </c>
      <c r="C10" t="n">
        <v>57480</v>
      </c>
      <c r="D10" t="inlineStr">
        <is>
          <t>Programmable Purification Membrane</t>
        </is>
      </c>
      <c r="E10" t="inlineStr">
        <is>
          <t>可编程净化薄膜</t>
        </is>
      </c>
      <c r="F10" t="n">
        <v>1</v>
      </c>
      <c r="G10" t="n">
        <v>1</v>
      </c>
      <c r="H10">
        <f>ROUNDUP(ComponentBlueprint!F19*ComponentBlueprint!G19, 0)*Info!B2*ROUNDUP(MaterialBlueprints1!F138*MaterialBlueprints1!G138,0)*ROUNDUP(MaterialBlueprints2!F10*MaterialBlueprints2!G10,0)</f>
        <v/>
      </c>
      <c r="I10" t="inlineStr"/>
      <c r="J10" t="inlineStr"/>
      <c r="K10" t="inlineStr"/>
      <c r="L10" t="inlineStr"/>
      <c r="M10" t="inlineStr"/>
      <c r="N10" t="inlineStr"/>
      <c r="O10" t="inlineStr"/>
      <c r="P10" t="inlineStr"/>
      <c r="Q10" t="inlineStr"/>
      <c r="R10" t="inlineStr"/>
      <c r="S10" t="inlineStr"/>
      <c r="T10" t="inlineStr"/>
      <c r="U10" t="inlineStr"/>
      <c r="V10" t="inlineStr"/>
      <c r="W10" t="inlineStr"/>
      <c r="X10" t="inlineStr"/>
      <c r="Y10" t="inlineStr"/>
      <c r="Z10" t="inlineStr"/>
      <c r="AA10" t="inlineStr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A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Blueprint EN</t>
        </is>
      </c>
      <c r="B1" s="1" t="inlineStr">
        <is>
          <t>Blueprint ZH</t>
        </is>
      </c>
      <c r="C1" s="1" t="inlineStr">
        <is>
          <t>Material ID</t>
        </is>
      </c>
      <c r="D1" s="1" t="inlineStr">
        <is>
          <t>Material EN</t>
        </is>
      </c>
      <c r="E1" s="1" t="inlineStr">
        <is>
          <t>Material ZH</t>
        </is>
      </c>
      <c r="F1" s="1" t="inlineStr">
        <is>
          <t>Quantity</t>
        </is>
      </c>
      <c r="G1" s="1" t="inlineStr">
        <is>
          <t>材料效率</t>
        </is>
      </c>
      <c r="H1" s="1" t="inlineStr">
        <is>
          <t>总需求</t>
        </is>
      </c>
      <c r="I1" s="1" t="inlineStr"/>
      <c r="J1" s="1" t="inlineStr">
        <is>
          <t> </t>
        </is>
      </c>
      <c r="K1" s="1" t="inlineStr">
        <is>
          <t>Unique Material ID</t>
        </is>
      </c>
      <c r="L1" s="1" t="inlineStr">
        <is>
          <t>Unique Material ZH</t>
        </is>
      </c>
      <c r="M1" s="1" t="inlineStr">
        <is>
          <t>Unique Material EN</t>
        </is>
      </c>
      <c r="N1" s="1" t="inlineStr">
        <is>
          <t>Summed 总需求</t>
        </is>
      </c>
      <c r="O1" s="1" t="inlineStr">
        <is>
          <t>Rounded 总需求</t>
        </is>
      </c>
      <c r="P1" s="1" t="inlineStr">
        <is>
          <t>  </t>
        </is>
      </c>
      <c r="Q1" s="1" t="inlineStr">
        <is>
          <t>Min Jita Sell</t>
        </is>
      </c>
      <c r="R1" s="1" t="inlineStr">
        <is>
          <t>Total Cost</t>
        </is>
      </c>
      <c r="S1" s="1" t="inlineStr">
        <is>
          <t>Total Cost Sum</t>
        </is>
      </c>
      <c r="T1" s="1" t="inlineStr">
        <is>
          <t>已完成数量</t>
        </is>
      </c>
      <c r="U1" s="1" t="inlineStr">
        <is>
          <t>剩余数量</t>
        </is>
      </c>
      <c r="V1" s="1" t="inlineStr">
        <is>
          <t>   </t>
        </is>
      </c>
      <c r="W1" s="1" t="inlineStr">
        <is>
          <t>    </t>
        </is>
      </c>
      <c r="X1" s="1" t="inlineStr">
        <is>
          <t>     </t>
        </is>
      </c>
      <c r="Y1" s="1" t="inlineStr">
        <is>
          <t>Adjusted Price</t>
        </is>
      </c>
      <c r="Z1" s="1" t="inlineStr">
        <is>
          <t>Total Adjusted Cost</t>
        </is>
      </c>
      <c r="AA1" s="1" t="inlineStr">
        <is>
          <t>Total Adjusted Cost Sum</t>
        </is>
      </c>
    </row>
    <row r="2">
      <c r="A2" t="inlineStr">
        <is>
          <t>Programmable Purification Membrane Blueprint</t>
        </is>
      </c>
      <c r="B2" t="inlineStr">
        <is>
          <t>可编程净化薄膜蓝图</t>
        </is>
      </c>
      <c r="C2" t="n">
        <v>2361</v>
      </c>
      <c r="D2" t="inlineStr">
        <is>
          <t>Hermetic Membranes</t>
        </is>
      </c>
      <c r="E2" t="inlineStr">
        <is>
          <t>密封薄膜</t>
        </is>
      </c>
      <c r="F2" t="n">
        <v>100</v>
      </c>
      <c r="G2" t="n">
        <v>1</v>
      </c>
      <c r="H2">
        <f>ROUNDUP(ComponentBlueprint!F19*ComponentBlueprint!G19, 0)*Info!B2*ROUNDUP(MaterialBlueprints1!F138*MaterialBlueprints1!G138,0)*ROUNDUP(MaterialBlueprints2!F10*MaterialBlueprints2!G10,0)*ROUNDUP(MaterialBlueprints3!F2*MaterialBlueprints3!G2,0)</f>
        <v/>
      </c>
      <c r="I2" t="inlineStr"/>
      <c r="J2" t="inlineStr"/>
      <c r="K2" t="n">
        <v>2319</v>
      </c>
      <c r="L2" t="inlineStr">
        <is>
          <t>培养基</t>
        </is>
      </c>
      <c r="M2" t="inlineStr">
        <is>
          <t>Test Cultures</t>
        </is>
      </c>
      <c r="N2">
        <f>ROUNDUP(ComponentBlueprint!F19*ComponentBlueprint!G19, 0)*Info!B2*ROUNDUP(MaterialBlueprints1!F140*MaterialBlueprints1!G140,0)*ROUNDUP(MaterialBlueprints2!F8*MaterialBlueprints2!G8,0)*ROUNDUP(MaterialBlueprints3!F9*MaterialBlueprints3!G9,0)</f>
        <v/>
      </c>
      <c r="O2">
        <f>ROUNDUP(ComponentBlueprint!F19*ComponentBlueprint!G19, 0)*Info!B2*ROUNDUP(MaterialBlueprints1!F140*MaterialBlueprints1!G140,0)*ROUNDUP(MaterialBlueprints2!F8*MaterialBlueprints2!G8,0)*ROUNDUP(MaterialBlueprints3!F9*MaterialBlueprints3!G9,0)</f>
        <v/>
      </c>
      <c r="P2" t="inlineStr"/>
      <c r="Q2" t="n">
        <v>10480</v>
      </c>
      <c r="R2">
        <f>(ROUNDUP(ComponentBlueprint!F19*ComponentBlueprint!G19, 0)*Info!B2*ROUNDUP(MaterialBlueprints1!F140*MaterialBlueprints1!G140,0)*ROUNDUP(MaterialBlueprints2!F8*MaterialBlueprints2!G8,0)*ROUNDUP(MaterialBlueprints3!F9*MaterialBlueprints3!G9,0))*(MaterialBlueprints3!Q2)*(0.7)</f>
        <v/>
      </c>
      <c r="S2">
        <f>SUM(R2:R10)</f>
        <v/>
      </c>
      <c r="T2" t="n">
        <v>0</v>
      </c>
      <c r="U2">
        <f>O2-T2</f>
        <v/>
      </c>
      <c r="V2" t="inlineStr"/>
      <c r="W2" t="inlineStr"/>
      <c r="X2" t="inlineStr"/>
      <c r="Y2" t="n">
        <v>3475.766570028505</v>
      </c>
      <c r="Z2">
        <f>(ROUNDUP(ComponentBlueprint!F19*ComponentBlueprint!G19, 0)*Info!B2*ROUNDUP(MaterialBlueprints1!F140*MaterialBlueprints1!G140,0)*ROUNDUP(MaterialBlueprints2!F8*MaterialBlueprints2!G8,0)*ROUNDUP(MaterialBlueprints3!F9*MaterialBlueprints3!G9,0))*MaterialBlueprints3!Y2</f>
        <v/>
      </c>
      <c r="AA2">
        <f>SUM(MaterialBlueprints3!Z2:MaterialBlueprints3!Z10)</f>
        <v/>
      </c>
    </row>
    <row r="3">
      <c r="A3" t="inlineStr">
        <is>
          <t>Programmable Purification Membrane Blueprint</t>
        </is>
      </c>
      <c r="B3" t="inlineStr">
        <is>
          <t>可编程净化薄膜蓝图</t>
        </is>
      </c>
      <c r="C3" t="n">
        <v>2348</v>
      </c>
      <c r="D3" t="inlineStr">
        <is>
          <t>Gel-Matrix Biopaste</t>
        </is>
      </c>
      <c r="E3" t="inlineStr">
        <is>
          <t>凝胶基质生物胶</t>
        </is>
      </c>
      <c r="F3" t="n">
        <v>300</v>
      </c>
      <c r="G3" t="n">
        <v>1</v>
      </c>
      <c r="H3">
        <f>ROUNDUP(ComponentBlueprint!F19*ComponentBlueprint!G19, 0)*Info!B2*ROUNDUP(MaterialBlueprints1!F138*MaterialBlueprints1!G138,0)*ROUNDUP(MaterialBlueprints2!F10*MaterialBlueprints2!G10,0)*ROUNDUP(MaterialBlueprints3!F3*MaterialBlueprints3!G3,0)</f>
        <v/>
      </c>
      <c r="I3" t="inlineStr"/>
      <c r="J3" t="inlineStr"/>
      <c r="K3" t="n">
        <v>2329</v>
      </c>
      <c r="L3" t="inlineStr">
        <is>
          <t>生物电池</t>
        </is>
      </c>
      <c r="M3" t="inlineStr">
        <is>
          <t>Biocells</t>
        </is>
      </c>
      <c r="N3">
        <f>ROUNDUP(ComponentBlueprint!F19*ComponentBlueprint!G19, 0)*Info!B2*ROUNDUP(MaterialBlueprints1!F140*MaterialBlueprints1!G140,0)*ROUNDUP(MaterialBlueprints2!F6*MaterialBlueprints2!G6,0)*ROUNDUP(MaterialBlueprints3!F5*MaterialBlueprints3!G5,0)</f>
        <v/>
      </c>
      <c r="O3">
        <f>ROUNDUP(ComponentBlueprint!F19*ComponentBlueprint!G19, 0)*Info!B2*ROUNDUP(MaterialBlueprints1!F140*MaterialBlueprints1!G140,0)*ROUNDUP(MaterialBlueprints2!F6*MaterialBlueprints2!G6,0)*ROUNDUP(MaterialBlueprints3!F5*MaterialBlueprints3!G5,0)</f>
        <v/>
      </c>
      <c r="P3" t="inlineStr"/>
      <c r="Q3" t="n">
        <v>12530</v>
      </c>
      <c r="R3">
        <f>(ROUNDUP(ComponentBlueprint!F19*ComponentBlueprint!G19, 0)*Info!B2*ROUNDUP(MaterialBlueprints1!F140*MaterialBlueprints1!G140,0)*ROUNDUP(MaterialBlueprints2!F6*MaterialBlueprints2!G6,0)*ROUNDUP(MaterialBlueprints3!F5*MaterialBlueprints3!G5,0))*(MaterialBlueprints3!Q3)*(0.7)</f>
        <v/>
      </c>
      <c r="S3" t="inlineStr"/>
      <c r="T3" t="n">
        <v>0</v>
      </c>
      <c r="U3">
        <f>O3-T3</f>
        <v/>
      </c>
      <c r="V3" t="inlineStr"/>
      <c r="W3" t="inlineStr"/>
      <c r="X3" t="inlineStr"/>
      <c r="Y3" t="n">
        <v>5252.436161215829</v>
      </c>
      <c r="Z3">
        <f>(ROUNDUP(ComponentBlueprint!F19*ComponentBlueprint!G19, 0)*Info!B2*ROUNDUP(MaterialBlueprints1!F140*MaterialBlueprints1!G140,0)*ROUNDUP(MaterialBlueprints2!F6*MaterialBlueprints2!G6,0)*ROUNDUP(MaterialBlueprints3!F5*MaterialBlueprints3!G5,0))*MaterialBlueprints3!Y3</f>
        <v/>
      </c>
      <c r="AA3" t="inlineStr"/>
    </row>
    <row r="4">
      <c r="A4" t="inlineStr">
        <is>
          <t>Programmable Purification Membrane Blueprint</t>
        </is>
      </c>
      <c r="B4" t="inlineStr">
        <is>
          <t>可编程净化薄膜蓝图</t>
        </is>
      </c>
      <c r="C4" t="n">
        <v>11399</v>
      </c>
      <c r="D4" t="inlineStr">
        <is>
          <t>Morphite</t>
        </is>
      </c>
      <c r="E4" t="inlineStr">
        <is>
          <t>莫尔石</t>
        </is>
      </c>
      <c r="F4" t="n">
        <v>1500</v>
      </c>
      <c r="G4" t="n">
        <v>1</v>
      </c>
      <c r="H4">
        <f>ROUNDUP(ComponentBlueprint!F19*ComponentBlueprint!G19, 0)*Info!B2*ROUNDUP(MaterialBlueprints1!F138*MaterialBlueprints1!G138,0)*ROUNDUP(MaterialBlueprints2!F10*MaterialBlueprints2!G10,0)*ROUNDUP(MaterialBlueprints3!F4*MaterialBlueprints3!G4,0)</f>
        <v/>
      </c>
      <c r="I4" t="inlineStr"/>
      <c r="J4" t="inlineStr"/>
      <c r="K4" t="n">
        <v>2348</v>
      </c>
      <c r="L4" t="inlineStr">
        <is>
          <t>凝胶基质生物胶</t>
        </is>
      </c>
      <c r="M4" t="inlineStr">
        <is>
          <t>Gel-Matrix Biopaste</t>
        </is>
      </c>
      <c r="N4">
        <f>ROUNDUP(ComponentBlueprint!F19*ComponentBlueprint!G19, 0)*Info!B2*ROUNDUP(MaterialBlueprints1!F138*MaterialBlueprints1!G138,0)*ROUNDUP(MaterialBlueprints2!F10*MaterialBlueprints2!G10,0)*ROUNDUP(MaterialBlueprints3!F3*MaterialBlueprints3!G3,0)</f>
        <v/>
      </c>
      <c r="O4">
        <f>ROUNDUP(ComponentBlueprint!F19*ComponentBlueprint!G19, 0)*Info!B2*ROUNDUP(MaterialBlueprints1!F138*MaterialBlueprints1!G138,0)*ROUNDUP(MaterialBlueprints2!F10*MaterialBlueprints2!G10,0)*ROUNDUP(MaterialBlueprints3!F3*MaterialBlueprints3!G3,0)</f>
        <v/>
      </c>
      <c r="P4" t="inlineStr"/>
      <c r="Q4" t="n">
        <v>134900</v>
      </c>
      <c r="R4">
        <f>(ROUNDUP(ComponentBlueprint!F19*ComponentBlueprint!G19, 0)*Info!B2*ROUNDUP(MaterialBlueprints1!F138*MaterialBlueprints1!G138,0)*ROUNDUP(MaterialBlueprints2!F10*MaterialBlueprints2!G10,0)*ROUNDUP(MaterialBlueprints3!F3*MaterialBlueprints3!G3,0))*(MaterialBlueprints3!Q4)*(0.7)</f>
        <v/>
      </c>
      <c r="S4" t="inlineStr"/>
      <c r="T4" t="n">
        <v>0</v>
      </c>
      <c r="U4">
        <f>O4-T4</f>
        <v/>
      </c>
      <c r="V4" t="inlineStr"/>
      <c r="W4" t="inlineStr"/>
      <c r="X4" t="inlineStr"/>
      <c r="Y4" t="n">
        <v>117667.2021207727</v>
      </c>
      <c r="Z4">
        <f>(ROUNDUP(ComponentBlueprint!F19*ComponentBlueprint!G19, 0)*Info!B2*ROUNDUP(MaterialBlueprints1!F138*MaterialBlueprints1!G138,0)*ROUNDUP(MaterialBlueprints2!F10*MaterialBlueprints2!G10,0)*ROUNDUP(MaterialBlueprints3!F3*MaterialBlueprints3!G3,0))*MaterialBlueprints3!Y4</f>
        <v/>
      </c>
      <c r="AA4" t="inlineStr"/>
    </row>
    <row r="5">
      <c r="A5" t="inlineStr">
        <is>
          <t>Genetic Lock Preserver Blueprint</t>
        </is>
      </c>
      <c r="B5" t="inlineStr">
        <is>
          <t>基因锁储藏装置蓝图</t>
        </is>
      </c>
      <c r="C5" t="n">
        <v>2329</v>
      </c>
      <c r="D5" t="inlineStr">
        <is>
          <t>Biocells</t>
        </is>
      </c>
      <c r="E5" t="inlineStr">
        <is>
          <t>生物电池</t>
        </is>
      </c>
      <c r="F5" t="n">
        <v>5</v>
      </c>
      <c r="G5" t="n">
        <v>1</v>
      </c>
      <c r="H5">
        <f>ROUNDUP(ComponentBlueprint!F19*ComponentBlueprint!G19, 0)*Info!B2*ROUNDUP(MaterialBlueprints1!F140*MaterialBlueprints1!G140,0)*ROUNDUP(MaterialBlueprints2!F6*MaterialBlueprints2!G6,0)*ROUNDUP(MaterialBlueprints3!F5*MaterialBlueprints3!G5,0)</f>
        <v/>
      </c>
      <c r="I5" t="inlineStr"/>
      <c r="J5" t="inlineStr"/>
      <c r="K5" t="n">
        <v>2361</v>
      </c>
      <c r="L5" t="inlineStr">
        <is>
          <t>密封薄膜</t>
        </is>
      </c>
      <c r="M5" t="inlineStr">
        <is>
          <t>Hermetic Membranes</t>
        </is>
      </c>
      <c r="N5">
        <f>ROUNDUP(ComponentBlueprint!F19*ComponentBlueprint!G19, 0)*Info!B2*ROUNDUP(MaterialBlueprints1!F138*MaterialBlueprints1!G138,0)*ROUNDUP(MaterialBlueprints2!F10*MaterialBlueprints2!G10,0)*ROUNDUP(MaterialBlueprints3!F2*MaterialBlueprints3!G2,0)</f>
        <v/>
      </c>
      <c r="O5">
        <f>ROUNDUP(ComponentBlueprint!F19*ComponentBlueprint!G19, 0)*Info!B2*ROUNDUP(MaterialBlueprints1!F138*MaterialBlueprints1!G138,0)*ROUNDUP(MaterialBlueprints2!F10*MaterialBlueprints2!G10,0)*ROUNDUP(MaterialBlueprints3!F2*MaterialBlueprints3!G2,0)</f>
        <v/>
      </c>
      <c r="P5" t="inlineStr"/>
      <c r="Q5" t="n">
        <v>110000</v>
      </c>
      <c r="R5">
        <f>(ROUNDUP(ComponentBlueprint!F19*ComponentBlueprint!G19, 0)*Info!B2*ROUNDUP(MaterialBlueprints1!F138*MaterialBlueprints1!G138,0)*ROUNDUP(MaterialBlueprints2!F10*MaterialBlueprints2!G10,0)*ROUNDUP(MaterialBlueprints3!F2*MaterialBlueprints3!G2,0))*(MaterialBlueprints3!Q5)*(0.7)</f>
        <v/>
      </c>
      <c r="S5" t="inlineStr"/>
      <c r="T5" t="n">
        <v>0</v>
      </c>
      <c r="U5">
        <f>O5-T5</f>
        <v/>
      </c>
      <c r="V5" t="inlineStr"/>
      <c r="W5" t="inlineStr"/>
      <c r="X5" t="inlineStr"/>
      <c r="Y5" t="n">
        <v>49012.72740413082</v>
      </c>
      <c r="Z5">
        <f>(ROUNDUP(ComponentBlueprint!F19*ComponentBlueprint!G19, 0)*Info!B2*ROUNDUP(MaterialBlueprints1!F138*MaterialBlueprints1!G138,0)*ROUNDUP(MaterialBlueprints2!F10*MaterialBlueprints2!G10,0)*ROUNDUP(MaterialBlueprints3!F2*MaterialBlueprints3!G2,0))*MaterialBlueprints3!Y5</f>
        <v/>
      </c>
      <c r="AA5" t="inlineStr"/>
    </row>
    <row r="6">
      <c r="A6" t="inlineStr">
        <is>
          <t>Genetic Lock Preserver Blueprint</t>
        </is>
      </c>
      <c r="B6" t="inlineStr">
        <is>
          <t>基因锁储藏装置蓝图</t>
        </is>
      </c>
      <c r="C6" t="n">
        <v>57463</v>
      </c>
      <c r="D6" t="inlineStr">
        <is>
          <t>Isotropic Neofullerene Alpha-3</t>
        </is>
      </c>
      <c r="E6" t="inlineStr">
        <is>
          <t>等向性新富勒烯阿尔法-3</t>
        </is>
      </c>
      <c r="F6" t="n">
        <v>5</v>
      </c>
      <c r="G6" t="n">
        <v>1</v>
      </c>
      <c r="H6">
        <f>ROUNDUP(ComponentBlueprint!F19*ComponentBlueprint!G19, 0)*Info!B2*ROUNDUP(MaterialBlueprints1!F140*MaterialBlueprints1!G140,0)*ROUNDUP(MaterialBlueprints2!F6*MaterialBlueprints2!G6,0)*ROUNDUP(MaterialBlueprints3!F6*MaterialBlueprints3!G6,0)</f>
        <v/>
      </c>
      <c r="I6" t="inlineStr"/>
      <c r="J6" t="inlineStr"/>
      <c r="K6" t="n">
        <v>2463</v>
      </c>
      <c r="L6" t="inlineStr">
        <is>
          <t>纳米体</t>
        </is>
      </c>
      <c r="M6" t="inlineStr">
        <is>
          <t>Nanites</t>
        </is>
      </c>
      <c r="N6">
        <f>ROUNDUP(ComponentBlueprint!F19*ComponentBlueprint!G19, 0)*Info!B2*ROUNDUP(MaterialBlueprints1!F140*MaterialBlueprints1!G140,0)*ROUNDUP(MaterialBlueprints2!F7*MaterialBlueprints2!G7,0)*ROUNDUP(MaterialBlueprints3!F7*MaterialBlueprints3!G7,0)</f>
        <v/>
      </c>
      <c r="O6">
        <f>ROUNDUP(ComponentBlueprint!F19*ComponentBlueprint!G19, 0)*Info!B2*ROUNDUP(MaterialBlueprints1!F140*MaterialBlueprints1!G140,0)*ROUNDUP(MaterialBlueprints2!F7*MaterialBlueprints2!G7,0)*ROUNDUP(MaterialBlueprints3!F7*MaterialBlueprints3!G7,0)</f>
        <v/>
      </c>
      <c r="P6" t="inlineStr"/>
      <c r="Q6" t="n">
        <v>8733</v>
      </c>
      <c r="R6">
        <f>(ROUNDUP(ComponentBlueprint!F19*ComponentBlueprint!G19, 0)*Info!B2*ROUNDUP(MaterialBlueprints1!F140*MaterialBlueprints1!G140,0)*ROUNDUP(MaterialBlueprints2!F7*MaterialBlueprints2!G7,0)*ROUNDUP(MaterialBlueprints3!F7*MaterialBlueprints3!G7,0))*(MaterialBlueprints3!Q6)*(0.7)</f>
        <v/>
      </c>
      <c r="S6" t="inlineStr"/>
      <c r="T6" t="n">
        <v>0</v>
      </c>
      <c r="U6">
        <f>O6-T6</f>
        <v/>
      </c>
      <c r="V6" t="inlineStr"/>
      <c r="W6" t="inlineStr"/>
      <c r="X6" t="inlineStr"/>
      <c r="Y6" t="n">
        <v>3558.775964869558</v>
      </c>
      <c r="Z6">
        <f>(ROUNDUP(ComponentBlueprint!F19*ComponentBlueprint!G19, 0)*Info!B2*ROUNDUP(MaterialBlueprints1!F140*MaterialBlueprints1!G140,0)*ROUNDUP(MaterialBlueprints2!F7*MaterialBlueprints2!G7,0)*ROUNDUP(MaterialBlueprints3!F7*MaterialBlueprints3!G7,0))*MaterialBlueprints3!Y6</f>
        <v/>
      </c>
      <c r="AA6" t="inlineStr"/>
    </row>
    <row r="7">
      <c r="A7" t="inlineStr">
        <is>
          <t>Genetic Structure Repairer Blueprint</t>
        </is>
      </c>
      <c r="B7" t="inlineStr">
        <is>
          <t>基因结构维修装置蓝图</t>
        </is>
      </c>
      <c r="C7" t="n">
        <v>2463</v>
      </c>
      <c r="D7" t="inlineStr">
        <is>
          <t>Nanites</t>
        </is>
      </c>
      <c r="E7" t="inlineStr">
        <is>
          <t>纳米体</t>
        </is>
      </c>
      <c r="F7" t="n">
        <v>5</v>
      </c>
      <c r="G7" t="n">
        <v>1</v>
      </c>
      <c r="H7">
        <f>ROUNDUP(ComponentBlueprint!F19*ComponentBlueprint!G19, 0)*Info!B2*ROUNDUP(MaterialBlueprints1!F140*MaterialBlueprints1!G140,0)*ROUNDUP(MaterialBlueprints2!F7*MaterialBlueprints2!G7,0)*ROUNDUP(MaterialBlueprints3!F7*MaterialBlueprints3!G7,0)</f>
        <v/>
      </c>
      <c r="I7" t="inlineStr"/>
      <c r="J7" t="inlineStr"/>
      <c r="K7" t="n">
        <v>11399</v>
      </c>
      <c r="L7" t="inlineStr">
        <is>
          <t>莫尔石</t>
        </is>
      </c>
      <c r="M7" t="inlineStr">
        <is>
          <t>Morphite</t>
        </is>
      </c>
      <c r="N7">
        <f>ROUNDUP(ComponentBlueprint!F19*ComponentBlueprint!G19, 0)*Info!B2*ROUNDUP(MaterialBlueprints1!F138*MaterialBlueprints1!G138,0)*ROUNDUP(MaterialBlueprints2!F10*MaterialBlueprints2!G10,0)*ROUNDUP(MaterialBlueprints3!F4*MaterialBlueprints3!G4,0)</f>
        <v/>
      </c>
      <c r="O7">
        <f>ROUNDUP(ComponentBlueprint!F19*ComponentBlueprint!G19, 0)*Info!B2*ROUNDUP(MaterialBlueprints1!F138*MaterialBlueprints1!G138,0)*ROUNDUP(MaterialBlueprints2!F10*MaterialBlueprints2!G10,0)*ROUNDUP(MaterialBlueprints3!F4*MaterialBlueprints3!G4,0)</f>
        <v/>
      </c>
      <c r="P7" t="inlineStr"/>
      <c r="Q7" t="n">
        <v>30140</v>
      </c>
      <c r="R7">
        <f>(ROUNDUP(ComponentBlueprint!F19*ComponentBlueprint!G19, 0)*Info!B2*ROUNDUP(MaterialBlueprints1!F138*MaterialBlueprints1!G138,0)*ROUNDUP(MaterialBlueprints2!F10*MaterialBlueprints2!G10,0)*ROUNDUP(MaterialBlueprints3!F4*MaterialBlueprints3!G4,0))*(MaterialBlueprints3!Q7)*(0.7)</f>
        <v/>
      </c>
      <c r="S7" t="inlineStr"/>
      <c r="T7" t="n">
        <v>0</v>
      </c>
      <c r="U7">
        <f>O7-T7</f>
        <v/>
      </c>
      <c r="V7" t="inlineStr"/>
      <c r="W7" t="inlineStr"/>
      <c r="X7" t="inlineStr"/>
      <c r="Y7" t="n">
        <v>33720.24736017142</v>
      </c>
      <c r="Z7">
        <f>(ROUNDUP(ComponentBlueprint!F19*ComponentBlueprint!G19, 0)*Info!B2*ROUNDUP(MaterialBlueprints1!F138*MaterialBlueprints1!G138,0)*ROUNDUP(MaterialBlueprints2!F10*MaterialBlueprints2!G10,0)*ROUNDUP(MaterialBlueprints3!F4*MaterialBlueprints3!G4,0))*MaterialBlueprints3!Y7</f>
        <v/>
      </c>
      <c r="AA7" t="inlineStr"/>
    </row>
    <row r="8">
      <c r="A8" t="inlineStr">
        <is>
          <t>Genetic Structure Repairer Blueprint</t>
        </is>
      </c>
      <c r="B8" t="inlineStr">
        <is>
          <t>基因结构维修装置蓝图</t>
        </is>
      </c>
      <c r="C8" t="n">
        <v>57464</v>
      </c>
      <c r="D8" t="inlineStr">
        <is>
          <t>Isotropic Neofullerene Beta-6</t>
        </is>
      </c>
      <c r="E8" t="inlineStr">
        <is>
          <t>等向性新富勒烯贝它-6</t>
        </is>
      </c>
      <c r="F8" t="n">
        <v>5</v>
      </c>
      <c r="G8" t="n">
        <v>1</v>
      </c>
      <c r="H8">
        <f>ROUNDUP(ComponentBlueprint!F19*ComponentBlueprint!G19, 0)*Info!B2*ROUNDUP(MaterialBlueprints1!F140*MaterialBlueprints1!G140,0)*ROUNDUP(MaterialBlueprints2!F7*MaterialBlueprints2!G7,0)*ROUNDUP(MaterialBlueprints3!F8*MaterialBlueprints3!G8,0)</f>
        <v/>
      </c>
      <c r="I8" t="inlineStr"/>
      <c r="J8" t="inlineStr"/>
      <c r="K8" t="n">
        <v>57463</v>
      </c>
      <c r="L8" t="inlineStr">
        <is>
          <t>等向性新富勒烯阿尔法-3</t>
        </is>
      </c>
      <c r="M8" t="inlineStr">
        <is>
          <t>Isotropic Neofullerene Alpha-3</t>
        </is>
      </c>
      <c r="N8">
        <f>ROUNDUP(ComponentBlueprint!F19*ComponentBlueprint!G19, 0)*Info!B2*ROUNDUP(MaterialBlueprints1!F140*MaterialBlueprints1!G140,0)*ROUNDUP(MaterialBlueprints2!F6*MaterialBlueprints2!G6,0)*ROUNDUP(MaterialBlueprints3!F6*MaterialBlueprints3!G6,0)</f>
        <v/>
      </c>
      <c r="O8">
        <f>ROUNDUP(ComponentBlueprint!F19*ComponentBlueprint!G19, 0)*Info!B2*ROUNDUP(MaterialBlueprints1!F140*MaterialBlueprints1!G140,0)*ROUNDUP(MaterialBlueprints2!F6*MaterialBlueprints2!G6,0)*ROUNDUP(MaterialBlueprints3!F6*MaterialBlueprints3!G6,0)</f>
        <v/>
      </c>
      <c r="P8" t="inlineStr"/>
      <c r="Q8" t="n">
        <v>1089000</v>
      </c>
      <c r="R8">
        <f>(ROUNDUP(ComponentBlueprint!F19*ComponentBlueprint!G19, 0)*Info!B2*ROUNDUP(MaterialBlueprints1!F140*MaterialBlueprints1!G140,0)*ROUNDUP(MaterialBlueprints2!F6*MaterialBlueprints2!G6,0)*ROUNDUP(MaterialBlueprints3!F6*MaterialBlueprints3!G6,0))*(MaterialBlueprints3!Q8)*(0.7)</f>
        <v/>
      </c>
      <c r="S8" t="inlineStr"/>
      <c r="T8" t="n">
        <v>0</v>
      </c>
      <c r="U8">
        <f>O8-T8</f>
        <v/>
      </c>
      <c r="V8" t="inlineStr"/>
      <c r="W8" t="inlineStr"/>
      <c r="X8" t="inlineStr"/>
      <c r="Y8" t="n">
        <v>1123022.949947402</v>
      </c>
      <c r="Z8">
        <f>(ROUNDUP(ComponentBlueprint!F19*ComponentBlueprint!G19, 0)*Info!B2*ROUNDUP(MaterialBlueprints1!F140*MaterialBlueprints1!G140,0)*ROUNDUP(MaterialBlueprints2!F6*MaterialBlueprints2!G6,0)*ROUNDUP(MaterialBlueprints3!F6*MaterialBlueprints3!G6,0))*MaterialBlueprints3!Y8</f>
        <v/>
      </c>
      <c r="AA8" t="inlineStr"/>
    </row>
    <row r="9">
      <c r="A9" t="inlineStr">
        <is>
          <t>Genetic Mutation Inhibitor Blueprint</t>
        </is>
      </c>
      <c r="B9" t="inlineStr">
        <is>
          <t>基因突变抑制装置蓝图</t>
        </is>
      </c>
      <c r="C9" t="n">
        <v>2319</v>
      </c>
      <c r="D9" t="inlineStr">
        <is>
          <t>Test Cultures</t>
        </is>
      </c>
      <c r="E9" t="inlineStr">
        <is>
          <t>培养基</t>
        </is>
      </c>
      <c r="F9" t="n">
        <v>5</v>
      </c>
      <c r="G9" t="n">
        <v>1</v>
      </c>
      <c r="H9">
        <f>ROUNDUP(ComponentBlueprint!F19*ComponentBlueprint!G19, 0)*Info!B2*ROUNDUP(MaterialBlueprints1!F140*MaterialBlueprints1!G140,0)*ROUNDUP(MaterialBlueprints2!F8*MaterialBlueprints2!G8,0)*ROUNDUP(MaterialBlueprints3!F9*MaterialBlueprints3!G9,0)</f>
        <v/>
      </c>
      <c r="I9" t="inlineStr"/>
      <c r="J9" t="inlineStr"/>
      <c r="K9" t="n">
        <v>57464</v>
      </c>
      <c r="L9" t="inlineStr">
        <is>
          <t>等向性新富勒烯贝它-6</t>
        </is>
      </c>
      <c r="M9" t="inlineStr">
        <is>
          <t>Isotropic Neofullerene Beta-6</t>
        </is>
      </c>
      <c r="N9">
        <f>ROUNDUP(ComponentBlueprint!F19*ComponentBlueprint!G19, 0)*Info!B2*ROUNDUP(MaterialBlueprints1!F140*MaterialBlueprints1!G140,0)*ROUNDUP(MaterialBlueprints2!F7*MaterialBlueprints2!G7,0)*ROUNDUP(MaterialBlueprints3!F8*MaterialBlueprints3!G8,0)</f>
        <v/>
      </c>
      <c r="O9">
        <f>ROUNDUP(ComponentBlueprint!F19*ComponentBlueprint!G19, 0)*Info!B2*ROUNDUP(MaterialBlueprints1!F140*MaterialBlueprints1!G140,0)*ROUNDUP(MaterialBlueprints2!F7*MaterialBlueprints2!G7,0)*ROUNDUP(MaterialBlueprints3!F8*MaterialBlueprints3!G8,0)</f>
        <v/>
      </c>
      <c r="P9" t="inlineStr"/>
      <c r="Q9" t="n">
        <v>1449000</v>
      </c>
      <c r="R9">
        <f>(ROUNDUP(ComponentBlueprint!F19*ComponentBlueprint!G19, 0)*Info!B2*ROUNDUP(MaterialBlueprints1!F140*MaterialBlueprints1!G140,0)*ROUNDUP(MaterialBlueprints2!F7*MaterialBlueprints2!G7,0)*ROUNDUP(MaterialBlueprints3!F8*MaterialBlueprints3!G8,0))*(MaterialBlueprints3!Q9)*(0.7)</f>
        <v/>
      </c>
      <c r="S9" t="inlineStr"/>
      <c r="T9" t="n">
        <v>0</v>
      </c>
      <c r="U9">
        <f>O9-T9</f>
        <v/>
      </c>
      <c r="V9" t="inlineStr"/>
      <c r="W9" t="inlineStr"/>
      <c r="X9" t="inlineStr"/>
      <c r="Y9" t="n">
        <v>1035275.628400426</v>
      </c>
      <c r="Z9">
        <f>(ROUNDUP(ComponentBlueprint!F19*ComponentBlueprint!G19, 0)*Info!B2*ROUNDUP(MaterialBlueprints1!F140*MaterialBlueprints1!G140,0)*ROUNDUP(MaterialBlueprints2!F7*MaterialBlueprints2!G7,0)*ROUNDUP(MaterialBlueprints3!F8*MaterialBlueprints3!G8,0))*MaterialBlueprints3!Y9</f>
        <v/>
      </c>
      <c r="AA9" t="inlineStr"/>
    </row>
    <row r="10">
      <c r="A10" t="inlineStr">
        <is>
          <t>Genetic Mutation Inhibitor Blueprint</t>
        </is>
      </c>
      <c r="B10" t="inlineStr">
        <is>
          <t>基因突变抑制装置蓝图</t>
        </is>
      </c>
      <c r="C10" t="n">
        <v>57465</v>
      </c>
      <c r="D10" t="inlineStr">
        <is>
          <t>Isotropic Neofullerene Gamma-9</t>
        </is>
      </c>
      <c r="E10" t="inlineStr">
        <is>
          <t>等向性新富勒烯伽玛-9</t>
        </is>
      </c>
      <c r="F10" t="n">
        <v>5</v>
      </c>
      <c r="G10" t="n">
        <v>1</v>
      </c>
      <c r="H10">
        <f>ROUNDUP(ComponentBlueprint!F19*ComponentBlueprint!G19, 0)*Info!B2*ROUNDUP(MaterialBlueprints1!F140*MaterialBlueprints1!G140,0)*ROUNDUP(MaterialBlueprints2!F8*MaterialBlueprints2!G8,0)*ROUNDUP(MaterialBlueprints3!F10*MaterialBlueprints3!G10,0)</f>
        <v/>
      </c>
      <c r="I10" t="inlineStr"/>
      <c r="J10" t="inlineStr"/>
      <c r="K10" t="n">
        <v>57465</v>
      </c>
      <c r="L10" t="inlineStr">
        <is>
          <t>等向性新富勒烯伽玛-9</t>
        </is>
      </c>
      <c r="M10" t="inlineStr">
        <is>
          <t>Isotropic Neofullerene Gamma-9</t>
        </is>
      </c>
      <c r="N10">
        <f>ROUNDUP(ComponentBlueprint!F19*ComponentBlueprint!G19, 0)*Info!B2*ROUNDUP(MaterialBlueprints1!F140*MaterialBlueprints1!G140,0)*ROUNDUP(MaterialBlueprints2!F8*MaterialBlueprints2!G8,0)*ROUNDUP(MaterialBlueprints3!F10*MaterialBlueprints3!G10,0)</f>
        <v/>
      </c>
      <c r="O10">
        <f>ROUNDUP(ComponentBlueprint!F19*ComponentBlueprint!G19, 0)*Info!B2*ROUNDUP(MaterialBlueprints1!F140*MaterialBlueprints1!G140,0)*ROUNDUP(MaterialBlueprints2!F8*MaterialBlueprints2!G8,0)*ROUNDUP(MaterialBlueprints3!F10*MaterialBlueprints3!G10,0)</f>
        <v/>
      </c>
      <c r="P10" t="inlineStr"/>
      <c r="Q10" t="n">
        <v>1168000</v>
      </c>
      <c r="R10">
        <f>(ROUNDUP(ComponentBlueprint!F19*ComponentBlueprint!G19, 0)*Info!B2*ROUNDUP(MaterialBlueprints1!F140*MaterialBlueprints1!G140,0)*ROUNDUP(MaterialBlueprints2!F8*MaterialBlueprints2!G8,0)*ROUNDUP(MaterialBlueprints3!F10*MaterialBlueprints3!G10,0))*(MaterialBlueprints3!Q10)*(0.7)</f>
        <v/>
      </c>
      <c r="S10" t="inlineStr"/>
      <c r="T10" t="n">
        <v>0</v>
      </c>
      <c r="U10">
        <f>O10-T10</f>
        <v/>
      </c>
      <c r="V10" t="inlineStr"/>
      <c r="W10" t="inlineStr"/>
      <c r="X10" t="inlineStr"/>
      <c r="Y10" t="n">
        <v>986539.9324428011</v>
      </c>
      <c r="Z10">
        <f>(ROUNDUP(ComponentBlueprint!F19*ComponentBlueprint!G19, 0)*Info!B2*ROUNDUP(MaterialBlueprints1!F140*MaterialBlueprints1!G140,0)*ROUNDUP(MaterialBlueprints2!F8*MaterialBlueprints2!G8,0)*ROUNDUP(MaterialBlueprints3!F10*MaterialBlueprints3!G10,0))*MaterialBlueprints3!Y10</f>
        <v/>
      </c>
      <c r="AA10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B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Reaction Formula EN</t>
        </is>
      </c>
      <c r="B1" s="1" t="inlineStr">
        <is>
          <t>Reaction Formula ZH</t>
        </is>
      </c>
      <c r="C1" s="1" t="inlineStr">
        <is>
          <t>Product Output</t>
        </is>
      </c>
      <c r="D1" s="1" t="inlineStr">
        <is>
          <t>Material ID</t>
        </is>
      </c>
      <c r="E1" s="1" t="inlineStr">
        <is>
          <t>Material EN</t>
        </is>
      </c>
      <c r="F1" s="1" t="inlineStr">
        <is>
          <t>Material ZH</t>
        </is>
      </c>
      <c r="G1" s="1" t="inlineStr">
        <is>
          <t>Quantity</t>
        </is>
      </c>
      <c r="H1" s="1" t="inlineStr">
        <is>
          <t>材料效率</t>
        </is>
      </c>
      <c r="I1" s="1" t="inlineStr">
        <is>
          <t>总需求</t>
        </is>
      </c>
      <c r="J1" s="1" t="inlineStr"/>
      <c r="K1" s="1" t="inlineStr">
        <is>
          <t> </t>
        </is>
      </c>
      <c r="L1" s="1" t="inlineStr">
        <is>
          <t>Unique Material ID</t>
        </is>
      </c>
      <c r="M1" s="1" t="inlineStr">
        <is>
          <t>Unique Material ZH</t>
        </is>
      </c>
      <c r="N1" s="1" t="inlineStr">
        <is>
          <t>Unique Material EN</t>
        </is>
      </c>
      <c r="O1" s="1" t="inlineStr">
        <is>
          <t>Summed 总需求</t>
        </is>
      </c>
      <c r="P1" s="1" t="inlineStr">
        <is>
          <t>Rounded 总需求</t>
        </is>
      </c>
      <c r="Q1" s="1" t="inlineStr">
        <is>
          <t>  </t>
        </is>
      </c>
      <c r="R1" s="1" t="inlineStr">
        <is>
          <t>Min Jita Sell</t>
        </is>
      </c>
      <c r="S1" s="1" t="inlineStr">
        <is>
          <t>Total Cost</t>
        </is>
      </c>
      <c r="T1" s="1" t="inlineStr">
        <is>
          <t>Total Cost Sum</t>
        </is>
      </c>
      <c r="U1" s="1" t="inlineStr">
        <is>
          <t>已完成数量</t>
        </is>
      </c>
      <c r="V1" s="1" t="inlineStr">
        <is>
          <t>剩余数量</t>
        </is>
      </c>
      <c r="W1" s="1" t="inlineStr">
        <is>
          <t>   </t>
        </is>
      </c>
      <c r="X1" s="1" t="inlineStr">
        <is>
          <t>    </t>
        </is>
      </c>
      <c r="Y1" s="1" t="inlineStr">
        <is>
          <t>     </t>
        </is>
      </c>
      <c r="Z1" s="1" t="inlineStr">
        <is>
          <t>Adjusted Price</t>
        </is>
      </c>
      <c r="AA1" s="1" t="inlineStr">
        <is>
          <t>Total Adjusted Cost</t>
        </is>
      </c>
      <c r="AB1" s="1" t="inlineStr">
        <is>
          <t>Total Adjusted Cost Sum</t>
        </is>
      </c>
    </row>
    <row r="2">
      <c r="A2" t="inlineStr">
        <is>
          <t>Fermionic Condensates Reaction Formula</t>
        </is>
      </c>
      <c r="B2" t="inlineStr">
        <is>
          <t>费米子冷凝物反应配方</t>
        </is>
      </c>
      <c r="C2" t="n">
        <v>200</v>
      </c>
      <c r="D2" t="n">
        <v>16663</v>
      </c>
      <c r="E2" t="inlineStr">
        <is>
          <t>Caesarium Cadmide</t>
        </is>
      </c>
      <c r="F2" t="inlineStr">
        <is>
          <t>镉化铯</t>
        </is>
      </c>
      <c r="G2" t="n">
        <v>100</v>
      </c>
      <c r="H2" t="n">
        <v>1</v>
      </c>
      <c r="I2">
        <f>(ROUNDUP((ROUNDUP(ComponentBlueprint!F15*ComponentBlueprint!G15, 0)*Info!B2*ROUNDUP(MaterialBlueprints1!F115*MaterialBlueprints1!G115,0))/200, 0)*200/ReactionFormulas1!C2)*ROUNDUP(ReactionFormulas1!G2*ReactionFormulas1!H2,0)</f>
        <v/>
      </c>
      <c r="J2" t="inlineStr"/>
      <c r="K2" t="inlineStr"/>
      <c r="L2" t="n">
        <v>4246</v>
      </c>
      <c r="M2" t="inlineStr">
        <is>
          <t>氢燃料块</t>
        </is>
      </c>
      <c r="N2" t="inlineStr">
        <is>
          <t>Hydrogen Fuel Block</t>
        </is>
      </c>
      <c r="O2">
        <f>(ROUNDUP((ROUNDUP(ComponentBlueprint!F15*ComponentBlueprint!G15, 0)*Info!B2*ROUNDUP(MaterialBlueprints1!F124*MaterialBlueprints1!G124,0))/300, 0)*300/ReactionFormulas1!C9)*ROUNDUP(ReactionFormulas1!G9*ReactionFormulas1!H9,0)</f>
        <v/>
      </c>
      <c r="P2">
        <f>(ROUNDUP((ROUNDUP(ComponentBlueprint!F15*ComponentBlueprint!G15, 0)*Info!B2*ROUNDUP(MaterialBlueprints1!F124*MaterialBlueprints1!G124,0))/300, 0)*300/ReactionFormulas1!C9)*ROUNDUP(ReactionFormulas1!G9*ReactionFormulas1!H9,0)</f>
        <v/>
      </c>
      <c r="Q2" t="inlineStr"/>
      <c r="R2" t="n">
        <v>23110</v>
      </c>
      <c r="S2">
        <f>((ROUNDUP((ROUNDUP(ComponentBlueprint!F15*ComponentBlueprint!G15, 0)*Info!B2*ROUNDUP(MaterialBlueprints1!F124*MaterialBlueprints1!G124,0))/300, 0)*300/ReactionFormulas1!C9)*ROUNDUP(ReactionFormulas1!G9*ReactionFormulas1!H9,0))*(ReactionFormulas1!R2)*(0.7)</f>
        <v/>
      </c>
      <c r="T2">
        <f>SUM(S2:S15)</f>
        <v/>
      </c>
      <c r="U2" t="n">
        <v>0</v>
      </c>
      <c r="V2">
        <f>P2-U2</f>
        <v/>
      </c>
      <c r="W2" t="inlineStr"/>
      <c r="X2" t="inlineStr"/>
      <c r="Y2" t="inlineStr"/>
      <c r="Z2" t="n">
        <v>17284.08567050203</v>
      </c>
      <c r="AA2">
        <f>((ROUNDUP((ROUNDUP(ComponentBlueprint!F15*ComponentBlueprint!G15, 0)*Info!B2*ROUNDUP(MaterialBlueprints1!F124*MaterialBlueprints1!G124,0))/300, 0)*300/ReactionFormulas1!C9)*ROUNDUP(ReactionFormulas1!G9*ReactionFormulas1!H9,0))*ReactionFormulas1!Z2</f>
        <v/>
      </c>
      <c r="AB2">
        <f>SUM(ReactionFormulas1!AA2:ReactionFormulas1!AA15)</f>
        <v/>
      </c>
    </row>
    <row r="3">
      <c r="A3" t="inlineStr">
        <is>
          <t>Fermionic Condensates Reaction Formula</t>
        </is>
      </c>
      <c r="B3" t="inlineStr">
        <is>
          <t>费米子冷凝物反应配方</t>
        </is>
      </c>
      <c r="C3" t="n">
        <v>200</v>
      </c>
      <c r="D3" t="n">
        <v>16668</v>
      </c>
      <c r="E3" t="inlineStr">
        <is>
          <t>Dysporite</t>
        </is>
      </c>
      <c r="F3" t="inlineStr">
        <is>
          <t>镝汞合金</t>
        </is>
      </c>
      <c r="G3" t="n">
        <v>100</v>
      </c>
      <c r="H3" t="n">
        <v>1</v>
      </c>
      <c r="I3">
        <f>(ROUNDUP((ROUNDUP(ComponentBlueprint!F15*ComponentBlueprint!G15, 0)*Info!B2*ROUNDUP(MaterialBlueprints1!F115*MaterialBlueprints1!G115,0))/200, 0)*200/ReactionFormulas1!C3)*ROUNDUP(ReactionFormulas1!G3*ReactionFormulas1!H3,0)</f>
        <v/>
      </c>
      <c r="J3" t="inlineStr"/>
      <c r="K3" t="inlineStr"/>
      <c r="L3" t="n">
        <v>4247</v>
      </c>
      <c r="M3" t="inlineStr">
        <is>
          <t>氦燃料块</t>
        </is>
      </c>
      <c r="N3" t="inlineStr">
        <is>
          <t>Helium Fuel Block</t>
        </is>
      </c>
      <c r="O3">
        <f>(ROUNDUP((ROUNDUP(ComponentBlueprint!F15*ComponentBlueprint!G15, 0)*Info!B2*ROUNDUP(MaterialBlueprints1!F115*MaterialBlueprints1!G115,0))/200, 0)*200/ReactionFormulas1!C6)*ROUNDUP(ReactionFormulas1!G6*ReactionFormulas1!H6,0)</f>
        <v/>
      </c>
      <c r="P3">
        <f>(ROUNDUP((ROUNDUP(ComponentBlueprint!F15*ComponentBlueprint!G15, 0)*Info!B2*ROUNDUP(MaterialBlueprints1!F115*MaterialBlueprints1!G115,0))/200, 0)*200/ReactionFormulas1!C6)*ROUNDUP(ReactionFormulas1!G6*ReactionFormulas1!H6,0)</f>
        <v/>
      </c>
      <c r="Q3" t="inlineStr"/>
      <c r="R3" t="n">
        <v>23880</v>
      </c>
      <c r="S3">
        <f>((ROUNDUP((ROUNDUP(ComponentBlueprint!F15*ComponentBlueprint!G15, 0)*Info!B2*ROUNDUP(MaterialBlueprints1!F115*MaterialBlueprints1!G115,0))/200, 0)*200/ReactionFormulas1!C6)*ROUNDUP(ReactionFormulas1!G6*ReactionFormulas1!H6,0))*(ReactionFormulas1!R3)*(0.7)</f>
        <v/>
      </c>
      <c r="T3" t="inlineStr"/>
      <c r="U3" t="n">
        <v>0</v>
      </c>
      <c r="V3">
        <f>P3-U3</f>
        <v/>
      </c>
      <c r="W3" t="inlineStr"/>
      <c r="X3" t="inlineStr"/>
      <c r="Y3" t="inlineStr"/>
      <c r="Z3" t="n">
        <v>13230.41790275256</v>
      </c>
      <c r="AA3">
        <f>((ROUNDUP((ROUNDUP(ComponentBlueprint!F15*ComponentBlueprint!G15, 0)*Info!B2*ROUNDUP(MaterialBlueprints1!F115*MaterialBlueprints1!G115,0))/200, 0)*200/ReactionFormulas1!C6)*ROUNDUP(ReactionFormulas1!G6*ReactionFormulas1!H6,0))*ReactionFormulas1!Z3</f>
        <v/>
      </c>
      <c r="AB3" t="inlineStr"/>
    </row>
    <row r="4">
      <c r="A4" t="inlineStr">
        <is>
          <t>Fermionic Condensates Reaction Formula</t>
        </is>
      </c>
      <c r="B4" t="inlineStr">
        <is>
          <t>费米子冷凝物反应配方</t>
        </is>
      </c>
      <c r="C4" t="n">
        <v>200</v>
      </c>
      <c r="D4" t="n">
        <v>17769</v>
      </c>
      <c r="E4" t="inlineStr">
        <is>
          <t>Fluxed Condensates</t>
        </is>
      </c>
      <c r="F4" t="inlineStr">
        <is>
          <t>熔融冷凝物</t>
        </is>
      </c>
      <c r="G4" t="n">
        <v>100</v>
      </c>
      <c r="H4" t="n">
        <v>1</v>
      </c>
      <c r="I4">
        <f>(ROUNDUP((ROUNDUP(ComponentBlueprint!F15*ComponentBlueprint!G15, 0)*Info!B2*ROUNDUP(MaterialBlueprints1!F115*MaterialBlueprints1!G115,0))/200, 0)*200/ReactionFormulas1!C4)*ROUNDUP(ReactionFormulas1!G4*ReactionFormulas1!H4,0)</f>
        <v/>
      </c>
      <c r="J4" t="inlineStr"/>
      <c r="K4" t="inlineStr"/>
      <c r="L4" t="n">
        <v>16656</v>
      </c>
      <c r="M4" t="inlineStr">
        <is>
          <t>菲尔合金</t>
        </is>
      </c>
      <c r="N4" t="inlineStr">
        <is>
          <t>Fernite Alloy</t>
        </is>
      </c>
      <c r="O4">
        <f>(ROUNDUP((ROUNDUP(ComponentBlueprint!F15*ComponentBlueprint!G15, 0)*Info!B2*ROUNDUP(MaterialBlueprints1!F124*MaterialBlueprints1!G124,0))/300, 0)*300/ReactionFormulas1!C7)*ROUNDUP(ReactionFormulas1!G7*ReactionFormulas1!H7,0)</f>
        <v/>
      </c>
      <c r="P4">
        <f>ROUNDUP(((ROUNDUP((ROUNDUP(ComponentBlueprint!F15*ComponentBlueprint!G15, 0)*Info!B2*ROUNDUP(MaterialBlueprints1!F124*MaterialBlueprints1!G124,0))/300, 0)*300/ReactionFormulas1!C7)*ROUNDUP(ReactionFormulas1!G7*ReactionFormulas1!H7,0))/200, 0)*200</f>
        <v/>
      </c>
      <c r="Q4" t="inlineStr"/>
      <c r="R4" t="n">
        <v>3955</v>
      </c>
      <c r="S4">
        <f>(ROUNDUP(((ROUNDUP((ROUNDUP(ComponentBlueprint!F15*ComponentBlueprint!G15, 0)*Info!B2*ROUNDUP(MaterialBlueprints1!F124*MaterialBlueprints1!G124,0))/300, 0)*300/ReactionFormulas1!C7)*ROUNDUP(ReactionFormulas1!G7*ReactionFormulas1!H7,0))/200, 0)*200)*(ReactionFormulas1!R4)*(0.7)</f>
        <v/>
      </c>
      <c r="T4" t="inlineStr"/>
      <c r="U4" t="n">
        <v>0</v>
      </c>
      <c r="V4">
        <f>P4-U4</f>
        <v/>
      </c>
      <c r="W4" t="inlineStr"/>
      <c r="X4" t="inlineStr"/>
      <c r="Y4" t="inlineStr"/>
      <c r="Z4" t="n">
        <v>2118.853074120238</v>
      </c>
      <c r="AA4">
        <f>(ROUNDUP(((ROUNDUP((ROUNDUP(ComponentBlueprint!F15*ComponentBlueprint!G15, 0)*Info!B2*ROUNDUP(MaterialBlueprints1!F124*MaterialBlueprints1!G124,0))/300, 0)*300/ReactionFormulas1!C7)*ROUNDUP(ReactionFormulas1!G7*ReactionFormulas1!H7,0))/200, 0)*200)*ReactionFormulas1!Z4</f>
        <v/>
      </c>
      <c r="AB4" t="inlineStr"/>
    </row>
    <row r="5">
      <c r="A5" t="inlineStr">
        <is>
          <t>Fermionic Condensates Reaction Formula</t>
        </is>
      </c>
      <c r="B5" t="inlineStr">
        <is>
          <t>费米子冷凝物反应配方</t>
        </is>
      </c>
      <c r="C5" t="n">
        <v>200</v>
      </c>
      <c r="D5" t="n">
        <v>17960</v>
      </c>
      <c r="E5" t="inlineStr">
        <is>
          <t>Prometium</t>
        </is>
      </c>
      <c r="F5" t="inlineStr">
        <is>
          <t>稀土钷</t>
        </is>
      </c>
      <c r="G5" t="n">
        <v>100</v>
      </c>
      <c r="H5" t="n">
        <v>1</v>
      </c>
      <c r="I5">
        <f>(ROUNDUP((ROUNDUP(ComponentBlueprint!F15*ComponentBlueprint!G15, 0)*Info!B2*ROUNDUP(MaterialBlueprints1!F115*MaterialBlueprints1!G115,0))/200, 0)*200/ReactionFormulas1!C5)*ROUNDUP(ReactionFormulas1!G5*ReactionFormulas1!H5,0)</f>
        <v/>
      </c>
      <c r="J5" t="inlineStr"/>
      <c r="K5" t="inlineStr"/>
      <c r="L5" t="n">
        <v>16659</v>
      </c>
      <c r="M5" t="inlineStr">
        <is>
          <t>碳聚合物</t>
        </is>
      </c>
      <c r="N5" t="inlineStr">
        <is>
          <t>Carbon Polymers</t>
        </is>
      </c>
      <c r="O5">
        <f>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0)*200/ReactionFormulas1!C13)*ROUNDUP(ReactionFormulas1!G13*ReactionFormulas1!H13,0)</f>
        <v/>
      </c>
      <c r="P5">
        <f>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0)*200/ReactionFormulas1!C13)*ROUNDUP(ReactionFormulas1!G13*ReactionFormulas1!H13,0))/200, 0)*200</f>
        <v/>
      </c>
      <c r="Q5" t="inlineStr"/>
      <c r="R5" t="n">
        <v>1149</v>
      </c>
      <c r="S5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0)*200/ReactionFormulas1!C13)*ROUNDUP(ReactionFormulas1!G13*ReactionFormulas1!H13,0))/200, 0)*200)*(ReactionFormulas1!R5)*(0.7)</f>
        <v/>
      </c>
      <c r="T5" t="inlineStr"/>
      <c r="U5" t="n">
        <v>0</v>
      </c>
      <c r="V5">
        <f>P5-U5</f>
        <v/>
      </c>
      <c r="W5" t="inlineStr"/>
      <c r="X5" t="inlineStr"/>
      <c r="Y5" t="inlineStr"/>
      <c r="Z5" t="n">
        <v>913.7567680760667</v>
      </c>
      <c r="AA5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0)*200/ReactionFormulas1!C13)*ROUNDUP(ReactionFormulas1!G13*ReactionFormulas1!H13,0))/200, 0)*200)*ReactionFormulas1!Z5</f>
        <v/>
      </c>
      <c r="AB5" t="inlineStr"/>
    </row>
    <row r="6">
      <c r="A6" t="inlineStr">
        <is>
          <t>Fermionic Condensates Reaction Formula</t>
        </is>
      </c>
      <c r="B6" t="inlineStr">
        <is>
          <t>费米子冷凝物反应配方</t>
        </is>
      </c>
      <c r="C6" t="n">
        <v>200</v>
      </c>
      <c r="D6" t="n">
        <v>4247</v>
      </c>
      <c r="E6" t="inlineStr">
        <is>
          <t>Helium Fuel Block</t>
        </is>
      </c>
      <c r="F6" t="inlineStr">
        <is>
          <t>氦燃料块</t>
        </is>
      </c>
      <c r="G6" t="n">
        <v>5</v>
      </c>
      <c r="H6" t="n">
        <v>1</v>
      </c>
      <c r="I6">
        <f>(ROUNDUP((ROUNDUP(ComponentBlueprint!F15*ComponentBlueprint!G15, 0)*Info!B2*ROUNDUP(MaterialBlueprints1!F115*MaterialBlueprints1!G115,0))/200, 0)*200/ReactionFormulas1!C6)*ROUNDUP(ReactionFormulas1!G6*ReactionFormulas1!H6,0)</f>
        <v/>
      </c>
      <c r="J6" t="inlineStr"/>
      <c r="K6" t="inlineStr"/>
      <c r="L6" t="n">
        <v>16661</v>
      </c>
      <c r="M6" t="inlineStr">
        <is>
          <t>硫酸</t>
        </is>
      </c>
      <c r="N6" t="inlineStr">
        <is>
          <t>Sulfuric Acid</t>
        </is>
      </c>
      <c r="O6">
        <f>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0)*200/ReactionFormulas1!C14)*ROUNDUP(ReactionFormulas1!G14*ReactionFormulas1!H14,0)</f>
        <v/>
      </c>
      <c r="P6">
        <f>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0)*200/ReactionFormulas1!C14)*ROUNDUP(ReactionFormulas1!G14*ReactionFormulas1!H14,0))/200, 0)*200</f>
        <v/>
      </c>
      <c r="Q6" t="inlineStr"/>
      <c r="R6" t="n">
        <v>1593</v>
      </c>
      <c r="S6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0)*200/ReactionFormulas1!C14)*ROUNDUP(ReactionFormulas1!G14*ReactionFormulas1!H14,0))/200, 0)*200)*(ReactionFormulas1!R6)*(0.7)</f>
        <v/>
      </c>
      <c r="T6" t="inlineStr"/>
      <c r="U6" t="n">
        <v>0</v>
      </c>
      <c r="V6">
        <f>P6-U6</f>
        <v/>
      </c>
      <c r="W6" t="inlineStr"/>
      <c r="X6" t="inlineStr"/>
      <c r="Y6" t="inlineStr"/>
      <c r="Z6" t="n">
        <v>1808.889109637508</v>
      </c>
      <c r="AA6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0)*200/ReactionFormulas1!C14)*ROUNDUP(ReactionFormulas1!G14*ReactionFormulas1!H14,0))/200, 0)*200)*ReactionFormulas1!Z6</f>
        <v/>
      </c>
      <c r="AB6" t="inlineStr"/>
    </row>
    <row r="7">
      <c r="A7" t="inlineStr">
        <is>
          <t>Plasmonic Metamaterials Reaction Formula</t>
        </is>
      </c>
      <c r="B7" t="inlineStr">
        <is>
          <t>等离子体超材料反应配方</t>
        </is>
      </c>
      <c r="C7" t="n">
        <v>300</v>
      </c>
      <c r="D7" t="n">
        <v>16656</v>
      </c>
      <c r="E7" t="inlineStr">
        <is>
          <t>Fernite Alloy</t>
        </is>
      </c>
      <c r="F7" t="inlineStr">
        <is>
          <t>菲尔合金</t>
        </is>
      </c>
      <c r="G7" t="n">
        <v>100</v>
      </c>
      <c r="H7" t="n">
        <v>1</v>
      </c>
      <c r="I7">
        <f>(ROUNDUP((ROUNDUP(ComponentBlueprint!F15*ComponentBlueprint!G15, 0)*Info!B2*ROUNDUP(MaterialBlueprints1!F124*MaterialBlueprints1!G124,0))/300, 0)*300/ReactionFormulas1!C7)*ROUNDUP(ReactionFormulas1!G7*ReactionFormulas1!H7,0)</f>
        <v/>
      </c>
      <c r="J7" t="inlineStr"/>
      <c r="K7" t="inlineStr"/>
      <c r="L7" t="n">
        <v>16663</v>
      </c>
      <c r="M7" t="inlineStr">
        <is>
          <t>镉化铯</t>
        </is>
      </c>
      <c r="N7" t="inlineStr">
        <is>
          <t>Caesarium Cadmide</t>
        </is>
      </c>
      <c r="O7">
        <f>(ROUNDUP((ROUNDUP(ComponentBlueprint!F15*ComponentBlueprint!G15, 0)*Info!B2*ROUNDUP(MaterialBlueprints1!F115*MaterialBlueprints1!G115,0))/200, 0)*200/ReactionFormulas1!C2)*ROUNDUP(ReactionFormulas1!G2*ReactionFormulas1!H2,0)</f>
        <v/>
      </c>
      <c r="P7">
        <f>ROUNDUP(((ROUNDUP((ROUNDUP(ComponentBlueprint!F15*ComponentBlueprint!G15, 0)*Info!B2*ROUNDUP(MaterialBlueprints1!F115*MaterialBlueprints1!G115,0))/200, 0)*200/ReactionFormulas1!C2)*ROUNDUP(ReactionFormulas1!G2*ReactionFormulas1!H2,0))/200, 0)*200</f>
        <v/>
      </c>
      <c r="Q7" t="inlineStr"/>
      <c r="R7" t="n">
        <v>8989</v>
      </c>
      <c r="S7">
        <f>(ROUNDUP(((ROUNDUP((ROUNDUP(ComponentBlueprint!F15*ComponentBlueprint!G15, 0)*Info!B2*ROUNDUP(MaterialBlueprints1!F115*MaterialBlueprints1!G115,0))/200, 0)*200/ReactionFormulas1!C2)*ROUNDUP(ReactionFormulas1!G2*ReactionFormulas1!H2,0))/200, 0)*200)*(ReactionFormulas1!R7)*(0.7)</f>
        <v/>
      </c>
      <c r="T7" t="inlineStr"/>
      <c r="U7" t="n">
        <v>0</v>
      </c>
      <c r="V7">
        <f>P7-U7</f>
        <v/>
      </c>
      <c r="W7" t="inlineStr"/>
      <c r="X7" t="inlineStr"/>
      <c r="Y7" t="inlineStr"/>
      <c r="Z7" t="n">
        <v>5875.26827327342</v>
      </c>
      <c r="AA7">
        <f>(ROUNDUP(((ROUNDUP((ROUNDUP(ComponentBlueprint!F15*ComponentBlueprint!G15, 0)*Info!B2*ROUNDUP(MaterialBlueprints1!F115*MaterialBlueprints1!G115,0))/200, 0)*200/ReactionFormulas1!C2)*ROUNDUP(ReactionFormulas1!G2*ReactionFormulas1!H2,0))/200, 0)*200)*ReactionFormulas1!Z7</f>
        <v/>
      </c>
      <c r="AB7" t="inlineStr"/>
    </row>
    <row r="8">
      <c r="A8" t="inlineStr">
        <is>
          <t>Plasmonic Metamaterials Reaction Formula</t>
        </is>
      </c>
      <c r="B8" t="inlineStr">
        <is>
          <t>等离子体超材料反应配方</t>
        </is>
      </c>
      <c r="C8" t="n">
        <v>300</v>
      </c>
      <c r="D8" t="n">
        <v>16667</v>
      </c>
      <c r="E8" t="inlineStr">
        <is>
          <t>Neo Mercurite</t>
        </is>
      </c>
      <c r="F8" t="inlineStr">
        <is>
          <t>新汞合金</t>
        </is>
      </c>
      <c r="G8" t="n">
        <v>100</v>
      </c>
      <c r="H8" t="n">
        <v>1</v>
      </c>
      <c r="I8">
        <f>(ROUNDUP((ROUNDUP(ComponentBlueprint!F15*ComponentBlueprint!G15, 0)*Info!B2*ROUNDUP(MaterialBlueprints1!F124*MaterialBlueprints1!G124,0))/300, 0)*300/ReactionFormulas1!C8)*ROUNDUP(ReactionFormulas1!G8*ReactionFormulas1!H8,0)</f>
        <v/>
      </c>
      <c r="J8" t="inlineStr"/>
      <c r="K8" t="inlineStr"/>
      <c r="L8" t="n">
        <v>16667</v>
      </c>
      <c r="M8" t="inlineStr">
        <is>
          <t>新汞合金</t>
        </is>
      </c>
      <c r="N8" t="inlineStr">
        <is>
          <t>Neo Mercurite</t>
        </is>
      </c>
      <c r="O8">
        <f>(ROUNDUP((ROUNDUP(ComponentBlueprint!F15*ComponentBlueprint!G15, 0)*Info!B2*ROUNDUP(MaterialBlueprints1!F124*MaterialBlueprints1!G124,0))/300, 0)*300/ReactionFormulas1!C8)*ROUNDUP(ReactionFormulas1!G8*ReactionFormulas1!H8,0)</f>
        <v/>
      </c>
      <c r="P8">
        <f>ROUNDUP(((ROUNDUP((ROUNDUP(ComponentBlueprint!F15*ComponentBlueprint!G15, 0)*Info!B2*ROUNDUP(MaterialBlueprints1!F124*MaterialBlueprints1!G124,0))/300, 0)*300/ReactionFormulas1!C8)*ROUNDUP(ReactionFormulas1!G8*ReactionFormulas1!H8,0))/200, 0)*200</f>
        <v/>
      </c>
      <c r="Q8" t="inlineStr"/>
      <c r="R8" t="n">
        <v>39990</v>
      </c>
      <c r="S8">
        <f>(ROUNDUP(((ROUNDUP((ROUNDUP(ComponentBlueprint!F15*ComponentBlueprint!G15, 0)*Info!B2*ROUNDUP(MaterialBlueprints1!F124*MaterialBlueprints1!G124,0))/300, 0)*300/ReactionFormulas1!C8)*ROUNDUP(ReactionFormulas1!G8*ReactionFormulas1!H8,0))/200, 0)*200)*(ReactionFormulas1!R8)*(0.7)</f>
        <v/>
      </c>
      <c r="T8" t="inlineStr"/>
      <c r="U8" t="n">
        <v>0</v>
      </c>
      <c r="V8">
        <f>P8-U8</f>
        <v/>
      </c>
      <c r="W8" t="inlineStr"/>
      <c r="X8" t="inlineStr"/>
      <c r="Y8" t="inlineStr"/>
      <c r="Z8" t="n">
        <v>10749.76631718748</v>
      </c>
      <c r="AA8">
        <f>(ROUNDUP(((ROUNDUP((ROUNDUP(ComponentBlueprint!F15*ComponentBlueprint!G15, 0)*Info!B2*ROUNDUP(MaterialBlueprints1!F124*MaterialBlueprints1!G124,0))/300, 0)*300/ReactionFormulas1!C8)*ROUNDUP(ReactionFormulas1!G8*ReactionFormulas1!H8,0))/200, 0)*200)*ReactionFormulas1!Z8</f>
        <v/>
      </c>
      <c r="AB8" t="inlineStr"/>
    </row>
    <row r="9">
      <c r="A9" t="inlineStr">
        <is>
          <t>Plasmonic Metamaterials Reaction Formula</t>
        </is>
      </c>
      <c r="B9" t="inlineStr">
        <is>
          <t>等离子体超材料反应配方</t>
        </is>
      </c>
      <c r="C9" t="n">
        <v>300</v>
      </c>
      <c r="D9" t="n">
        <v>4246</v>
      </c>
      <c r="E9" t="inlineStr">
        <is>
          <t>Hydrogen Fuel Block</t>
        </is>
      </c>
      <c r="F9" t="inlineStr">
        <is>
          <t>氢燃料块</t>
        </is>
      </c>
      <c r="G9" t="n">
        <v>5</v>
      </c>
      <c r="H9" t="n">
        <v>1</v>
      </c>
      <c r="I9">
        <f>(ROUNDUP((ROUNDUP(ComponentBlueprint!F15*ComponentBlueprint!G15, 0)*Info!B2*ROUNDUP(MaterialBlueprints1!F124*MaterialBlueprints1!G124,0))/300, 0)*300/ReactionFormulas1!C9)*ROUNDUP(ReactionFormulas1!G9*ReactionFormulas1!H9,0)</f>
        <v/>
      </c>
      <c r="J9" t="inlineStr"/>
      <c r="K9" t="inlineStr"/>
      <c r="L9" t="n">
        <v>16668</v>
      </c>
      <c r="M9" t="inlineStr">
        <is>
          <t>镝汞合金</t>
        </is>
      </c>
      <c r="N9" t="inlineStr">
        <is>
          <t>Dysporite</t>
        </is>
      </c>
      <c r="O9">
        <f>(ROUNDUP((ROUNDUP(ComponentBlueprint!F15*ComponentBlueprint!G15, 0)*Info!B2*ROUNDUP(MaterialBlueprints1!F115*MaterialBlueprints1!G115,0))/200, 0)*200/ReactionFormulas1!C3)*ROUNDUP(ReactionFormulas1!G3*ReactionFormulas1!H3,0)</f>
        <v/>
      </c>
      <c r="P9">
        <f>ROUNDUP(((ROUNDUP((ROUNDUP(ComponentBlueprint!F15*ComponentBlueprint!G15, 0)*Info!B2*ROUNDUP(MaterialBlueprints1!F115*MaterialBlueprints1!G115,0))/200, 0)*200/ReactionFormulas1!C3)*ROUNDUP(ReactionFormulas1!G3*ReactionFormulas1!H3,0))/200, 0)*200</f>
        <v/>
      </c>
      <c r="Q9" t="inlineStr"/>
      <c r="R9" t="n">
        <v>39450</v>
      </c>
      <c r="S9">
        <f>(ROUNDUP(((ROUNDUP((ROUNDUP(ComponentBlueprint!F15*ComponentBlueprint!G15, 0)*Info!B2*ROUNDUP(MaterialBlueprints1!F115*MaterialBlueprints1!G115,0))/200, 0)*200/ReactionFormulas1!C3)*ROUNDUP(ReactionFormulas1!G3*ReactionFormulas1!H3,0))/200, 0)*200)*(ReactionFormulas1!R9)*(0.7)</f>
        <v/>
      </c>
      <c r="T9" t="inlineStr"/>
      <c r="U9" t="n">
        <v>0</v>
      </c>
      <c r="V9">
        <f>P9-U9</f>
        <v/>
      </c>
      <c r="W9" t="inlineStr"/>
      <c r="X9" t="inlineStr"/>
      <c r="Y9" t="inlineStr"/>
      <c r="Z9" t="n">
        <v>14766.77333933874</v>
      </c>
      <c r="AA9">
        <f>(ROUNDUP(((ROUNDUP((ROUNDUP(ComponentBlueprint!F15*ComponentBlueprint!G15, 0)*Info!B2*ROUNDUP(MaterialBlueprints1!F115*MaterialBlueprints1!G115,0))/200, 0)*200/ReactionFormulas1!C3)*ROUNDUP(ReactionFormulas1!G3*ReactionFormulas1!H3,0))/200, 0)*200)*ReactionFormulas1!Z9</f>
        <v/>
      </c>
      <c r="AB9" t="inlineStr"/>
    </row>
    <row r="10">
      <c r="A10" t="inlineStr">
        <is>
          <t>Reinforced Carbon Fiber Reaction Formula</t>
        </is>
      </c>
      <c r="B10" t="inlineStr">
        <is>
          <t>强化碳纤维反应配方</t>
        </is>
      </c>
      <c r="C10" t="n">
        <v>200</v>
      </c>
      <c r="D10" t="n">
        <v>57453</v>
      </c>
      <c r="E10" t="inlineStr">
        <is>
          <t>Carbon Fiber</t>
        </is>
      </c>
      <c r="F10" t="inlineStr">
        <is>
          <t>碳纤维</t>
        </is>
      </c>
      <c r="G10" t="n">
        <v>200</v>
      </c>
      <c r="H10" t="n">
        <v>1</v>
      </c>
      <c r="I10">
        <f>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0)*200/ReactionFormulas1!C10)*ROUNDUP(ReactionFormulas1!G10*ReactionFormulas1!H10,0)</f>
        <v/>
      </c>
      <c r="J10" t="inlineStr"/>
      <c r="K10" t="inlineStr"/>
      <c r="L10" t="n">
        <v>17769</v>
      </c>
      <c r="M10" t="inlineStr">
        <is>
          <t>熔融冷凝物</t>
        </is>
      </c>
      <c r="N10" t="inlineStr">
        <is>
          <t>Fluxed Condensates</t>
        </is>
      </c>
      <c r="O10">
        <f>(ROUNDUP((ROUNDUP(ComponentBlueprint!F15*ComponentBlueprint!G15, 0)*Info!B2*ROUNDUP(MaterialBlueprints1!F115*MaterialBlueprints1!G115,0))/200, 0)*200/ReactionFormulas1!C4)*ROUNDUP(ReactionFormulas1!G4*ReactionFormulas1!H4,0)</f>
        <v/>
      </c>
      <c r="P10">
        <f>ROUNDUP(((ROUNDUP((ROUNDUP(ComponentBlueprint!F15*ComponentBlueprint!G15, 0)*Info!B2*ROUNDUP(MaterialBlueprints1!F115*MaterialBlueprints1!G115,0))/200, 0)*200/ReactionFormulas1!C4)*ROUNDUP(ReactionFormulas1!G4*ReactionFormulas1!H4,0))/200, 0)*200</f>
        <v/>
      </c>
      <c r="Q10" t="inlineStr"/>
      <c r="R10" t="n">
        <v>46970</v>
      </c>
      <c r="S10">
        <f>(ROUNDUP(((ROUNDUP((ROUNDUP(ComponentBlueprint!F15*ComponentBlueprint!G15, 0)*Info!B2*ROUNDUP(MaterialBlueprints1!F115*MaterialBlueprints1!G115,0))/200, 0)*200/ReactionFormulas1!C4)*ROUNDUP(ReactionFormulas1!G4*ReactionFormulas1!H4,0))/200, 0)*200)*(ReactionFormulas1!R10)*(0.7)</f>
        <v/>
      </c>
      <c r="T10" t="inlineStr"/>
      <c r="U10" t="n">
        <v>0</v>
      </c>
      <c r="V10">
        <f>P10-U10</f>
        <v/>
      </c>
      <c r="W10" t="inlineStr"/>
      <c r="X10" t="inlineStr"/>
      <c r="Y10" t="inlineStr"/>
      <c r="Z10" t="n">
        <v>22960.23909097803</v>
      </c>
      <c r="AA10">
        <f>(ROUNDUP(((ROUNDUP((ROUNDUP(ComponentBlueprint!F15*ComponentBlueprint!G15, 0)*Info!B2*ROUNDUP(MaterialBlueprints1!F115*MaterialBlueprints1!G115,0))/200, 0)*200/ReactionFormulas1!C4)*ROUNDUP(ReactionFormulas1!G4*ReactionFormulas1!H4,0))/200, 0)*200)*ReactionFormulas1!Z10</f>
        <v/>
      </c>
      <c r="AB10" t="inlineStr"/>
    </row>
    <row r="11">
      <c r="A11" t="inlineStr">
        <is>
          <t>Reinforced Carbon Fiber Reaction Formula</t>
        </is>
      </c>
      <c r="B11" t="inlineStr">
        <is>
          <t>强化碳纤维反应配方</t>
        </is>
      </c>
      <c r="C11" t="n">
        <v>200</v>
      </c>
      <c r="D11" t="n">
        <v>57454</v>
      </c>
      <c r="E11" t="inlineStr">
        <is>
          <t>Oxy-Organic Solvents</t>
        </is>
      </c>
      <c r="F11" t="inlineStr">
        <is>
          <t>富氧有机溶剂</t>
        </is>
      </c>
      <c r="G11" t="n">
        <v>1</v>
      </c>
      <c r="H11" t="n">
        <v>1</v>
      </c>
      <c r="I11">
        <f>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0)*200/ReactionFormulas1!C11)*ROUNDUP(ReactionFormulas1!G11*ReactionFormulas1!H11,0)</f>
        <v/>
      </c>
      <c r="J11" t="inlineStr"/>
      <c r="K11" t="inlineStr"/>
      <c r="L11" t="n">
        <v>17960</v>
      </c>
      <c r="M11" t="inlineStr">
        <is>
          <t>稀土钷</t>
        </is>
      </c>
      <c r="N11" t="inlineStr">
        <is>
          <t>Prometium</t>
        </is>
      </c>
      <c r="O11">
        <f>(ROUNDUP((ROUNDUP(ComponentBlueprint!F15*ComponentBlueprint!G15, 0)*Info!B2*ROUNDUP(MaterialBlueprints1!F115*MaterialBlueprints1!G115,0))/200, 0)*200/ReactionFormulas1!C5)*ROUNDUP(ReactionFormulas1!G5*ReactionFormulas1!H5,0)</f>
        <v/>
      </c>
      <c r="P11">
        <f>ROUNDUP(((ROUNDUP((ROUNDUP(ComponentBlueprint!F15*ComponentBlueprint!G15, 0)*Info!B2*ROUNDUP(MaterialBlueprints1!F115*MaterialBlueprints1!G115,0))/200, 0)*200/ReactionFormulas1!C5)*ROUNDUP(ReactionFormulas1!G5*ReactionFormulas1!H5,0))/200, 0)*200</f>
        <v/>
      </c>
      <c r="Q11" t="inlineStr"/>
      <c r="R11" t="n">
        <v>49210</v>
      </c>
      <c r="S11">
        <f>(ROUNDUP(((ROUNDUP((ROUNDUP(ComponentBlueprint!F15*ComponentBlueprint!G15, 0)*Info!B2*ROUNDUP(MaterialBlueprints1!F115*MaterialBlueprints1!G115,0))/200, 0)*200/ReactionFormulas1!C5)*ROUNDUP(ReactionFormulas1!G5*ReactionFormulas1!H5,0))/200, 0)*200)*(ReactionFormulas1!R11)*(0.7)</f>
        <v/>
      </c>
      <c r="T11" t="inlineStr"/>
      <c r="U11" t="n">
        <v>0</v>
      </c>
      <c r="V11">
        <f>P11-U11</f>
        <v/>
      </c>
      <c r="W11" t="inlineStr"/>
      <c r="X11" t="inlineStr"/>
      <c r="Y11" t="inlineStr"/>
      <c r="Z11" t="n">
        <v>6583.599941045026</v>
      </c>
      <c r="AA11">
        <f>(ROUNDUP(((ROUNDUP((ROUNDUP(ComponentBlueprint!F15*ComponentBlueprint!G15, 0)*Info!B2*ROUNDUP(MaterialBlueprints1!F115*MaterialBlueprints1!G115,0))/200, 0)*200/ReactionFormulas1!C5)*ROUNDUP(ReactionFormulas1!G5*ReactionFormulas1!H5,0))/200, 0)*200)*ReactionFormulas1!Z11</f>
        <v/>
      </c>
      <c r="AB11" t="inlineStr"/>
    </row>
    <row r="12">
      <c r="A12" t="inlineStr">
        <is>
          <t>Reinforced Carbon Fiber Reaction Formula</t>
        </is>
      </c>
      <c r="B12" t="inlineStr">
        <is>
          <t>强化碳纤维反应配方</t>
        </is>
      </c>
      <c r="C12" t="n">
        <v>200</v>
      </c>
      <c r="D12" t="n">
        <v>57455</v>
      </c>
      <c r="E12" t="inlineStr">
        <is>
          <t>Thermosetting Polymer</t>
        </is>
      </c>
      <c r="F12" t="inlineStr">
        <is>
          <t>热固性聚合物</t>
        </is>
      </c>
      <c r="G12" t="n">
        <v>200</v>
      </c>
      <c r="H12" t="n">
        <v>1</v>
      </c>
      <c r="I12">
        <f>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0)*200/ReactionFormulas1!C12)*ROUNDUP(ReactionFormulas1!G12*ReactionFormulas1!H12,0)</f>
        <v/>
      </c>
      <c r="J12" t="inlineStr"/>
      <c r="K12" t="inlineStr"/>
      <c r="L12" t="n">
        <v>57453</v>
      </c>
      <c r="M12" t="inlineStr">
        <is>
          <t>碳纤维</t>
        </is>
      </c>
      <c r="N12" t="inlineStr">
        <is>
          <t>Carbon Fiber</t>
        </is>
      </c>
      <c r="O12">
        <f>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0)*200/ReactionFormulas1!C10)*ROUNDUP(ReactionFormulas1!G10*ReactionFormulas1!H10,0)</f>
        <v/>
      </c>
      <c r="P12">
        <f>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0)*200/ReactionFormulas1!C10)*ROUNDUP(ReactionFormulas1!G10*ReactionFormulas1!H10,0))/200, 0)*200</f>
        <v/>
      </c>
      <c r="Q12" t="inlineStr"/>
      <c r="R12" t="n">
        <v>1241</v>
      </c>
      <c r="S12">
        <f>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0)*200/ReactionFormulas1!C10)*ROUNDUP(ReactionFormulas1!G10*ReactionFormulas1!H10,0))/200, 0)*200)*(ReactionFormulas1!R12)*(0.7)</f>
        <v/>
      </c>
      <c r="T12" t="inlineStr"/>
      <c r="U12" t="n">
        <v>0</v>
      </c>
      <c r="V12">
        <f>P12-U12</f>
        <v/>
      </c>
      <c r="W12" t="inlineStr"/>
      <c r="X12" t="inlineStr"/>
      <c r="Y12" t="inlineStr"/>
      <c r="Z12" t="n">
        <v>1110.423097287927</v>
      </c>
      <c r="AA12">
        <f>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0)*200/ReactionFormulas1!C10)*ROUNDUP(ReactionFormulas1!G10*ReactionFormulas1!H10,0))/200, 0)*200)*ReactionFormulas1!Z12</f>
        <v/>
      </c>
      <c r="AB12" t="inlineStr"/>
    </row>
    <row r="13">
      <c r="A13" t="inlineStr">
        <is>
          <t>Pressurized Oxidizers Reaction Formula</t>
        </is>
      </c>
      <c r="B13" t="inlineStr">
        <is>
          <t>增压氧化剂反应配方</t>
        </is>
      </c>
      <c r="C13" t="n">
        <v>200</v>
      </c>
      <c r="D13" t="n">
        <v>16659</v>
      </c>
      <c r="E13" t="inlineStr">
        <is>
          <t>Carbon Polymers</t>
        </is>
      </c>
      <c r="F13" t="inlineStr">
        <is>
          <t>碳聚合物</t>
        </is>
      </c>
      <c r="G13" t="n">
        <v>200</v>
      </c>
      <c r="H13" t="n">
        <v>1</v>
      </c>
      <c r="I13">
        <f>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0)*200/ReactionFormulas1!C13)*ROUNDUP(ReactionFormulas1!G13*ReactionFormulas1!H13,0)</f>
        <v/>
      </c>
      <c r="J13" t="inlineStr"/>
      <c r="K13" t="inlineStr"/>
      <c r="L13" t="n">
        <v>57454</v>
      </c>
      <c r="M13" t="inlineStr">
        <is>
          <t>富氧有机溶剂</t>
        </is>
      </c>
      <c r="N13" t="inlineStr">
        <is>
          <t>Oxy-Organic Solvents</t>
        </is>
      </c>
      <c r="O13">
        <f>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0)*200/ReactionFormulas1!C11)*ROUNDUP(ReactionFormulas1!G11*ReactionFormulas1!H11,0)+(ROUNDUP((ROUNDUP(ComponentBlueprint!F14*ComponentBlueprint!G14,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0)*200/ReactionFormulas1!C15)*ROUNDUP(ReactionFormulas1!G15*ReactionFormulas1!H15,0)</f>
        <v/>
      </c>
      <c r="P13">
        <f>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0)*200/ReactionFormulas1!C11)*ROUNDUP(ReactionFormulas1!G11*ReactionFormulas1!H11,0)+(ROUNDUP((ROUNDUP(ComponentBlueprint!F14*ComponentBlueprint!G14,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0)*200/ReactionFormulas1!C15)*ROUNDUP(ReactionFormulas1!G15*ReactionFormulas1!H15,0))/10, 0)*10</f>
        <v/>
      </c>
      <c r="Q13" t="inlineStr"/>
      <c r="R13" t="n">
        <v>234700</v>
      </c>
      <c r="S13">
        <f>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0)*200/ReactionFormulas1!C11)*ROUNDUP(ReactionFormulas1!G11*ReactionFormulas1!H11,0)+(ROUNDUP((ROUNDUP(ComponentBlueprint!F14*ComponentBlueprint!G14,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0)*200/ReactionFormulas1!C15)*ROUNDUP(ReactionFormulas1!G15*ReactionFormulas1!H15,0))/10, 0)*10)*(ReactionFormulas1!R13)*(0.7)</f>
        <v/>
      </c>
      <c r="T13" t="inlineStr"/>
      <c r="U13" t="n">
        <v>0</v>
      </c>
      <c r="V13">
        <f>P13-U13</f>
        <v/>
      </c>
      <c r="W13" t="inlineStr"/>
      <c r="X13" t="inlineStr"/>
      <c r="Y13" t="inlineStr"/>
      <c r="Z13" t="n">
        <v>236561.9556483361</v>
      </c>
      <c r="AA13">
        <f>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0)*200/ReactionFormulas1!C11)*ROUNDUP(ReactionFormulas1!G11*ReactionFormulas1!H11,0)+(ROUNDUP((ROUNDUP(ComponentBlueprint!F14*ComponentBlueprint!G14,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0)*200/ReactionFormulas1!C15)*ROUNDUP(ReactionFormulas1!G15*ReactionFormulas1!H15,0))/10, 0)*10)*ReactionFormulas1!Z13</f>
        <v/>
      </c>
      <c r="AB13" t="inlineStr"/>
    </row>
    <row r="14">
      <c r="A14" t="inlineStr">
        <is>
          <t>Pressurized Oxidizers Reaction Formula</t>
        </is>
      </c>
      <c r="B14" t="inlineStr">
        <is>
          <t>增压氧化剂反应配方</t>
        </is>
      </c>
      <c r="C14" t="n">
        <v>200</v>
      </c>
      <c r="D14" t="n">
        <v>16661</v>
      </c>
      <c r="E14" t="inlineStr">
        <is>
          <t>Sulfuric Acid</t>
        </is>
      </c>
      <c r="F14" t="inlineStr">
        <is>
          <t>硫酸</t>
        </is>
      </c>
      <c r="G14" t="n">
        <v>200</v>
      </c>
      <c r="H14" t="n">
        <v>1</v>
      </c>
      <c r="I14">
        <f>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0)*200/ReactionFormulas1!C14)*ROUNDUP(ReactionFormulas1!G14*ReactionFormulas1!H14,0)</f>
        <v/>
      </c>
      <c r="J14" t="inlineStr"/>
      <c r="K14" t="inlineStr"/>
      <c r="L14" t="n">
        <v>57455</v>
      </c>
      <c r="M14" t="inlineStr">
        <is>
          <t>热固性聚合物</t>
        </is>
      </c>
      <c r="N14" t="inlineStr">
        <is>
          <t>Thermosetting Polymer</t>
        </is>
      </c>
      <c r="O14">
        <f>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0)*200/ReactionFormulas1!C12)*ROUNDUP(ReactionFormulas1!G12*ReactionFormulas1!H12,0)</f>
        <v/>
      </c>
      <c r="P14">
        <f>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0)*200/ReactionFormulas1!C12)*ROUNDUP(ReactionFormulas1!G12*ReactionFormulas1!H12,0))/200, 0)*200</f>
        <v/>
      </c>
      <c r="Q14" t="inlineStr"/>
      <c r="R14" t="n">
        <v>1598</v>
      </c>
      <c r="S14">
        <f>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0)*200/ReactionFormulas1!C12)*ROUNDUP(ReactionFormulas1!G12*ReactionFormulas1!H12,0))/200, 0)*200)*(ReactionFormulas1!R14)*(0.7)</f>
        <v/>
      </c>
      <c r="T14" t="inlineStr"/>
      <c r="U14" t="n">
        <v>0</v>
      </c>
      <c r="V14">
        <f>P14-U14</f>
        <v/>
      </c>
      <c r="W14" t="inlineStr"/>
      <c r="X14" t="inlineStr"/>
      <c r="Y14" t="inlineStr"/>
      <c r="Z14" t="n">
        <v>1594.075326715156</v>
      </c>
      <c r="AA14">
        <f>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0)*200/ReactionFormulas1!C12)*ROUNDUP(ReactionFormulas1!G12*ReactionFormulas1!H12,0))/200, 0)*200)*ReactionFormulas1!Z14</f>
        <v/>
      </c>
      <c r="AB14" t="inlineStr"/>
    </row>
    <row r="15">
      <c r="A15" t="inlineStr">
        <is>
          <t>Pressurized Oxidizers Reaction Formula</t>
        </is>
      </c>
      <c r="B15" t="inlineStr">
        <is>
          <t>增压氧化剂反应配方</t>
        </is>
      </c>
      <c r="C15" t="n">
        <v>200</v>
      </c>
      <c r="D15" t="n">
        <v>57454</v>
      </c>
      <c r="E15" t="inlineStr">
        <is>
          <t>Oxy-Organic Solvents</t>
        </is>
      </c>
      <c r="F15" t="inlineStr">
        <is>
          <t>富氧有机溶剂</t>
        </is>
      </c>
      <c r="G15" t="n">
        <v>1</v>
      </c>
      <c r="H15" t="n">
        <v>1</v>
      </c>
      <c r="I15">
        <f>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0)*200/ReactionFormulas1!C15)*ROUNDUP(ReactionFormulas1!G15*ReactionFormulas1!H15,0)</f>
        <v/>
      </c>
      <c r="J15" t="inlineStr"/>
      <c r="K15" t="inlineStr"/>
      <c r="L15" t="inlineStr"/>
      <c r="M15" t="inlineStr"/>
      <c r="N15" t="inlineStr"/>
      <c r="O15" t="inlineStr"/>
      <c r="P15" t="inlineStr"/>
      <c r="Q15" t="inlineStr"/>
      <c r="R15" t="inlineStr"/>
      <c r="S15" t="inlineStr"/>
      <c r="T15" t="inlineStr"/>
      <c r="U15" t="inlineStr"/>
      <c r="V15" t="inlineStr"/>
      <c r="W15" t="inlineStr"/>
      <c r="X15" t="inlineStr"/>
      <c r="Y15" t="inlineStr"/>
      <c r="Z15" t="inlineStr"/>
      <c r="AA15" t="inlineStr"/>
      <c r="AB15" t="inlineStr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B3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Reaction Formula EN</t>
        </is>
      </c>
      <c r="B1" s="1" t="inlineStr">
        <is>
          <t>Reaction Formula ZH</t>
        </is>
      </c>
      <c r="C1" s="1" t="inlineStr">
        <is>
          <t>Product Output</t>
        </is>
      </c>
      <c r="D1" s="1" t="inlineStr">
        <is>
          <t>Material ID</t>
        </is>
      </c>
      <c r="E1" s="1" t="inlineStr">
        <is>
          <t>Material EN</t>
        </is>
      </c>
      <c r="F1" s="1" t="inlineStr">
        <is>
          <t>Material ZH</t>
        </is>
      </c>
      <c r="G1" s="1" t="inlineStr">
        <is>
          <t>Quantity</t>
        </is>
      </c>
      <c r="H1" s="1" t="inlineStr">
        <is>
          <t>材料效率</t>
        </is>
      </c>
      <c r="I1" s="1" t="inlineStr">
        <is>
          <t>总需求</t>
        </is>
      </c>
      <c r="J1" s="1" t="inlineStr"/>
      <c r="K1" s="1" t="inlineStr">
        <is>
          <t> </t>
        </is>
      </c>
      <c r="L1" s="1" t="inlineStr">
        <is>
          <t>Unique Material ID</t>
        </is>
      </c>
      <c r="M1" s="1" t="inlineStr">
        <is>
          <t>Unique Material ZH</t>
        </is>
      </c>
      <c r="N1" s="1" t="inlineStr">
        <is>
          <t>Unique Material EN</t>
        </is>
      </c>
      <c r="O1" s="1" t="inlineStr">
        <is>
          <t>Summed 总需求</t>
        </is>
      </c>
      <c r="P1" s="1" t="inlineStr">
        <is>
          <t>Rounded 总需求</t>
        </is>
      </c>
      <c r="Q1" s="1" t="inlineStr">
        <is>
          <t>  </t>
        </is>
      </c>
      <c r="R1" s="1" t="inlineStr">
        <is>
          <t>Min Jita Sell</t>
        </is>
      </c>
      <c r="S1" s="1" t="inlineStr">
        <is>
          <t>Total Cost</t>
        </is>
      </c>
      <c r="T1" s="1" t="inlineStr">
        <is>
          <t>Total Cost Sum</t>
        </is>
      </c>
      <c r="U1" s="1" t="inlineStr">
        <is>
          <t>已完成数量</t>
        </is>
      </c>
      <c r="V1" s="1" t="inlineStr">
        <is>
          <t>剩余数量</t>
        </is>
      </c>
      <c r="W1" s="1" t="inlineStr">
        <is>
          <t>   </t>
        </is>
      </c>
      <c r="X1" s="1" t="inlineStr">
        <is>
          <t>    </t>
        </is>
      </c>
      <c r="Y1" s="1" t="inlineStr">
        <is>
          <t>     </t>
        </is>
      </c>
      <c r="Z1" s="1" t="inlineStr">
        <is>
          <t>Adjusted Price</t>
        </is>
      </c>
      <c r="AA1" s="1" t="inlineStr">
        <is>
          <t>Total Adjusted Cost</t>
        </is>
      </c>
      <c r="AB1" s="1" t="inlineStr">
        <is>
          <t>Total Adjusted Cost Sum</t>
        </is>
      </c>
    </row>
    <row r="2">
      <c r="A2" t="inlineStr">
        <is>
          <t>Carbon Polymers Reaction Formula</t>
        </is>
      </c>
      <c r="B2" t="inlineStr">
        <is>
          <t>碳聚合物反应配方</t>
        </is>
      </c>
      <c r="C2" t="n">
        <v>200</v>
      </c>
      <c r="D2" t="n">
        <v>16633</v>
      </c>
      <c r="E2" t="inlineStr">
        <is>
          <t>Hydrocarbons</t>
        </is>
      </c>
      <c r="F2" t="inlineStr">
        <is>
          <t>烃类</t>
        </is>
      </c>
      <c r="G2" t="n">
        <v>100</v>
      </c>
      <c r="H2" t="n">
        <v>1</v>
      </c>
      <c r="I2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0)*200/ReactionFormulas1!C13)*ROUNDUP(ReactionFormulas1!G13*ReactionFormulas1!H13,0))/200, 0)*200/ReactionFormulas2!C2)*ROUNDUP(ReactionFormulas2!G2*ReactionFormulas2!H2,0)</f>
        <v/>
      </c>
      <c r="J2" t="inlineStr"/>
      <c r="K2" t="inlineStr"/>
      <c r="L2" t="n">
        <v>4051</v>
      </c>
      <c r="M2" t="inlineStr">
        <is>
          <t>氮燃料块</t>
        </is>
      </c>
      <c r="N2" t="inlineStr">
        <is>
          <t>Nitrogen Fuel Block</t>
        </is>
      </c>
      <c r="O2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0)*200/ReactionFormulas1!C14)*ROUNDUP(ReactionFormulas1!G14*ReactionFormulas1!H14,0))/200, 0)*200/ReactionFormulas2!C19)*ROUNDUP(ReactionFormulas2!G19*ReactionFormulas2!H19,0)</f>
        <v/>
      </c>
      <c r="P2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0)*200/ReactionFormulas1!C14)*ROUNDUP(ReactionFormulas1!G14*ReactionFormulas1!H14,0))/200, 0)*200/ReactionFormulas2!C19)*ROUNDUP(ReactionFormulas2!G19*ReactionFormulas2!H19,0)</f>
        <v/>
      </c>
      <c r="Q2" t="inlineStr"/>
      <c r="R2" t="n">
        <v>22990</v>
      </c>
      <c r="S2">
        <f>((ROUNDUP(((ROUNDUP((ROUNDUP(ComponentBlueprint!F14*ComponentBlueprint!G14,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0)*200/ReactionFormulas1!C14)*ROUNDUP(ReactionFormulas1!G14*ReactionFormulas1!H14,0))/200, 0)*200/ReactionFormulas2!C19)*ROUNDUP(ReactionFormulas2!G19*ReactionFormulas2!H19,0))*(ReactionFormulas2!R2)*(0.7)</f>
        <v/>
      </c>
      <c r="T2">
        <f>SUM(S2:S34)</f>
        <v/>
      </c>
      <c r="U2" t="n">
        <v>0</v>
      </c>
      <c r="V2">
        <f>P2-U2</f>
        <v/>
      </c>
      <c r="W2" t="inlineStr"/>
      <c r="X2" t="inlineStr"/>
      <c r="Y2" t="inlineStr"/>
      <c r="Z2" t="n">
        <v>9857.596516410087</v>
      </c>
      <c r="AA2">
        <f>((ROUNDUP(((ROUNDUP((ROUNDUP(ComponentBlueprint!F14*ComponentBlueprint!G14,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0)*200/ReactionFormulas1!C14)*ROUNDUP(ReactionFormulas1!G14*ReactionFormulas1!H14,0))/200, 0)*200/ReactionFormulas2!C19)*ROUNDUP(ReactionFormulas2!G19*ReactionFormulas2!H19,0))*ReactionFormulas2!Z2</f>
        <v/>
      </c>
      <c r="AB2">
        <f>SUM(ReactionFormulas2!AA2:ReactionFormulas2!AA34)</f>
        <v/>
      </c>
    </row>
    <row r="3">
      <c r="A3" t="inlineStr">
        <is>
          <t>Carbon Polymers Reaction Formula</t>
        </is>
      </c>
      <c r="B3" t="inlineStr">
        <is>
          <t>碳聚合物反应配方</t>
        </is>
      </c>
      <c r="C3" t="n">
        <v>200</v>
      </c>
      <c r="D3" t="n">
        <v>16636</v>
      </c>
      <c r="E3" t="inlineStr">
        <is>
          <t>Silicates</t>
        </is>
      </c>
      <c r="F3" t="inlineStr">
        <is>
          <t>硅酸盐</t>
        </is>
      </c>
      <c r="G3" t="n">
        <v>100</v>
      </c>
      <c r="H3" t="n">
        <v>1</v>
      </c>
      <c r="I3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0)*200/ReactionFormulas1!C13)*ROUNDUP(ReactionFormulas1!G13*ReactionFormulas1!H13,0))/200, 0)*200/ReactionFormulas2!C3)*ROUNDUP(ReactionFormulas2!G3*ReactionFormulas2!H3,0)</f>
        <v/>
      </c>
      <c r="J3" t="inlineStr"/>
      <c r="K3" t="inlineStr"/>
      <c r="L3" t="n">
        <v>4246</v>
      </c>
      <c r="M3" t="inlineStr">
        <is>
          <t>氢燃料块</t>
        </is>
      </c>
      <c r="N3" t="inlineStr">
        <is>
          <t>Hydrogen Fuel Block</t>
        </is>
      </c>
      <c r="O3">
        <f>(ROUNDUP(((ROUNDUP((ROUNDUP(ComponentBlueprint!F15*ComponentBlueprint!G15, 0)*Info!B2*ROUNDUP(MaterialBlueprints1!F124*MaterialBlueprints1!G124,0))/300, 0)*300/ReactionFormulas1!C7)*ROUNDUP(ReactionFormulas1!G7*ReactionFormulas1!H7,0))/200, 0)*200/ReactionFormulas2!C25)*ROUNDUP(ReactionFormulas2!G25*ReactionFormulas2!H25,0)+(ROUNDUP(((ROUNDUP((ROUNDUP(ComponentBlueprint!F2*ComponentBlueprint!G2,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0)*200/ReactionFormulas1!C10)*ROUNDUP(ReactionFormulas1!G10*ReactionFormulas1!H10,0))/200, 0)*200/ReactionFormulas2!C34)*ROUNDUP(ReactionFormulas2!G34*ReactionFormulas2!H34,0)</f>
        <v/>
      </c>
      <c r="P3">
        <f>(ROUNDUP(((ROUNDUP((ROUNDUP(ComponentBlueprint!F15*ComponentBlueprint!G15, 0)*Info!B2*ROUNDUP(MaterialBlueprints1!F124*MaterialBlueprints1!G124,0))/300, 0)*300/ReactionFormulas1!C7)*ROUNDUP(ReactionFormulas1!G7*ReactionFormulas1!H7,0))/200, 0)*200/ReactionFormulas2!C25)*ROUNDUP(ReactionFormulas2!G25*ReactionFormulas2!H25,0)+(ROUNDUP(((ROUNDUP((ROUNDUP(ComponentBlueprint!F2*ComponentBlueprint!G2,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0)*200/ReactionFormulas1!C10)*ROUNDUP(ReactionFormulas1!G10*ReactionFormulas1!H10,0))/200, 0)*200/ReactionFormulas2!C34)*ROUNDUP(ReactionFormulas2!G34*ReactionFormulas2!H34,0)</f>
        <v/>
      </c>
      <c r="Q3" t="inlineStr"/>
      <c r="R3" t="n">
        <v>23110</v>
      </c>
      <c r="S3">
        <f>((ROUNDUP(((ROUNDUP((ROUNDUP(ComponentBlueprint!F15*ComponentBlueprint!G15, 0)*Info!B2*ROUNDUP(MaterialBlueprints1!F124*MaterialBlueprints1!G124,0))/300, 0)*300/ReactionFormulas1!C7)*ROUNDUP(ReactionFormulas1!G7*ReactionFormulas1!H7,0))/200, 0)*200/ReactionFormulas2!C25)*ROUNDUP(ReactionFormulas2!G25*ReactionFormulas2!H25,0)+(ROUNDUP(((ROUNDUP((ROUNDUP(ComponentBlueprint!F2*ComponentBlueprint!G2,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0)*200/ReactionFormulas1!C10)*ROUNDUP(ReactionFormulas1!G10*ReactionFormulas1!H10,0))/200, 0)*200/ReactionFormulas2!C34)*ROUNDUP(ReactionFormulas2!G34*ReactionFormulas2!H34,0))*(ReactionFormulas2!R3)*(0.7)</f>
        <v/>
      </c>
      <c r="T3" t="inlineStr"/>
      <c r="U3" t="n">
        <v>0</v>
      </c>
      <c r="V3">
        <f>P3-U3</f>
        <v/>
      </c>
      <c r="W3" t="inlineStr"/>
      <c r="X3" t="inlineStr"/>
      <c r="Y3" t="inlineStr"/>
      <c r="Z3" t="n">
        <v>17284.08567050203</v>
      </c>
      <c r="AA3">
        <f>((ROUNDUP(((ROUNDUP((ROUNDUP(ComponentBlueprint!F15*ComponentBlueprint!G15, 0)*Info!B2*ROUNDUP(MaterialBlueprints1!F124*MaterialBlueprints1!G124,0))/300, 0)*300/ReactionFormulas1!C7)*ROUNDUP(ReactionFormulas1!G7*ReactionFormulas1!H7,0))/200, 0)*200/ReactionFormulas2!C25)*ROUNDUP(ReactionFormulas2!G25*ReactionFormulas2!H25,0)+(ROUNDUP(((ROUNDUP((ROUNDUP(ComponentBlueprint!F2*ComponentBlueprint!G2,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0)*200/ReactionFormulas1!C10)*ROUNDUP(ReactionFormulas1!G10*ReactionFormulas1!H10,0))/200, 0)*200/ReactionFormulas2!C34)*ROUNDUP(ReactionFormulas2!G34*ReactionFormulas2!H34,0))*ReactionFormulas2!Z3</f>
        <v/>
      </c>
      <c r="AB3" t="inlineStr"/>
    </row>
    <row r="4">
      <c r="A4" t="inlineStr">
        <is>
          <t>Carbon Polymers Reaction Formula</t>
        </is>
      </c>
      <c r="B4" t="inlineStr">
        <is>
          <t>碳聚合物反应配方</t>
        </is>
      </c>
      <c r="C4" t="n">
        <v>200</v>
      </c>
      <c r="D4" t="n">
        <v>4247</v>
      </c>
      <c r="E4" t="inlineStr">
        <is>
          <t>Helium Fuel Block</t>
        </is>
      </c>
      <c r="F4" t="inlineStr">
        <is>
          <t>氦燃料块</t>
        </is>
      </c>
      <c r="G4" t="n">
        <v>5</v>
      </c>
      <c r="H4" t="n">
        <v>1</v>
      </c>
      <c r="I4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0)*200/ReactionFormulas1!C13)*ROUNDUP(ReactionFormulas1!G13*ReactionFormulas1!H13,0))/200, 0)*200/ReactionFormulas2!C4)*ROUNDUP(ReactionFormulas2!G4*ReactionFormulas2!H4,0)</f>
        <v/>
      </c>
      <c r="J4" t="inlineStr"/>
      <c r="K4" t="inlineStr"/>
      <c r="L4" t="n">
        <v>4247</v>
      </c>
      <c r="M4" t="inlineStr">
        <is>
          <t>氦燃料块</t>
        </is>
      </c>
      <c r="N4" t="inlineStr">
        <is>
          <t>Helium Fuel Block</t>
        </is>
      </c>
      <c r="O4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0)*200/ReactionFormulas1!C13)*ROUNDUP(ReactionFormulas1!G13*ReactionFormulas1!H13,0))/200, 0)*200/ReactionFormulas2!C4)*ROUNDUP(ReactionFormulas2!G4*ReactionFormulas2!H4,0)+(ROUNDUP(((ROUNDUP((ROUNDUP(ComponentBlueprint!F15*ComponentBlueprint!G15, 0)*Info!B2*ROUNDUP(MaterialBlueprints1!F115*MaterialBlueprints1!G115,0))/200, 0)*200/ReactionFormulas1!C3)*ROUNDUP(ReactionFormulas1!G3*ReactionFormulas1!H3,0))/200, 0)*200/ReactionFormulas2!C13)*ROUNDUP(ReactionFormulas2!G13*ReactionFormulas2!H13,0)+(ROUNDUP(((ROUNDUP((ROUNDUP(ComponentBlueprint!F15*ComponentBlueprint!G15, 0)*Info!B2*ROUNDUP(MaterialBlueprints1!F124*MaterialBlueprints1!G124,0))/300, 0)*300/ReactionFormulas1!C8)*ROUNDUP(ReactionFormulas1!G8*ReactionFormulas1!H8,0))/200, 0)*200/ReactionFormulas2!C22)*ROUNDUP(ReactionFormulas2!G22*ReactionFormulas2!H22,0)</f>
        <v/>
      </c>
      <c r="P4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0)*200/ReactionFormulas1!C13)*ROUNDUP(ReactionFormulas1!G13*ReactionFormulas1!H13,0))/200, 0)*200/ReactionFormulas2!C4)*ROUNDUP(ReactionFormulas2!G4*ReactionFormulas2!H4,0)+(ROUNDUP(((ROUNDUP((ROUNDUP(ComponentBlueprint!F15*ComponentBlueprint!G15, 0)*Info!B2*ROUNDUP(MaterialBlueprints1!F115*MaterialBlueprints1!G115,0))/200, 0)*200/ReactionFormulas1!C3)*ROUNDUP(ReactionFormulas1!G3*ReactionFormulas1!H3,0))/200, 0)*200/ReactionFormulas2!C13)*ROUNDUP(ReactionFormulas2!G13*ReactionFormulas2!H13,0)+(ROUNDUP(((ROUNDUP((ROUNDUP(ComponentBlueprint!F15*ComponentBlueprint!G15, 0)*Info!B2*ROUNDUP(MaterialBlueprints1!F124*MaterialBlueprints1!G124,0))/300, 0)*300/ReactionFormulas1!C8)*ROUNDUP(ReactionFormulas1!G8*ReactionFormulas1!H8,0))/200, 0)*200/ReactionFormulas2!C22)*ROUNDUP(ReactionFormulas2!G22*ReactionFormulas2!H22,0)</f>
        <v/>
      </c>
      <c r="Q4" t="inlineStr"/>
      <c r="R4" t="n">
        <v>23880</v>
      </c>
      <c r="S4">
        <f>((ROUNDUP(((ROUNDUP((ROUNDUP(ComponentBlueprint!F14*ComponentBlueprint!G14,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0)*200/ReactionFormulas1!C13)*ROUNDUP(ReactionFormulas1!G13*ReactionFormulas1!H13,0))/200, 0)*200/ReactionFormulas2!C4)*ROUNDUP(ReactionFormulas2!G4*ReactionFormulas2!H4,0)+(ROUNDUP(((ROUNDUP((ROUNDUP(ComponentBlueprint!F15*ComponentBlueprint!G15, 0)*Info!B2*ROUNDUP(MaterialBlueprints1!F115*MaterialBlueprints1!G115,0))/200, 0)*200/ReactionFormulas1!C3)*ROUNDUP(ReactionFormulas1!G3*ReactionFormulas1!H3,0))/200, 0)*200/ReactionFormulas2!C13)*ROUNDUP(ReactionFormulas2!G13*ReactionFormulas2!H13,0)+(ROUNDUP(((ROUNDUP((ROUNDUP(ComponentBlueprint!F15*ComponentBlueprint!G15, 0)*Info!B2*ROUNDUP(MaterialBlueprints1!F124*MaterialBlueprints1!G124,0))/300, 0)*300/ReactionFormulas1!C8)*ROUNDUP(ReactionFormulas1!G8*ReactionFormulas1!H8,0))/200, 0)*200/ReactionFormulas2!C22)*ROUNDUP(ReactionFormulas2!G22*ReactionFormulas2!H22,0))*(ReactionFormulas2!R4)*(0.7)</f>
        <v/>
      </c>
      <c r="T4" t="inlineStr"/>
      <c r="U4" t="n">
        <v>0</v>
      </c>
      <c r="V4">
        <f>P4-U4</f>
        <v/>
      </c>
      <c r="W4" t="inlineStr"/>
      <c r="X4" t="inlineStr"/>
      <c r="Y4" t="inlineStr"/>
      <c r="Z4" t="n">
        <v>13230.41790275256</v>
      </c>
      <c r="AA4">
        <f>((ROUNDUP(((ROUNDUP((ROUNDUP(ComponentBlueprint!F14*ComponentBlueprint!G14,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0)*200/ReactionFormulas1!C13)*ROUNDUP(ReactionFormulas1!G13*ReactionFormulas1!H13,0))/200, 0)*200/ReactionFormulas2!C4)*ROUNDUP(ReactionFormulas2!G4*ReactionFormulas2!H4,0)+(ROUNDUP(((ROUNDUP((ROUNDUP(ComponentBlueprint!F15*ComponentBlueprint!G15, 0)*Info!B2*ROUNDUP(MaterialBlueprints1!F115*MaterialBlueprints1!G115,0))/200, 0)*200/ReactionFormulas1!C3)*ROUNDUP(ReactionFormulas1!G3*ReactionFormulas1!H3,0))/200, 0)*200/ReactionFormulas2!C13)*ROUNDUP(ReactionFormulas2!G13*ReactionFormulas2!H13,0)+(ROUNDUP(((ROUNDUP((ROUNDUP(ComponentBlueprint!F15*ComponentBlueprint!G15, 0)*Info!B2*ROUNDUP(MaterialBlueprints1!F124*MaterialBlueprints1!G124,0))/300, 0)*300/ReactionFormulas1!C8)*ROUNDUP(ReactionFormulas1!G8*ReactionFormulas1!H8,0))/200, 0)*200/ReactionFormulas2!C22)*ROUNDUP(ReactionFormulas2!G22*ReactionFormulas2!H22,0))*ReactionFormulas2!Z4</f>
        <v/>
      </c>
      <c r="AB4" t="inlineStr"/>
    </row>
    <row r="5">
      <c r="A5" t="inlineStr">
        <is>
          <t>Caesarium Cadmide Reaction Formula</t>
        </is>
      </c>
      <c r="B5" t="inlineStr">
        <is>
          <t>镉化铯反应配方</t>
        </is>
      </c>
      <c r="C5" t="n">
        <v>200</v>
      </c>
      <c r="D5" t="n">
        <v>16643</v>
      </c>
      <c r="E5" t="inlineStr">
        <is>
          <t>Cadmium</t>
        </is>
      </c>
      <c r="F5" t="inlineStr">
        <is>
          <t>镉</t>
        </is>
      </c>
      <c r="G5" t="n">
        <v>100</v>
      </c>
      <c r="H5" t="n">
        <v>1</v>
      </c>
      <c r="I5">
        <f>(ROUNDUP(((ROUNDUP((ROUNDUP(ComponentBlueprint!F15*ComponentBlueprint!G15, 0)*Info!B2*ROUNDUP(MaterialBlueprints1!F115*MaterialBlueprints1!G115,0))/200, 0)*200/ReactionFormulas1!C2)*ROUNDUP(ReactionFormulas1!G2*ReactionFormulas1!H2,0))/200, 0)*200/ReactionFormulas2!C5)*ROUNDUP(ReactionFormulas2!G5*ReactionFormulas2!H5,0)</f>
        <v/>
      </c>
      <c r="J5" t="inlineStr"/>
      <c r="K5" t="inlineStr"/>
      <c r="L5" t="n">
        <v>4312</v>
      </c>
      <c r="M5" t="inlineStr">
        <is>
          <t>氧燃料块</t>
        </is>
      </c>
      <c r="N5" t="inlineStr">
        <is>
          <t>Oxygen Fuel Block</t>
        </is>
      </c>
      <c r="O5">
        <f>(ROUNDUP(((ROUNDUP((ROUNDUP(ComponentBlueprint!F15*ComponentBlueprint!G15, 0)*Info!B2*ROUNDUP(MaterialBlueprints1!F115*MaterialBlueprints1!G115,0))/200, 0)*200/ReactionFormulas1!C2)*ROUNDUP(ReactionFormulas1!G2*ReactionFormulas1!H2,0))/200, 0)*200/ReactionFormulas2!C7)*ROUNDUP(ReactionFormulas2!G7*ReactionFormulas2!H7,0)+(ROUNDUP(((ROUNDUP((ROUNDUP(ComponentBlueprint!F15*ComponentBlueprint!G15, 0)*Info!B2*ROUNDUP(MaterialBlueprints1!F115*MaterialBlueprints1!G115,0))/200, 0)*200/ReactionFormulas1!C5)*ROUNDUP(ReactionFormulas1!G5*ReactionFormulas1!H5,0))/200, 0)*200/ReactionFormulas2!C10)*ROUNDUP(ReactionFormulas2!G10*ReactionFormulas2!H10,0)+(ROUNDUP(((ROUNDUP((ROUNDUP(ComponentBlueprint!F15*ComponentBlueprint!G15, 0)*Info!B2*ROUNDUP(MaterialBlueprints1!F115*MaterialBlueprints1!G115,0))/200, 0)*200/ReactionFormulas1!C4)*ROUNDUP(ReactionFormulas1!G4*ReactionFormulas1!H4,0))/200, 0)*200/ReactionFormulas2!C16)*ROUNDUP(ReactionFormulas2!G16*ReactionFormulas2!H16,0)+(ROUNDUP(((ROUNDUP((ROUNDUP(ComponentBlueprint!F2*ComponentBlueprint!G2,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0)*200/ReactionFormulas1!C11)*ROUNDUP(ReactionFormulas1!G11*ReactionFormulas1!H11,0)+(ROUNDUP((ROUNDUP(ComponentBlueprint!F14*ComponentBlueprint!G14,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0)*200/ReactionFormulas1!C15)*ROUNDUP(ReactionFormulas1!G15*ReactionFormulas1!H15,0))/10, 0)*10/ReactionFormulas2!C28)*ROUNDUP(ReactionFormulas2!G28*ReactionFormulas2!H28,0)+(ROUNDUP(((ROUNDUP((ROUNDUP(ComponentBlueprint!F2*ComponentBlueprint!G2,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0)*200/ReactionFormulas1!C12)*ROUNDUP(ReactionFormulas1!G12*ReactionFormulas1!H12,0))/200, 0)*200/ReactionFormulas2!C31)*ROUNDUP(ReactionFormulas2!G31*ReactionFormulas2!H31,0)</f>
        <v/>
      </c>
      <c r="P5">
        <f>(ROUNDUP(((ROUNDUP((ROUNDUP(ComponentBlueprint!F15*ComponentBlueprint!G15, 0)*Info!B2*ROUNDUP(MaterialBlueprints1!F115*MaterialBlueprints1!G115,0))/200, 0)*200/ReactionFormulas1!C2)*ROUNDUP(ReactionFormulas1!G2*ReactionFormulas1!H2,0))/200, 0)*200/ReactionFormulas2!C7)*ROUNDUP(ReactionFormulas2!G7*ReactionFormulas2!H7,0)+(ROUNDUP(((ROUNDUP((ROUNDUP(ComponentBlueprint!F15*ComponentBlueprint!G15, 0)*Info!B2*ROUNDUP(MaterialBlueprints1!F115*MaterialBlueprints1!G115,0))/200, 0)*200/ReactionFormulas1!C5)*ROUNDUP(ReactionFormulas1!G5*ReactionFormulas1!H5,0))/200, 0)*200/ReactionFormulas2!C10)*ROUNDUP(ReactionFormulas2!G10*ReactionFormulas2!H10,0)+(ROUNDUP(((ROUNDUP((ROUNDUP(ComponentBlueprint!F15*ComponentBlueprint!G15, 0)*Info!B2*ROUNDUP(MaterialBlueprints1!F115*MaterialBlueprints1!G115,0))/200, 0)*200/ReactionFormulas1!C4)*ROUNDUP(ReactionFormulas1!G4*ReactionFormulas1!H4,0))/200, 0)*200/ReactionFormulas2!C16)*ROUNDUP(ReactionFormulas2!G16*ReactionFormulas2!H16,0)+(ROUNDUP(((ROUNDUP((ROUNDUP(ComponentBlueprint!F2*ComponentBlueprint!G2,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0)*200/ReactionFormulas1!C11)*ROUNDUP(ReactionFormulas1!G11*ReactionFormulas1!H11,0)+(ROUNDUP((ROUNDUP(ComponentBlueprint!F14*ComponentBlueprint!G14,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0)*200/ReactionFormulas1!C15)*ROUNDUP(ReactionFormulas1!G15*ReactionFormulas1!H15,0))/10, 0)*10/ReactionFormulas2!C28)*ROUNDUP(ReactionFormulas2!G28*ReactionFormulas2!H28,0)+(ROUNDUP(((ROUNDUP((ROUNDUP(ComponentBlueprint!F2*ComponentBlueprint!G2,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0)*200/ReactionFormulas1!C12)*ROUNDUP(ReactionFormulas1!G12*ReactionFormulas1!H12,0))/200, 0)*200/ReactionFormulas2!C31)*ROUNDUP(ReactionFormulas2!G31*ReactionFormulas2!H31,0)</f>
        <v/>
      </c>
      <c r="Q5" t="inlineStr"/>
      <c r="R5" t="n">
        <v>23110</v>
      </c>
      <c r="S5">
        <f>((ROUNDUP(((ROUNDUP((ROUNDUP(ComponentBlueprint!F15*ComponentBlueprint!G15, 0)*Info!B2*ROUNDUP(MaterialBlueprints1!F115*MaterialBlueprints1!G115,0))/200, 0)*200/ReactionFormulas1!C2)*ROUNDUP(ReactionFormulas1!G2*ReactionFormulas1!H2,0))/200, 0)*200/ReactionFormulas2!C7)*ROUNDUP(ReactionFormulas2!G7*ReactionFormulas2!H7,0)+(ROUNDUP(((ROUNDUP((ROUNDUP(ComponentBlueprint!F15*ComponentBlueprint!G15, 0)*Info!B2*ROUNDUP(MaterialBlueprints1!F115*MaterialBlueprints1!G115,0))/200, 0)*200/ReactionFormulas1!C5)*ROUNDUP(ReactionFormulas1!G5*ReactionFormulas1!H5,0))/200, 0)*200/ReactionFormulas2!C10)*ROUNDUP(ReactionFormulas2!G10*ReactionFormulas2!H10,0)+(ROUNDUP(((ROUNDUP((ROUNDUP(ComponentBlueprint!F15*ComponentBlueprint!G15, 0)*Info!B2*ROUNDUP(MaterialBlueprints1!F115*MaterialBlueprints1!G115,0))/200, 0)*200/ReactionFormulas1!C4)*ROUNDUP(ReactionFormulas1!G4*ReactionFormulas1!H4,0))/200, 0)*200/ReactionFormulas2!C16)*ROUNDUP(ReactionFormulas2!G16*ReactionFormulas2!H16,0)+(ROUNDUP(((ROUNDUP((ROUNDUP(ComponentBlueprint!F2*ComponentBlueprint!G2,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0)*200/ReactionFormulas1!C11)*ROUNDUP(ReactionFormulas1!G11*ReactionFormulas1!H11,0)+(ROUNDUP((ROUNDUP(ComponentBlueprint!F14*ComponentBlueprint!G14,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0)*200/ReactionFormulas1!C15)*ROUNDUP(ReactionFormulas1!G15*ReactionFormulas1!H15,0))/10, 0)*10/ReactionFormulas2!C28)*ROUNDUP(ReactionFormulas2!G28*ReactionFormulas2!H28,0)+(ROUNDUP(((ROUNDUP((ROUNDUP(ComponentBlueprint!F2*ComponentBlueprint!G2,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0)*200/ReactionFormulas1!C12)*ROUNDUP(ReactionFormulas1!G12*ReactionFormulas1!H12,0))/200, 0)*200/ReactionFormulas2!C31)*ROUNDUP(ReactionFormulas2!G31*ReactionFormulas2!H31,0))*(ReactionFormulas2!R5)*(0.7)</f>
        <v/>
      </c>
      <c r="T5" t="inlineStr"/>
      <c r="U5" t="n">
        <v>0</v>
      </c>
      <c r="V5">
        <f>P5-U5</f>
        <v/>
      </c>
      <c r="W5" t="inlineStr"/>
      <c r="X5" t="inlineStr"/>
      <c r="Y5" t="inlineStr"/>
      <c r="Z5" t="n">
        <v>20219.36569841891</v>
      </c>
      <c r="AA5">
        <f>((ROUNDUP(((ROUNDUP((ROUNDUP(ComponentBlueprint!F15*ComponentBlueprint!G15, 0)*Info!B2*ROUNDUP(MaterialBlueprints1!F115*MaterialBlueprints1!G115,0))/200, 0)*200/ReactionFormulas1!C2)*ROUNDUP(ReactionFormulas1!G2*ReactionFormulas1!H2,0))/200, 0)*200/ReactionFormulas2!C7)*ROUNDUP(ReactionFormulas2!G7*ReactionFormulas2!H7,0)+(ROUNDUP(((ROUNDUP((ROUNDUP(ComponentBlueprint!F15*ComponentBlueprint!G15, 0)*Info!B2*ROUNDUP(MaterialBlueprints1!F115*MaterialBlueprints1!G115,0))/200, 0)*200/ReactionFormulas1!C5)*ROUNDUP(ReactionFormulas1!G5*ReactionFormulas1!H5,0))/200, 0)*200/ReactionFormulas2!C10)*ROUNDUP(ReactionFormulas2!G10*ReactionFormulas2!H10,0)+(ROUNDUP(((ROUNDUP((ROUNDUP(ComponentBlueprint!F15*ComponentBlueprint!G15, 0)*Info!B2*ROUNDUP(MaterialBlueprints1!F115*MaterialBlueprints1!G115,0))/200, 0)*200/ReactionFormulas1!C4)*ROUNDUP(ReactionFormulas1!G4*ReactionFormulas1!H4,0))/200, 0)*200/ReactionFormulas2!C16)*ROUNDUP(ReactionFormulas2!G16*ReactionFormulas2!H16,0)+(ROUNDUP(((ROUNDUP((ROUNDUP(ComponentBlueprint!F2*ComponentBlueprint!G2,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0)*200/ReactionFormulas1!C11)*ROUNDUP(ReactionFormulas1!G11*ReactionFormulas1!H11,0)+(ROUNDUP((ROUNDUP(ComponentBlueprint!F14*ComponentBlueprint!G14,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0)*200/ReactionFormulas1!C15)*ROUNDUP(ReactionFormulas1!G15*ReactionFormulas1!H15,0))/10, 0)*10/ReactionFormulas2!C28)*ROUNDUP(ReactionFormulas2!G28*ReactionFormulas2!H28,0)+(ROUNDUP(((ROUNDUP((ROUNDUP(ComponentBlueprint!F2*ComponentBlueprint!G2,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0)*200/ReactionFormulas1!C12)*ROUNDUP(ReactionFormulas1!G12*ReactionFormulas1!H12,0))/200, 0)*200/ReactionFormulas2!C31)*ROUNDUP(ReactionFormulas2!G31*ReactionFormulas2!H31,0))*ReactionFormulas2!Z5</f>
        <v/>
      </c>
      <c r="AB5" t="inlineStr"/>
    </row>
    <row r="6">
      <c r="A6" t="inlineStr">
        <is>
          <t>Caesarium Cadmide Reaction Formula</t>
        </is>
      </c>
      <c r="B6" t="inlineStr">
        <is>
          <t>镉化铯反应配方</t>
        </is>
      </c>
      <c r="C6" t="n">
        <v>200</v>
      </c>
      <c r="D6" t="n">
        <v>16647</v>
      </c>
      <c r="E6" t="inlineStr">
        <is>
          <t>Caesium</t>
        </is>
      </c>
      <c r="F6" t="inlineStr">
        <is>
          <t>铯</t>
        </is>
      </c>
      <c r="G6" t="n">
        <v>100</v>
      </c>
      <c r="H6" t="n">
        <v>1</v>
      </c>
      <c r="I6">
        <f>(ROUNDUP(((ROUNDUP((ROUNDUP(ComponentBlueprint!F15*ComponentBlueprint!G15, 0)*Info!B2*ROUNDUP(MaterialBlueprints1!F115*MaterialBlueprints1!G115,0))/200, 0)*200/ReactionFormulas1!C2)*ROUNDUP(ReactionFormulas1!G2*ReactionFormulas1!H2,0))/200, 0)*200/ReactionFormulas2!C6)*ROUNDUP(ReactionFormulas2!G6*ReactionFormulas2!H6,0)</f>
        <v/>
      </c>
      <c r="J6" t="inlineStr"/>
      <c r="K6" t="inlineStr"/>
      <c r="L6" t="n">
        <v>16633</v>
      </c>
      <c r="M6" t="inlineStr">
        <is>
          <t>烃类</t>
        </is>
      </c>
      <c r="N6" t="inlineStr">
        <is>
          <t>Hydrocarbons</t>
        </is>
      </c>
      <c r="O6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0)*200/ReactionFormulas1!C13)*ROUNDUP(ReactionFormulas1!G13*ReactionFormulas1!H13,0))/200, 0)*200/ReactionFormulas2!C2)*ROUNDUP(ReactionFormulas2!G2*ReactionFormulas2!H2,0)+(ROUNDUP(((ROUNDUP((ROUNDUP(ComponentBlueprint!F2*ComponentBlueprint!G2,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0)*200/ReactionFormulas1!C11)*ROUNDUP(ReactionFormulas1!G11*ReactionFormulas1!H11,0)+(ROUNDUP((ROUNDUP(ComponentBlueprint!F14*ComponentBlueprint!G14,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0)*200/ReactionFormulas1!C15)*ROUNDUP(ReactionFormulas1!G15*ReactionFormulas1!H15,0))/10, 0)*10/ReactionFormulas2!C26)*ROUNDUP(ReactionFormulas2!G26*ReactionFormulas2!H26,0)+(ROUNDUP(((ROUNDUP((ROUNDUP(ComponentBlueprint!F2*ComponentBlueprint!G2,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0)*200/ReactionFormulas1!C10)*ROUNDUP(ReactionFormulas1!G10*ReactionFormulas1!H10,0))/200, 0)*200/ReactionFormulas2!C32)*ROUNDUP(ReactionFormulas2!G32*ReactionFormulas2!H32,0)</f>
        <v/>
      </c>
      <c r="P6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0)*200/ReactionFormulas1!C13)*ROUNDUP(ReactionFormulas1!G13*ReactionFormulas1!H13,0))/200, 0)*200/ReactionFormulas2!C2)*ROUNDUP(ReactionFormulas2!G2*ReactionFormulas2!H2,0)+(ROUNDUP(((ROUNDUP((ROUNDUP(ComponentBlueprint!F2*ComponentBlueprint!G2,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0)*200/ReactionFormulas1!C11)*ROUNDUP(ReactionFormulas1!G11*ReactionFormulas1!H11,0)+(ROUNDUP((ROUNDUP(ComponentBlueprint!F14*ComponentBlueprint!G14,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0)*200/ReactionFormulas1!C15)*ROUNDUP(ReactionFormulas1!G15*ReactionFormulas1!H15,0))/10, 0)*10/ReactionFormulas2!C26)*ROUNDUP(ReactionFormulas2!G26*ReactionFormulas2!H26,0)+(ROUNDUP(((ROUNDUP((ROUNDUP(ComponentBlueprint!F2*ComponentBlueprint!G2,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0)*200/ReactionFormulas1!C10)*ROUNDUP(ReactionFormulas1!G10*ReactionFormulas1!H10,0))/200, 0)*200/ReactionFormulas2!C32)*ROUNDUP(ReactionFormulas2!G32*ReactionFormulas2!H32,0)</f>
        <v/>
      </c>
      <c r="Q6" t="inlineStr"/>
      <c r="R6" t="n">
        <v>597</v>
      </c>
      <c r="S6">
        <f>((ROUNDUP(((ROUNDUP((ROUNDUP(ComponentBlueprint!F14*ComponentBlueprint!G14,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0)*200/ReactionFormulas1!C13)*ROUNDUP(ReactionFormulas1!G13*ReactionFormulas1!H13,0))/200, 0)*200/ReactionFormulas2!C2)*ROUNDUP(ReactionFormulas2!G2*ReactionFormulas2!H2,0)+(ROUNDUP(((ROUNDUP((ROUNDUP(ComponentBlueprint!F2*ComponentBlueprint!G2,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0)*200/ReactionFormulas1!C11)*ROUNDUP(ReactionFormulas1!G11*ReactionFormulas1!H11,0)+(ROUNDUP((ROUNDUP(ComponentBlueprint!F14*ComponentBlueprint!G14,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0)*200/ReactionFormulas1!C15)*ROUNDUP(ReactionFormulas1!G15*ReactionFormulas1!H15,0))/10, 0)*10/ReactionFormulas2!C26)*ROUNDUP(ReactionFormulas2!G26*ReactionFormulas2!H26,0)+(ROUNDUP(((ROUNDUP((ROUNDUP(ComponentBlueprint!F2*ComponentBlueprint!G2,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0)*200/ReactionFormulas1!C10)*ROUNDUP(ReactionFormulas1!G10*ReactionFormulas1!H10,0))/200, 0)*200/ReactionFormulas2!C32)*ROUNDUP(ReactionFormulas2!G32*ReactionFormulas2!H32,0))*(ReactionFormulas2!R6)*(0.7)</f>
        <v/>
      </c>
      <c r="T6" t="inlineStr"/>
      <c r="U6" t="n">
        <v>0</v>
      </c>
      <c r="V6">
        <f>P6-U6</f>
        <v/>
      </c>
      <c r="W6" t="inlineStr"/>
      <c r="X6" t="inlineStr"/>
      <c r="Y6" t="inlineStr"/>
      <c r="Z6" t="n">
        <v>114.2934610516187</v>
      </c>
      <c r="AA6">
        <f>((ROUNDUP(((ROUNDUP((ROUNDUP(ComponentBlueprint!F14*ComponentBlueprint!G14,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0)*200/ReactionFormulas1!C13)*ROUNDUP(ReactionFormulas1!G13*ReactionFormulas1!H13,0))/200, 0)*200/ReactionFormulas2!C2)*ROUNDUP(ReactionFormulas2!G2*ReactionFormulas2!H2,0)+(ROUNDUP(((ROUNDUP((ROUNDUP(ComponentBlueprint!F2*ComponentBlueprint!G2,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0)*200/ReactionFormulas1!C11)*ROUNDUP(ReactionFormulas1!G11*ReactionFormulas1!H11,0)+(ROUNDUP((ROUNDUP(ComponentBlueprint!F14*ComponentBlueprint!G14,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0)*200/ReactionFormulas1!C15)*ROUNDUP(ReactionFormulas1!G15*ReactionFormulas1!H15,0))/10, 0)*10/ReactionFormulas2!C26)*ROUNDUP(ReactionFormulas2!G26*ReactionFormulas2!H26,0)+(ROUNDUP(((ROUNDUP((ROUNDUP(ComponentBlueprint!F2*ComponentBlueprint!G2,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0)*200/ReactionFormulas1!C10)*ROUNDUP(ReactionFormulas1!G10*ReactionFormulas1!H10,0))/200, 0)*200/ReactionFormulas2!C32)*ROUNDUP(ReactionFormulas2!G32*ReactionFormulas2!H32,0))*ReactionFormulas2!Z6</f>
        <v/>
      </c>
      <c r="AB6" t="inlineStr"/>
    </row>
    <row r="7">
      <c r="A7" t="inlineStr">
        <is>
          <t>Caesarium Cadmide Reaction Formula</t>
        </is>
      </c>
      <c r="B7" t="inlineStr">
        <is>
          <t>镉化铯反应配方</t>
        </is>
      </c>
      <c r="C7" t="n">
        <v>200</v>
      </c>
      <c r="D7" t="n">
        <v>4312</v>
      </c>
      <c r="E7" t="inlineStr">
        <is>
          <t>Oxygen Fuel Block</t>
        </is>
      </c>
      <c r="F7" t="inlineStr">
        <is>
          <t>氧燃料块</t>
        </is>
      </c>
      <c r="G7" t="n">
        <v>5</v>
      </c>
      <c r="H7" t="n">
        <v>1</v>
      </c>
      <c r="I7">
        <f>(ROUNDUP(((ROUNDUP((ROUNDUP(ComponentBlueprint!F15*ComponentBlueprint!G15, 0)*Info!B2*ROUNDUP(MaterialBlueprints1!F115*MaterialBlueprints1!G115,0))/200, 0)*200/ReactionFormulas1!C2)*ROUNDUP(ReactionFormulas1!G2*ReactionFormulas1!H2,0))/200, 0)*200/ReactionFormulas2!C7)*ROUNDUP(ReactionFormulas2!G7*ReactionFormulas2!H7,0)</f>
        <v/>
      </c>
      <c r="J7" t="inlineStr"/>
      <c r="K7" t="inlineStr"/>
      <c r="L7" t="n">
        <v>16634</v>
      </c>
      <c r="M7" t="inlineStr">
        <is>
          <t>标准大气</t>
        </is>
      </c>
      <c r="N7" t="inlineStr">
        <is>
          <t>Atmospheric Gases</t>
        </is>
      </c>
      <c r="O7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0)*200/ReactionFormulas1!C14)*ROUNDUP(ReactionFormulas1!G14*ReactionFormulas1!H14,0))/200, 0)*200/ReactionFormulas2!C17)*ROUNDUP(ReactionFormulas2!G17*ReactionFormulas2!H17,0)+(ROUNDUP(((ROUNDUP((ROUNDUP(ComponentBlueprint!F2*ComponentBlueprint!G2,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0)*200/ReactionFormulas1!C11)*ROUNDUP(ReactionFormulas1!G11*ReactionFormulas1!H11,0)+(ROUNDUP((ROUNDUP(ComponentBlueprint!F14*ComponentBlueprint!G14,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0)*200/ReactionFormulas1!C15)*ROUNDUP(ReactionFormulas1!G15*ReactionFormulas1!H15,0))/10, 0)*10/ReactionFormulas2!C27)*ROUNDUP(ReactionFormulas2!G27*ReactionFormulas2!H27,0)+(ROUNDUP(((ROUNDUP((ROUNDUP(ComponentBlueprint!F2*ComponentBlueprint!G2,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0)*200/ReactionFormulas1!C12)*ROUNDUP(ReactionFormulas1!G12*ReactionFormulas1!H12,0))/200, 0)*200/ReactionFormulas2!C29)*ROUNDUP(ReactionFormulas2!G29*ReactionFormulas2!H29,0)</f>
        <v/>
      </c>
      <c r="P7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0)*200/ReactionFormulas1!C14)*ROUNDUP(ReactionFormulas1!G14*ReactionFormulas1!H14,0))/200, 0)*200/ReactionFormulas2!C17)*ROUNDUP(ReactionFormulas2!G17*ReactionFormulas2!H17,0)+(ROUNDUP(((ROUNDUP((ROUNDUP(ComponentBlueprint!F2*ComponentBlueprint!G2,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0)*200/ReactionFormulas1!C11)*ROUNDUP(ReactionFormulas1!G11*ReactionFormulas1!H11,0)+(ROUNDUP((ROUNDUP(ComponentBlueprint!F14*ComponentBlueprint!G14,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0)*200/ReactionFormulas1!C15)*ROUNDUP(ReactionFormulas1!G15*ReactionFormulas1!H15,0))/10, 0)*10/ReactionFormulas2!C27)*ROUNDUP(ReactionFormulas2!G27*ReactionFormulas2!H27,0)+(ROUNDUP(((ROUNDUP((ROUNDUP(ComponentBlueprint!F2*ComponentBlueprint!G2,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0)*200/ReactionFormulas1!C12)*ROUNDUP(ReactionFormulas1!G12*ReactionFormulas1!H12,0))/200, 0)*200/ReactionFormulas2!C29)*ROUNDUP(ReactionFormulas2!G29*ReactionFormulas2!H29,0)</f>
        <v/>
      </c>
      <c r="Q7" t="inlineStr"/>
      <c r="R7" t="n">
        <v>368.7</v>
      </c>
      <c r="S7">
        <f>((ROUNDUP(((ROUNDUP((ROUNDUP(ComponentBlueprint!F14*ComponentBlueprint!G14,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0)*200/ReactionFormulas1!C14)*ROUNDUP(ReactionFormulas1!G14*ReactionFormulas1!H14,0))/200, 0)*200/ReactionFormulas2!C17)*ROUNDUP(ReactionFormulas2!G17*ReactionFormulas2!H17,0)+(ROUNDUP(((ROUNDUP((ROUNDUP(ComponentBlueprint!F2*ComponentBlueprint!G2,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0)*200/ReactionFormulas1!C11)*ROUNDUP(ReactionFormulas1!G11*ReactionFormulas1!H11,0)+(ROUNDUP((ROUNDUP(ComponentBlueprint!F14*ComponentBlueprint!G14,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0)*200/ReactionFormulas1!C15)*ROUNDUP(ReactionFormulas1!G15*ReactionFormulas1!H15,0))/10, 0)*10/ReactionFormulas2!C27)*ROUNDUP(ReactionFormulas2!G27*ReactionFormulas2!H27,0)+(ROUNDUP(((ROUNDUP((ROUNDUP(ComponentBlueprint!F2*ComponentBlueprint!G2,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0)*200/ReactionFormulas1!C12)*ROUNDUP(ReactionFormulas1!G12*ReactionFormulas1!H12,0))/200, 0)*200/ReactionFormulas2!C29)*ROUNDUP(ReactionFormulas2!G29*ReactionFormulas2!H29,0))*(ReactionFormulas2!R7)*(0.7)</f>
        <v/>
      </c>
      <c r="T7" t="inlineStr"/>
      <c r="U7" t="n">
        <v>0</v>
      </c>
      <c r="V7">
        <f>P7-U7</f>
        <v/>
      </c>
      <c r="W7" t="inlineStr"/>
      <c r="X7" t="inlineStr"/>
      <c r="Y7" t="inlineStr"/>
      <c r="Z7" t="n">
        <v>421.4511318344188</v>
      </c>
      <c r="AA7">
        <f>((ROUNDUP(((ROUNDUP((ROUNDUP(ComponentBlueprint!F14*ComponentBlueprint!G14,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0)*200/ReactionFormulas1!C14)*ROUNDUP(ReactionFormulas1!G14*ReactionFormulas1!H14,0))/200, 0)*200/ReactionFormulas2!C17)*ROUNDUP(ReactionFormulas2!G17*ReactionFormulas2!H17,0)+(ROUNDUP(((ROUNDUP((ROUNDUP(ComponentBlueprint!F2*ComponentBlueprint!G2,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0)*200/ReactionFormulas1!C11)*ROUNDUP(ReactionFormulas1!G11*ReactionFormulas1!H11,0)+(ROUNDUP((ROUNDUP(ComponentBlueprint!F14*ComponentBlueprint!G14,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0)*200/ReactionFormulas1!C15)*ROUNDUP(ReactionFormulas1!G15*ReactionFormulas1!H15,0))/10, 0)*10/ReactionFormulas2!C27)*ROUNDUP(ReactionFormulas2!G27*ReactionFormulas2!H27,0)+(ROUNDUP(((ROUNDUP((ROUNDUP(ComponentBlueprint!F2*ComponentBlueprint!G2,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0)*200/ReactionFormulas1!C12)*ROUNDUP(ReactionFormulas1!G12*ReactionFormulas1!H12,0))/200, 0)*200/ReactionFormulas2!C29)*ROUNDUP(ReactionFormulas2!G29*ReactionFormulas2!H29,0))*ReactionFormulas2!Z7</f>
        <v/>
      </c>
      <c r="AB7" t="inlineStr"/>
    </row>
    <row r="8">
      <c r="A8" t="inlineStr">
        <is>
          <t>Prometium Reaction Formula</t>
        </is>
      </c>
      <c r="B8" t="inlineStr">
        <is>
          <t>稀土钷反应配方</t>
        </is>
      </c>
      <c r="C8" t="n">
        <v>200</v>
      </c>
      <c r="D8" t="n">
        <v>16643</v>
      </c>
      <c r="E8" t="inlineStr">
        <is>
          <t>Cadmium</t>
        </is>
      </c>
      <c r="F8" t="inlineStr">
        <is>
          <t>镉</t>
        </is>
      </c>
      <c r="G8" t="n">
        <v>100</v>
      </c>
      <c r="H8" t="n">
        <v>1</v>
      </c>
      <c r="I8">
        <f>(ROUNDUP(((ROUNDUP((ROUNDUP(ComponentBlueprint!F15*ComponentBlueprint!G15, 0)*Info!B2*ROUNDUP(MaterialBlueprints1!F115*MaterialBlueprints1!G115,0))/200, 0)*200/ReactionFormulas1!C5)*ROUNDUP(ReactionFormulas1!G5*ReactionFormulas1!H5,0))/200, 0)*200/ReactionFormulas2!C8)*ROUNDUP(ReactionFormulas2!G8*ReactionFormulas2!H8,0)</f>
        <v/>
      </c>
      <c r="J8" t="inlineStr"/>
      <c r="K8" t="inlineStr"/>
      <c r="L8" t="n">
        <v>16635</v>
      </c>
      <c r="M8" t="inlineStr">
        <is>
          <t>蒸发岩沉积物</t>
        </is>
      </c>
      <c r="N8" t="inlineStr">
        <is>
          <t>Evaporite Deposits</t>
        </is>
      </c>
      <c r="O8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0)*200/ReactionFormulas1!C14)*ROUNDUP(ReactionFormulas1!G14*ReactionFormulas1!H14,0))/200, 0)*200/ReactionFormulas2!C18)*ROUNDUP(ReactionFormulas2!G18*ReactionFormulas2!H18,0)+(ROUNDUP(((ROUNDUP((ROUNDUP(ComponentBlueprint!F2*ComponentBlueprint!G2,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0)*200/ReactionFormulas1!C10)*ROUNDUP(ReactionFormulas1!G10*ReactionFormulas1!H10,0))/200, 0)*200/ReactionFormulas2!C33)*ROUNDUP(ReactionFormulas2!G33*ReactionFormulas2!H33,0)</f>
        <v/>
      </c>
      <c r="P8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0)*200/ReactionFormulas1!C14)*ROUNDUP(ReactionFormulas1!G14*ReactionFormulas1!H14,0))/200, 0)*200/ReactionFormulas2!C18)*ROUNDUP(ReactionFormulas2!G18*ReactionFormulas2!H18,0)+(ROUNDUP(((ROUNDUP((ROUNDUP(ComponentBlueprint!F2*ComponentBlueprint!G2,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0)*200/ReactionFormulas1!C10)*ROUNDUP(ReactionFormulas1!G10*ReactionFormulas1!H10,0))/200, 0)*200/ReactionFormulas2!C33)*ROUNDUP(ReactionFormulas2!G33*ReactionFormulas2!H33,0)</f>
        <v/>
      </c>
      <c r="Q8" t="inlineStr"/>
      <c r="R8" t="n">
        <v>369.8</v>
      </c>
      <c r="S8">
        <f>((ROUNDUP(((ROUNDUP((ROUNDUP(ComponentBlueprint!F14*ComponentBlueprint!G14,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0)*200/ReactionFormulas1!C14)*ROUNDUP(ReactionFormulas1!G14*ReactionFormulas1!H14,0))/200, 0)*200/ReactionFormulas2!C18)*ROUNDUP(ReactionFormulas2!G18*ReactionFormulas2!H18,0)+(ROUNDUP(((ROUNDUP((ROUNDUP(ComponentBlueprint!F2*ComponentBlueprint!G2,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0)*200/ReactionFormulas1!C10)*ROUNDUP(ReactionFormulas1!G10*ReactionFormulas1!H10,0))/200, 0)*200/ReactionFormulas2!C33)*ROUNDUP(ReactionFormulas2!G33*ReactionFormulas2!H33,0))*(ReactionFormulas2!R8)*(0.7)</f>
        <v/>
      </c>
      <c r="T8" t="inlineStr"/>
      <c r="U8" t="n">
        <v>0</v>
      </c>
      <c r="V8">
        <f>P8-U8</f>
        <v/>
      </c>
      <c r="W8" t="inlineStr"/>
      <c r="X8" t="inlineStr"/>
      <c r="Y8" t="inlineStr"/>
      <c r="Z8" t="n">
        <v>369.4823872723772</v>
      </c>
      <c r="AA8">
        <f>((ROUNDUP(((ROUNDUP((ROUNDUP(ComponentBlueprint!F14*ComponentBlueprint!G14,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0)*200/ReactionFormulas1!C14)*ROUNDUP(ReactionFormulas1!G14*ReactionFormulas1!H14,0))/200, 0)*200/ReactionFormulas2!C18)*ROUNDUP(ReactionFormulas2!G18*ReactionFormulas2!H18,0)+(ROUNDUP(((ROUNDUP((ROUNDUP(ComponentBlueprint!F2*ComponentBlueprint!G2,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0)*200/ReactionFormulas1!C10)*ROUNDUP(ReactionFormulas1!G10*ReactionFormulas1!H10,0))/200, 0)*200/ReactionFormulas2!C33)*ROUNDUP(ReactionFormulas2!G33*ReactionFormulas2!H33,0))*ReactionFormulas2!Z8</f>
        <v/>
      </c>
      <c r="AB8" t="inlineStr"/>
    </row>
    <row r="9">
      <c r="A9" t="inlineStr">
        <is>
          <t>Prometium Reaction Formula</t>
        </is>
      </c>
      <c r="B9" t="inlineStr">
        <is>
          <t>稀土钷反应配方</t>
        </is>
      </c>
      <c r="C9" t="n">
        <v>200</v>
      </c>
      <c r="D9" t="n">
        <v>16652</v>
      </c>
      <c r="E9" t="inlineStr">
        <is>
          <t>Promethium</t>
        </is>
      </c>
      <c r="F9" t="inlineStr">
        <is>
          <t>钷</t>
        </is>
      </c>
      <c r="G9" t="n">
        <v>100</v>
      </c>
      <c r="H9" t="n">
        <v>1</v>
      </c>
      <c r="I9">
        <f>(ROUNDUP(((ROUNDUP((ROUNDUP(ComponentBlueprint!F15*ComponentBlueprint!G15, 0)*Info!B2*ROUNDUP(MaterialBlueprints1!F115*MaterialBlueprints1!G115,0))/200, 0)*200/ReactionFormulas1!C5)*ROUNDUP(ReactionFormulas1!G5*ReactionFormulas1!H5,0))/200, 0)*200/ReactionFormulas2!C9)*ROUNDUP(ReactionFormulas2!G9*ReactionFormulas2!H9,0)</f>
        <v/>
      </c>
      <c r="J9" t="inlineStr"/>
      <c r="K9" t="inlineStr"/>
      <c r="L9" t="n">
        <v>16636</v>
      </c>
      <c r="M9" t="inlineStr">
        <is>
          <t>硅酸盐</t>
        </is>
      </c>
      <c r="N9" t="inlineStr">
        <is>
          <t>Silicates</t>
        </is>
      </c>
      <c r="O9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0)*200/ReactionFormulas1!C13)*ROUNDUP(ReactionFormulas1!G13*ReactionFormulas1!H13,0))/200, 0)*200/ReactionFormulas2!C3)*ROUNDUP(ReactionFormulas2!G3*ReactionFormulas2!H3,0)+(ROUNDUP(((ROUNDUP((ROUNDUP(ComponentBlueprint!F2*ComponentBlueprint!G2,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0)*200/ReactionFormulas1!C12)*ROUNDUP(ReactionFormulas1!G12*ReactionFormulas1!H12,0))/200, 0)*200/ReactionFormulas2!C30)*ROUNDUP(ReactionFormulas2!G30*ReactionFormulas2!H30,0)</f>
        <v/>
      </c>
      <c r="P9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0)*200/ReactionFormulas1!C13)*ROUNDUP(ReactionFormulas1!G13*ReactionFormulas1!H13,0))/200, 0)*200/ReactionFormulas2!C3)*ROUNDUP(ReactionFormulas2!G3*ReactionFormulas2!H3,0)+(ROUNDUP(((ROUNDUP((ROUNDUP(ComponentBlueprint!F2*ComponentBlueprint!G2,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0)*200/ReactionFormulas1!C12)*ROUNDUP(ReactionFormulas1!G12*ReactionFormulas1!H12,0))/200, 0)*200/ReactionFormulas2!C30)*ROUNDUP(ReactionFormulas2!G30*ReactionFormulas2!H30,0)</f>
        <v/>
      </c>
      <c r="Q9" t="inlineStr"/>
      <c r="R9" t="n">
        <v>319.8</v>
      </c>
      <c r="S9">
        <f>((ROUNDUP(((ROUNDUP((ROUNDUP(ComponentBlueprint!F14*ComponentBlueprint!G14,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0)*200/ReactionFormulas1!C13)*ROUNDUP(ReactionFormulas1!G13*ReactionFormulas1!H13,0))/200, 0)*200/ReactionFormulas2!C3)*ROUNDUP(ReactionFormulas2!G3*ReactionFormulas2!H3,0)+(ROUNDUP(((ROUNDUP((ROUNDUP(ComponentBlueprint!F2*ComponentBlueprint!G2,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0)*200/ReactionFormulas1!C12)*ROUNDUP(ReactionFormulas1!G12*ReactionFormulas1!H12,0))/200, 0)*200/ReactionFormulas2!C30)*ROUNDUP(ReactionFormulas2!G30*ReactionFormulas2!H30,0))*(ReactionFormulas2!R9)*(0.7)</f>
        <v/>
      </c>
      <c r="T9" t="inlineStr"/>
      <c r="U9" t="n">
        <v>0</v>
      </c>
      <c r="V9">
        <f>P9-U9</f>
        <v/>
      </c>
      <c r="W9" t="inlineStr"/>
      <c r="X9" t="inlineStr"/>
      <c r="Y9" t="inlineStr"/>
      <c r="Z9" t="n">
        <v>331.3534946996178</v>
      </c>
      <c r="AA9">
        <f>((ROUNDUP(((ROUNDUP((ROUNDUP(ComponentBlueprint!F14*ComponentBlueprint!G14,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0)*200/ReactionFormulas1!C13)*ROUNDUP(ReactionFormulas1!G13*ReactionFormulas1!H13,0))/200, 0)*200/ReactionFormulas2!C3)*ROUNDUP(ReactionFormulas2!G3*ReactionFormulas2!H3,0)+(ROUNDUP(((ROUNDUP((ROUNDUP(ComponentBlueprint!F2*ComponentBlueprint!G2,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0)*200/ReactionFormulas1!C12)*ROUNDUP(ReactionFormulas1!G12*ReactionFormulas1!H12,0))/200, 0)*200/ReactionFormulas2!C30)*ROUNDUP(ReactionFormulas2!G30*ReactionFormulas2!H30,0))*ReactionFormulas2!Z9</f>
        <v/>
      </c>
      <c r="AB9" t="inlineStr"/>
    </row>
    <row r="10">
      <c r="A10" t="inlineStr">
        <is>
          <t>Prometium Reaction Formula</t>
        </is>
      </c>
      <c r="B10" t="inlineStr">
        <is>
          <t>稀土钷反应配方</t>
        </is>
      </c>
      <c r="C10" t="n">
        <v>200</v>
      </c>
      <c r="D10" t="n">
        <v>4312</v>
      </c>
      <c r="E10" t="inlineStr">
        <is>
          <t>Oxygen Fuel Block</t>
        </is>
      </c>
      <c r="F10" t="inlineStr">
        <is>
          <t>氧燃料块</t>
        </is>
      </c>
      <c r="G10" t="n">
        <v>5</v>
      </c>
      <c r="H10" t="n">
        <v>1</v>
      </c>
      <c r="I10">
        <f>(ROUNDUP(((ROUNDUP((ROUNDUP(ComponentBlueprint!F15*ComponentBlueprint!G15, 0)*Info!B2*ROUNDUP(MaterialBlueprints1!F115*MaterialBlueprints1!G115,0))/200, 0)*200/ReactionFormulas1!C5)*ROUNDUP(ReactionFormulas1!G5*ReactionFormulas1!H5,0))/200, 0)*200/ReactionFormulas2!C10)*ROUNDUP(ReactionFormulas2!G10*ReactionFormulas2!H10,0)</f>
        <v/>
      </c>
      <c r="J10" t="inlineStr"/>
      <c r="K10" t="inlineStr"/>
      <c r="L10" t="n">
        <v>16639</v>
      </c>
      <c r="M10" t="inlineStr">
        <is>
          <t>钪</t>
        </is>
      </c>
      <c r="N10" t="inlineStr">
        <is>
          <t>Scandium</t>
        </is>
      </c>
      <c r="O10">
        <f>(ROUNDUP(((ROUNDUP((ROUNDUP(ComponentBlueprint!F15*ComponentBlueprint!G15, 0)*Info!B2*ROUNDUP(MaterialBlueprints1!F124*MaterialBlueprints1!G124,0))/300, 0)*300/ReactionFormulas1!C7)*ROUNDUP(ReactionFormulas1!G7*ReactionFormulas1!H7,0))/200, 0)*200/ReactionFormulas2!C23)*ROUNDUP(ReactionFormulas2!G23*ReactionFormulas2!H23,0)</f>
        <v/>
      </c>
      <c r="P10">
        <f>(ROUNDUP(((ROUNDUP((ROUNDUP(ComponentBlueprint!F15*ComponentBlueprint!G15, 0)*Info!B2*ROUNDUP(MaterialBlueprints1!F124*MaterialBlueprints1!G124,0))/300, 0)*300/ReactionFormulas1!C7)*ROUNDUP(ReactionFormulas1!G7*ReactionFormulas1!H7,0))/200, 0)*200/ReactionFormulas2!C23)*ROUNDUP(ReactionFormulas2!G23*ReactionFormulas2!H23,0)</f>
        <v/>
      </c>
      <c r="Q10" t="inlineStr"/>
      <c r="R10" t="n">
        <v>853</v>
      </c>
      <c r="S10">
        <f>((ROUNDUP(((ROUNDUP((ROUNDUP(ComponentBlueprint!F15*ComponentBlueprint!G15, 0)*Info!B2*ROUNDUP(MaterialBlueprints1!F124*MaterialBlueprints1!G124,0))/300, 0)*300/ReactionFormulas1!C7)*ROUNDUP(ReactionFormulas1!G7*ReactionFormulas1!H7,0))/200, 0)*200/ReactionFormulas2!C23)*ROUNDUP(ReactionFormulas2!G23*ReactionFormulas2!H23,0))*(ReactionFormulas2!R10)*(0.7)</f>
        <v/>
      </c>
      <c r="T10" t="inlineStr"/>
      <c r="U10" t="n">
        <v>0</v>
      </c>
      <c r="V10">
        <f>P10-U10</f>
        <v/>
      </c>
      <c r="W10" t="inlineStr"/>
      <c r="X10" t="inlineStr"/>
      <c r="Y10" t="inlineStr"/>
      <c r="Z10" t="n">
        <v>1074.525860175986</v>
      </c>
      <c r="AA10">
        <f>((ROUNDUP(((ROUNDUP((ROUNDUP(ComponentBlueprint!F15*ComponentBlueprint!G15, 0)*Info!B2*ROUNDUP(MaterialBlueprints1!F124*MaterialBlueprints1!G124,0))/300, 0)*300/ReactionFormulas1!C7)*ROUNDUP(ReactionFormulas1!G7*ReactionFormulas1!H7,0))/200, 0)*200/ReactionFormulas2!C23)*ROUNDUP(ReactionFormulas2!G23*ReactionFormulas2!H23,0))*ReactionFormulas2!Z10</f>
        <v/>
      </c>
      <c r="AB10" t="inlineStr"/>
    </row>
    <row r="11">
      <c r="A11" t="inlineStr">
        <is>
          <t>Dysporite Reaction Formula</t>
        </is>
      </c>
      <c r="B11" t="inlineStr">
        <is>
          <t>镝汞合金反应配方</t>
        </is>
      </c>
      <c r="C11" t="n">
        <v>200</v>
      </c>
      <c r="D11" t="n">
        <v>16646</v>
      </c>
      <c r="E11" t="inlineStr">
        <is>
          <t>Mercury</t>
        </is>
      </c>
      <c r="F11" t="inlineStr">
        <is>
          <t>汞</t>
        </is>
      </c>
      <c r="G11" t="n">
        <v>100</v>
      </c>
      <c r="H11" t="n">
        <v>1</v>
      </c>
      <c r="I11">
        <f>(ROUNDUP(((ROUNDUP((ROUNDUP(ComponentBlueprint!F15*ComponentBlueprint!G15, 0)*Info!B2*ROUNDUP(MaterialBlueprints1!F115*MaterialBlueprints1!G115,0))/200, 0)*200/ReactionFormulas1!C3)*ROUNDUP(ReactionFormulas1!G3*ReactionFormulas1!H3,0))/200, 0)*200/ReactionFormulas2!C11)*ROUNDUP(ReactionFormulas2!G11*ReactionFormulas2!H11,0)</f>
        <v/>
      </c>
      <c r="J11" t="inlineStr"/>
      <c r="K11" t="inlineStr"/>
      <c r="L11" t="n">
        <v>16642</v>
      </c>
      <c r="M11" t="inlineStr">
        <is>
          <t>钒</t>
        </is>
      </c>
      <c r="N11" t="inlineStr">
        <is>
          <t>Vanadium</t>
        </is>
      </c>
      <c r="O11">
        <f>(ROUNDUP(((ROUNDUP((ROUNDUP(ComponentBlueprint!F15*ComponentBlueprint!G15, 0)*Info!B2*ROUNDUP(MaterialBlueprints1!F124*MaterialBlueprints1!G124,0))/300, 0)*300/ReactionFormulas1!C7)*ROUNDUP(ReactionFormulas1!G7*ReactionFormulas1!H7,0))/200, 0)*200/ReactionFormulas2!C24)*ROUNDUP(ReactionFormulas2!G24*ReactionFormulas2!H24,0)</f>
        <v/>
      </c>
      <c r="P11">
        <f>(ROUNDUP(((ROUNDUP((ROUNDUP(ComponentBlueprint!F15*ComponentBlueprint!G15, 0)*Info!B2*ROUNDUP(MaterialBlueprints1!F124*MaterialBlueprints1!G124,0))/300, 0)*300/ReactionFormulas1!C7)*ROUNDUP(ReactionFormulas1!G7*ReactionFormulas1!H7,0))/200, 0)*200/ReactionFormulas2!C24)*ROUNDUP(ReactionFormulas2!G24*ReactionFormulas2!H24,0)</f>
        <v/>
      </c>
      <c r="Q11" t="inlineStr"/>
      <c r="R11" t="n">
        <v>1962</v>
      </c>
      <c r="S11">
        <f>((ROUNDUP(((ROUNDUP((ROUNDUP(ComponentBlueprint!F15*ComponentBlueprint!G15, 0)*Info!B2*ROUNDUP(MaterialBlueprints1!F124*MaterialBlueprints1!G124,0))/300, 0)*300/ReactionFormulas1!C7)*ROUNDUP(ReactionFormulas1!G7*ReactionFormulas1!H7,0))/200, 0)*200/ReactionFormulas2!C24)*ROUNDUP(ReactionFormulas2!G24*ReactionFormulas2!H24,0))*(ReactionFormulas2!R11)*(0.7)</f>
        <v/>
      </c>
      <c r="T11" t="inlineStr"/>
      <c r="U11" t="n">
        <v>0</v>
      </c>
      <c r="V11">
        <f>P11-U11</f>
        <v/>
      </c>
      <c r="W11" t="inlineStr"/>
      <c r="X11" t="inlineStr"/>
      <c r="Y11" t="inlineStr"/>
      <c r="Z11" t="n">
        <v>2531.42999560267</v>
      </c>
      <c r="AA11">
        <f>((ROUNDUP(((ROUNDUP((ROUNDUP(ComponentBlueprint!F15*ComponentBlueprint!G15, 0)*Info!B2*ROUNDUP(MaterialBlueprints1!F124*MaterialBlueprints1!G124,0))/300, 0)*300/ReactionFormulas1!C7)*ROUNDUP(ReactionFormulas1!G7*ReactionFormulas1!H7,0))/200, 0)*200/ReactionFormulas2!C24)*ROUNDUP(ReactionFormulas2!G24*ReactionFormulas2!H24,0))*ReactionFormulas2!Z11</f>
        <v/>
      </c>
      <c r="AB11" t="inlineStr"/>
    </row>
    <row r="12">
      <c r="A12" t="inlineStr">
        <is>
          <t>Dysporite Reaction Formula</t>
        </is>
      </c>
      <c r="B12" t="inlineStr">
        <is>
          <t>镝汞合金反应配方</t>
        </is>
      </c>
      <c r="C12" t="n">
        <v>200</v>
      </c>
      <c r="D12" t="n">
        <v>16650</v>
      </c>
      <c r="E12" t="inlineStr">
        <is>
          <t>Dysprosium</t>
        </is>
      </c>
      <c r="F12" t="inlineStr">
        <is>
          <t>镝</t>
        </is>
      </c>
      <c r="G12" t="n">
        <v>100</v>
      </c>
      <c r="H12" t="n">
        <v>1</v>
      </c>
      <c r="I12">
        <f>(ROUNDUP(((ROUNDUP((ROUNDUP(ComponentBlueprint!F15*ComponentBlueprint!G15, 0)*Info!B2*ROUNDUP(MaterialBlueprints1!F115*MaterialBlueprints1!G115,0))/200, 0)*200/ReactionFormulas1!C3)*ROUNDUP(ReactionFormulas1!G3*ReactionFormulas1!H3,0))/200, 0)*200/ReactionFormulas2!C12)*ROUNDUP(ReactionFormulas2!G12*ReactionFormulas2!H12,0)</f>
        <v/>
      </c>
      <c r="J12" t="inlineStr"/>
      <c r="K12" t="inlineStr"/>
      <c r="L12" t="n">
        <v>16643</v>
      </c>
      <c r="M12" t="inlineStr">
        <is>
          <t>镉</t>
        </is>
      </c>
      <c r="N12" t="inlineStr">
        <is>
          <t>Cadmium</t>
        </is>
      </c>
      <c r="O12">
        <f>(ROUNDUP(((ROUNDUP((ROUNDUP(ComponentBlueprint!F15*ComponentBlueprint!G15, 0)*Info!B2*ROUNDUP(MaterialBlueprints1!F115*MaterialBlueprints1!G115,0))/200, 0)*200/ReactionFormulas1!C2)*ROUNDUP(ReactionFormulas1!G2*ReactionFormulas1!H2,0))/200, 0)*200/ReactionFormulas2!C5)*ROUNDUP(ReactionFormulas2!G5*ReactionFormulas2!H5,0)+(ROUNDUP(((ROUNDUP((ROUNDUP(ComponentBlueprint!F15*ComponentBlueprint!G15, 0)*Info!B2*ROUNDUP(MaterialBlueprints1!F115*MaterialBlueprints1!G115,0))/200, 0)*200/ReactionFormulas1!C5)*ROUNDUP(ReactionFormulas1!G5*ReactionFormulas1!H5,0))/200, 0)*200/ReactionFormulas2!C8)*ROUNDUP(ReactionFormulas2!G8*ReactionFormulas2!H8,0)</f>
        <v/>
      </c>
      <c r="P12">
        <f>(ROUNDUP(((ROUNDUP((ROUNDUP(ComponentBlueprint!F15*ComponentBlueprint!G15, 0)*Info!B2*ROUNDUP(MaterialBlueprints1!F115*MaterialBlueprints1!G115,0))/200, 0)*200/ReactionFormulas1!C2)*ROUNDUP(ReactionFormulas1!G2*ReactionFormulas1!H2,0))/200, 0)*200/ReactionFormulas2!C5)*ROUNDUP(ReactionFormulas2!G5*ReactionFormulas2!H5,0)+(ROUNDUP(((ROUNDUP((ROUNDUP(ComponentBlueprint!F15*ComponentBlueprint!G15, 0)*Info!B2*ROUNDUP(MaterialBlueprints1!F115*MaterialBlueprints1!G115,0))/200, 0)*200/ReactionFormulas1!C5)*ROUNDUP(ReactionFormulas1!G5*ReactionFormulas1!H5,0))/200, 0)*200/ReactionFormulas2!C8)*ROUNDUP(ReactionFormulas2!G8*ReactionFormulas2!H8,0)</f>
        <v/>
      </c>
      <c r="Q12" t="inlineStr"/>
      <c r="R12" t="n">
        <v>7008</v>
      </c>
      <c r="S12">
        <f>((ROUNDUP(((ROUNDUP((ROUNDUP(ComponentBlueprint!F15*ComponentBlueprint!G15, 0)*Info!B2*ROUNDUP(MaterialBlueprints1!F115*MaterialBlueprints1!G115,0))/200, 0)*200/ReactionFormulas1!C2)*ROUNDUP(ReactionFormulas1!G2*ReactionFormulas1!H2,0))/200, 0)*200/ReactionFormulas2!C5)*ROUNDUP(ReactionFormulas2!G5*ReactionFormulas2!H5,0)+(ROUNDUP(((ROUNDUP((ROUNDUP(ComponentBlueprint!F15*ComponentBlueprint!G15, 0)*Info!B2*ROUNDUP(MaterialBlueprints1!F115*MaterialBlueprints1!G115,0))/200, 0)*200/ReactionFormulas1!C5)*ROUNDUP(ReactionFormulas1!G5*ReactionFormulas1!H5,0))/200, 0)*200/ReactionFormulas2!C8)*ROUNDUP(ReactionFormulas2!G8*ReactionFormulas2!H8,0))*(ReactionFormulas2!R12)*(0.7)</f>
        <v/>
      </c>
      <c r="T12" t="inlineStr"/>
      <c r="U12" t="n">
        <v>0</v>
      </c>
      <c r="V12">
        <f>P12-U12</f>
        <v/>
      </c>
      <c r="W12" t="inlineStr"/>
      <c r="X12" t="inlineStr"/>
      <c r="Y12" t="inlineStr"/>
      <c r="Z12" t="n">
        <v>3204.17059991508</v>
      </c>
      <c r="AA12">
        <f>((ROUNDUP(((ROUNDUP((ROUNDUP(ComponentBlueprint!F15*ComponentBlueprint!G15, 0)*Info!B2*ROUNDUP(MaterialBlueprints1!F115*MaterialBlueprints1!G115,0))/200, 0)*200/ReactionFormulas1!C2)*ROUNDUP(ReactionFormulas1!G2*ReactionFormulas1!H2,0))/200, 0)*200/ReactionFormulas2!C5)*ROUNDUP(ReactionFormulas2!G5*ReactionFormulas2!H5,0)+(ROUNDUP(((ROUNDUP((ROUNDUP(ComponentBlueprint!F15*ComponentBlueprint!G15, 0)*Info!B2*ROUNDUP(MaterialBlueprints1!F115*MaterialBlueprints1!G115,0))/200, 0)*200/ReactionFormulas1!C5)*ROUNDUP(ReactionFormulas1!G5*ReactionFormulas1!H5,0))/200, 0)*200/ReactionFormulas2!C8)*ROUNDUP(ReactionFormulas2!G8*ReactionFormulas2!H8,0))*ReactionFormulas2!Z12</f>
        <v/>
      </c>
      <c r="AB12" t="inlineStr"/>
    </row>
    <row r="13">
      <c r="A13" t="inlineStr">
        <is>
          <t>Dysporite Reaction Formula</t>
        </is>
      </c>
      <c r="B13" t="inlineStr">
        <is>
          <t>镝汞合金反应配方</t>
        </is>
      </c>
      <c r="C13" t="n">
        <v>200</v>
      </c>
      <c r="D13" t="n">
        <v>4247</v>
      </c>
      <c r="E13" t="inlineStr">
        <is>
          <t>Helium Fuel Block</t>
        </is>
      </c>
      <c r="F13" t="inlineStr">
        <is>
          <t>氦燃料块</t>
        </is>
      </c>
      <c r="G13" t="n">
        <v>5</v>
      </c>
      <c r="H13" t="n">
        <v>1</v>
      </c>
      <c r="I13">
        <f>(ROUNDUP(((ROUNDUP((ROUNDUP(ComponentBlueprint!F15*ComponentBlueprint!G15, 0)*Info!B2*ROUNDUP(MaterialBlueprints1!F115*MaterialBlueprints1!G115,0))/200, 0)*200/ReactionFormulas1!C3)*ROUNDUP(ReactionFormulas1!G3*ReactionFormulas1!H3,0))/200, 0)*200/ReactionFormulas2!C13)*ROUNDUP(ReactionFormulas2!G13*ReactionFormulas2!H13,0)</f>
        <v/>
      </c>
      <c r="J13" t="inlineStr"/>
      <c r="K13" t="inlineStr"/>
      <c r="L13" t="n">
        <v>16646</v>
      </c>
      <c r="M13" t="inlineStr">
        <is>
          <t>汞</t>
        </is>
      </c>
      <c r="N13" t="inlineStr">
        <is>
          <t>Mercury</t>
        </is>
      </c>
      <c r="O13">
        <f>(ROUNDUP(((ROUNDUP((ROUNDUP(ComponentBlueprint!F15*ComponentBlueprint!G15, 0)*Info!B2*ROUNDUP(MaterialBlueprints1!F115*MaterialBlueprints1!G115,0))/200, 0)*200/ReactionFormulas1!C3)*ROUNDUP(ReactionFormulas1!G3*ReactionFormulas1!H3,0))/200, 0)*200/ReactionFormulas2!C11)*ROUNDUP(ReactionFormulas2!G11*ReactionFormulas2!H11,0)+(ROUNDUP(((ROUNDUP((ROUNDUP(ComponentBlueprint!F15*ComponentBlueprint!G15, 0)*Info!B2*ROUNDUP(MaterialBlueprints1!F124*MaterialBlueprints1!G124,0))/300, 0)*300/ReactionFormulas1!C8)*ROUNDUP(ReactionFormulas1!G8*ReactionFormulas1!H8,0))/200, 0)*200/ReactionFormulas2!C20)*ROUNDUP(ReactionFormulas2!G20*ReactionFormulas2!H20,0)</f>
        <v/>
      </c>
      <c r="P13">
        <f>(ROUNDUP(((ROUNDUP((ROUNDUP(ComponentBlueprint!F15*ComponentBlueprint!G15, 0)*Info!B2*ROUNDUP(MaterialBlueprints1!F115*MaterialBlueprints1!G115,0))/200, 0)*200/ReactionFormulas1!C3)*ROUNDUP(ReactionFormulas1!G3*ReactionFormulas1!H3,0))/200, 0)*200/ReactionFormulas2!C11)*ROUNDUP(ReactionFormulas2!G11*ReactionFormulas2!H11,0)+(ROUNDUP(((ROUNDUP((ROUNDUP(ComponentBlueprint!F15*ComponentBlueprint!G15, 0)*Info!B2*ROUNDUP(MaterialBlueprints1!F124*MaterialBlueprints1!G124,0))/300, 0)*300/ReactionFormulas1!C8)*ROUNDUP(ReactionFormulas1!G8*ReactionFormulas1!H8,0))/200, 0)*200/ReactionFormulas2!C20)*ROUNDUP(ReactionFormulas2!G20*ReactionFormulas2!H20,0)</f>
        <v/>
      </c>
      <c r="Q13" t="inlineStr"/>
      <c r="R13" t="n">
        <v>4379</v>
      </c>
      <c r="S13">
        <f>((ROUNDUP(((ROUNDUP((ROUNDUP(ComponentBlueprint!F15*ComponentBlueprint!G15, 0)*Info!B2*ROUNDUP(MaterialBlueprints1!F115*MaterialBlueprints1!G115,0))/200, 0)*200/ReactionFormulas1!C3)*ROUNDUP(ReactionFormulas1!G3*ReactionFormulas1!H3,0))/200, 0)*200/ReactionFormulas2!C11)*ROUNDUP(ReactionFormulas2!G11*ReactionFormulas2!H11,0)+(ROUNDUP(((ROUNDUP((ROUNDUP(ComponentBlueprint!F15*ComponentBlueprint!G15, 0)*Info!B2*ROUNDUP(MaterialBlueprints1!F124*MaterialBlueprints1!G124,0))/300, 0)*300/ReactionFormulas1!C8)*ROUNDUP(ReactionFormulas1!G8*ReactionFormulas1!H8,0))/200, 0)*200/ReactionFormulas2!C20)*ROUNDUP(ReactionFormulas2!G20*ReactionFormulas2!H20,0))*(ReactionFormulas2!R13)*(0.7)</f>
        <v/>
      </c>
      <c r="T13" t="inlineStr"/>
      <c r="U13" t="n">
        <v>0</v>
      </c>
      <c r="V13">
        <f>P13-U13</f>
        <v/>
      </c>
      <c r="W13" t="inlineStr"/>
      <c r="X13" t="inlineStr"/>
      <c r="Y13" t="inlineStr"/>
      <c r="Z13" t="n">
        <v>4689.265731170201</v>
      </c>
      <c r="AA13">
        <f>((ROUNDUP(((ROUNDUP((ROUNDUP(ComponentBlueprint!F15*ComponentBlueprint!G15, 0)*Info!B2*ROUNDUP(MaterialBlueprints1!F115*MaterialBlueprints1!G115,0))/200, 0)*200/ReactionFormulas1!C3)*ROUNDUP(ReactionFormulas1!G3*ReactionFormulas1!H3,0))/200, 0)*200/ReactionFormulas2!C11)*ROUNDUP(ReactionFormulas2!G11*ReactionFormulas2!H11,0)+(ROUNDUP(((ROUNDUP((ROUNDUP(ComponentBlueprint!F15*ComponentBlueprint!G15, 0)*Info!B2*ROUNDUP(MaterialBlueprints1!F124*MaterialBlueprints1!G124,0))/300, 0)*300/ReactionFormulas1!C8)*ROUNDUP(ReactionFormulas1!G8*ReactionFormulas1!H8,0))/200, 0)*200/ReactionFormulas2!C20)*ROUNDUP(ReactionFormulas2!G20*ReactionFormulas2!H20,0))*ReactionFormulas2!Z13</f>
        <v/>
      </c>
      <c r="AB13" t="inlineStr"/>
    </row>
    <row r="14">
      <c r="A14" t="inlineStr">
        <is>
          <t>Fluxed Condensates Reaction Formula</t>
        </is>
      </c>
      <c r="B14" t="inlineStr">
        <is>
          <t>熔融冷凝物反应配方</t>
        </is>
      </c>
      <c r="C14" t="n">
        <v>200</v>
      </c>
      <c r="D14" t="n">
        <v>16651</v>
      </c>
      <c r="E14" t="inlineStr">
        <is>
          <t>Neodymium</t>
        </is>
      </c>
      <c r="F14" t="inlineStr">
        <is>
          <t>钕</t>
        </is>
      </c>
      <c r="G14" t="n">
        <v>100</v>
      </c>
      <c r="H14" t="n">
        <v>1</v>
      </c>
      <c r="I14">
        <f>(ROUNDUP(((ROUNDUP((ROUNDUP(ComponentBlueprint!F15*ComponentBlueprint!G15, 0)*Info!B2*ROUNDUP(MaterialBlueprints1!F115*MaterialBlueprints1!G115,0))/200, 0)*200/ReactionFormulas1!C4)*ROUNDUP(ReactionFormulas1!G4*ReactionFormulas1!H4,0))/200, 0)*200/ReactionFormulas2!C14)*ROUNDUP(ReactionFormulas2!G14*ReactionFormulas2!H14,0)</f>
        <v/>
      </c>
      <c r="J14" t="inlineStr"/>
      <c r="K14" t="inlineStr"/>
      <c r="L14" t="n">
        <v>16647</v>
      </c>
      <c r="M14" t="inlineStr">
        <is>
          <t>铯</t>
        </is>
      </c>
      <c r="N14" t="inlineStr">
        <is>
          <t>Caesium</t>
        </is>
      </c>
      <c r="O14">
        <f>(ROUNDUP(((ROUNDUP((ROUNDUP(ComponentBlueprint!F15*ComponentBlueprint!G15, 0)*Info!B2*ROUNDUP(MaterialBlueprints1!F115*MaterialBlueprints1!G115,0))/200, 0)*200/ReactionFormulas1!C2)*ROUNDUP(ReactionFormulas1!G2*ReactionFormulas1!H2,0))/200, 0)*200/ReactionFormulas2!C6)*ROUNDUP(ReactionFormulas2!G6*ReactionFormulas2!H6,0)</f>
        <v/>
      </c>
      <c r="P14">
        <f>(ROUNDUP(((ROUNDUP((ROUNDUP(ComponentBlueprint!F15*ComponentBlueprint!G15, 0)*Info!B2*ROUNDUP(MaterialBlueprints1!F115*MaterialBlueprints1!G115,0))/200, 0)*200/ReactionFormulas1!C2)*ROUNDUP(ReactionFormulas1!G2*ReactionFormulas1!H2,0))/200, 0)*200/ReactionFormulas2!C6)*ROUNDUP(ReactionFormulas2!G6*ReactionFormulas2!H6,0)</f>
        <v/>
      </c>
      <c r="Q14" t="inlineStr"/>
      <c r="R14" t="n">
        <v>5973</v>
      </c>
      <c r="S14">
        <f>((ROUNDUP(((ROUNDUP((ROUNDUP(ComponentBlueprint!F15*ComponentBlueprint!G15, 0)*Info!B2*ROUNDUP(MaterialBlueprints1!F115*MaterialBlueprints1!G115,0))/200, 0)*200/ReactionFormulas1!C2)*ROUNDUP(ReactionFormulas1!G2*ReactionFormulas1!H2,0))/200, 0)*200/ReactionFormulas2!C6)*ROUNDUP(ReactionFormulas2!G6*ReactionFormulas2!H6,0))*(ReactionFormulas2!R14)*(0.7)</f>
        <v/>
      </c>
      <c r="T14" t="inlineStr"/>
      <c r="U14" t="n">
        <v>0</v>
      </c>
      <c r="V14">
        <f>P14-U14</f>
        <v/>
      </c>
      <c r="W14" t="inlineStr"/>
      <c r="X14" t="inlineStr"/>
      <c r="Y14" t="inlineStr"/>
      <c r="Z14" t="n">
        <v>3138.469592825933</v>
      </c>
      <c r="AA14">
        <f>((ROUNDUP(((ROUNDUP((ROUNDUP(ComponentBlueprint!F15*ComponentBlueprint!G15, 0)*Info!B2*ROUNDUP(MaterialBlueprints1!F115*MaterialBlueprints1!G115,0))/200, 0)*200/ReactionFormulas1!C2)*ROUNDUP(ReactionFormulas1!G2*ReactionFormulas1!H2,0))/200, 0)*200/ReactionFormulas2!C6)*ROUNDUP(ReactionFormulas2!G6*ReactionFormulas2!H6,0))*ReactionFormulas2!Z14</f>
        <v/>
      </c>
      <c r="AB14" t="inlineStr"/>
    </row>
    <row r="15">
      <c r="A15" t="inlineStr">
        <is>
          <t>Fluxed Condensates Reaction Formula</t>
        </is>
      </c>
      <c r="B15" t="inlineStr">
        <is>
          <t>熔融冷凝物反应配方</t>
        </is>
      </c>
      <c r="C15" t="n">
        <v>200</v>
      </c>
      <c r="D15" t="n">
        <v>16653</v>
      </c>
      <c r="E15" t="inlineStr">
        <is>
          <t>Thulium</t>
        </is>
      </c>
      <c r="F15" t="inlineStr">
        <is>
          <t>铥</t>
        </is>
      </c>
      <c r="G15" t="n">
        <v>100</v>
      </c>
      <c r="H15" t="n">
        <v>1</v>
      </c>
      <c r="I15">
        <f>(ROUNDUP(((ROUNDUP((ROUNDUP(ComponentBlueprint!F15*ComponentBlueprint!G15, 0)*Info!B2*ROUNDUP(MaterialBlueprints1!F115*MaterialBlueprints1!G115,0))/200, 0)*200/ReactionFormulas1!C4)*ROUNDUP(ReactionFormulas1!G4*ReactionFormulas1!H4,0))/200, 0)*200/ReactionFormulas2!C15)*ROUNDUP(ReactionFormulas2!G15*ReactionFormulas2!H15,0)</f>
        <v/>
      </c>
      <c r="J15" t="inlineStr"/>
      <c r="K15" t="inlineStr"/>
      <c r="L15" t="n">
        <v>16650</v>
      </c>
      <c r="M15" t="inlineStr">
        <is>
          <t>镝</t>
        </is>
      </c>
      <c r="N15" t="inlineStr">
        <is>
          <t>Dysprosium</t>
        </is>
      </c>
      <c r="O15">
        <f>(ROUNDUP(((ROUNDUP((ROUNDUP(ComponentBlueprint!F15*ComponentBlueprint!G15, 0)*Info!B2*ROUNDUP(MaterialBlueprints1!F115*MaterialBlueprints1!G115,0))/200, 0)*200/ReactionFormulas1!C3)*ROUNDUP(ReactionFormulas1!G3*ReactionFormulas1!H3,0))/200, 0)*200/ReactionFormulas2!C12)*ROUNDUP(ReactionFormulas2!G12*ReactionFormulas2!H12,0)</f>
        <v/>
      </c>
      <c r="P15">
        <f>(ROUNDUP(((ROUNDUP((ROUNDUP(ComponentBlueprint!F15*ComponentBlueprint!G15, 0)*Info!B2*ROUNDUP(MaterialBlueprints1!F115*MaterialBlueprints1!G115,0))/200, 0)*200/ReactionFormulas1!C3)*ROUNDUP(ReactionFormulas1!G3*ReactionFormulas1!H3,0))/200, 0)*200/ReactionFormulas2!C12)*ROUNDUP(ReactionFormulas2!G12*ReactionFormulas2!H12,0)</f>
        <v/>
      </c>
      <c r="Q15" t="inlineStr"/>
      <c r="R15" t="n">
        <v>69900</v>
      </c>
      <c r="S15">
        <f>((ROUNDUP(((ROUNDUP((ROUNDUP(ComponentBlueprint!F15*ComponentBlueprint!G15, 0)*Info!B2*ROUNDUP(MaterialBlueprints1!F115*MaterialBlueprints1!G115,0))/200, 0)*200/ReactionFormulas1!C3)*ROUNDUP(ReactionFormulas1!G3*ReactionFormulas1!H3,0))/200, 0)*200/ReactionFormulas2!C12)*ROUNDUP(ReactionFormulas2!G12*ReactionFormulas2!H12,0))*(ReactionFormulas2!R15)*(0.7)</f>
        <v/>
      </c>
      <c r="T15" t="inlineStr"/>
      <c r="U15" t="n">
        <v>0</v>
      </c>
      <c r="V15">
        <f>P15-U15</f>
        <v/>
      </c>
      <c r="W15" t="inlineStr"/>
      <c r="X15" t="inlineStr"/>
      <c r="Y15" t="inlineStr"/>
      <c r="Z15" t="n">
        <v>14356.56078608164</v>
      </c>
      <c r="AA15">
        <f>((ROUNDUP(((ROUNDUP((ROUNDUP(ComponentBlueprint!F15*ComponentBlueprint!G15, 0)*Info!B2*ROUNDUP(MaterialBlueprints1!F115*MaterialBlueprints1!G115,0))/200, 0)*200/ReactionFormulas1!C3)*ROUNDUP(ReactionFormulas1!G3*ReactionFormulas1!H3,0))/200, 0)*200/ReactionFormulas2!C12)*ROUNDUP(ReactionFormulas2!G12*ReactionFormulas2!H12,0))*ReactionFormulas2!Z15</f>
        <v/>
      </c>
      <c r="AB15" t="inlineStr"/>
    </row>
    <row r="16">
      <c r="A16" t="inlineStr">
        <is>
          <t>Fluxed Condensates Reaction Formula</t>
        </is>
      </c>
      <c r="B16" t="inlineStr">
        <is>
          <t>熔融冷凝物反应配方</t>
        </is>
      </c>
      <c r="C16" t="n">
        <v>200</v>
      </c>
      <c r="D16" t="n">
        <v>4312</v>
      </c>
      <c r="E16" t="inlineStr">
        <is>
          <t>Oxygen Fuel Block</t>
        </is>
      </c>
      <c r="F16" t="inlineStr">
        <is>
          <t>氧燃料块</t>
        </is>
      </c>
      <c r="G16" t="n">
        <v>5</v>
      </c>
      <c r="H16" t="n">
        <v>1</v>
      </c>
      <c r="I16">
        <f>(ROUNDUP(((ROUNDUP((ROUNDUP(ComponentBlueprint!F15*ComponentBlueprint!G15, 0)*Info!B2*ROUNDUP(MaterialBlueprints1!F115*MaterialBlueprints1!G115,0))/200, 0)*200/ReactionFormulas1!C4)*ROUNDUP(ReactionFormulas1!G4*ReactionFormulas1!H4,0))/200, 0)*200/ReactionFormulas2!C16)*ROUNDUP(ReactionFormulas2!G16*ReactionFormulas2!H16,0)</f>
        <v/>
      </c>
      <c r="J16" t="inlineStr"/>
      <c r="K16" t="inlineStr"/>
      <c r="L16" t="n">
        <v>16651</v>
      </c>
      <c r="M16" t="inlineStr">
        <is>
          <t>钕</t>
        </is>
      </c>
      <c r="N16" t="inlineStr">
        <is>
          <t>Neodymium</t>
        </is>
      </c>
      <c r="O16">
        <f>(ROUNDUP(((ROUNDUP((ROUNDUP(ComponentBlueprint!F15*ComponentBlueprint!G15, 0)*Info!B2*ROUNDUP(MaterialBlueprints1!F115*MaterialBlueprints1!G115,0))/200, 0)*200/ReactionFormulas1!C4)*ROUNDUP(ReactionFormulas1!G4*ReactionFormulas1!H4,0))/200, 0)*200/ReactionFormulas2!C14)*ROUNDUP(ReactionFormulas2!G14*ReactionFormulas2!H14,0)+(ROUNDUP(((ROUNDUP((ROUNDUP(ComponentBlueprint!F15*ComponentBlueprint!G15, 0)*Info!B2*ROUNDUP(MaterialBlueprints1!F124*MaterialBlueprints1!G124,0))/300, 0)*300/ReactionFormulas1!C8)*ROUNDUP(ReactionFormulas1!G8*ReactionFormulas1!H8,0))/200, 0)*200/ReactionFormulas2!C21)*ROUNDUP(ReactionFormulas2!G21*ReactionFormulas2!H21,0)</f>
        <v/>
      </c>
      <c r="P16">
        <f>(ROUNDUP(((ROUNDUP((ROUNDUP(ComponentBlueprint!F15*ComponentBlueprint!G15, 0)*Info!B2*ROUNDUP(MaterialBlueprints1!F115*MaterialBlueprints1!G115,0))/200, 0)*200/ReactionFormulas1!C4)*ROUNDUP(ReactionFormulas1!G4*ReactionFormulas1!H4,0))/200, 0)*200/ReactionFormulas2!C14)*ROUNDUP(ReactionFormulas2!G14*ReactionFormulas2!H14,0)+(ROUNDUP(((ROUNDUP((ROUNDUP(ComponentBlueprint!F15*ComponentBlueprint!G15, 0)*Info!B2*ROUNDUP(MaterialBlueprints1!F124*MaterialBlueprints1!G124,0))/300, 0)*300/ReactionFormulas1!C8)*ROUNDUP(ReactionFormulas1!G8*ReactionFormulas1!H8,0))/200, 0)*200/ReactionFormulas2!C21)*ROUNDUP(ReactionFormulas2!G21*ReactionFormulas2!H21,0)</f>
        <v/>
      </c>
      <c r="Q16" t="inlineStr"/>
      <c r="R16" t="n">
        <v>60700</v>
      </c>
      <c r="S16">
        <f>((ROUNDUP(((ROUNDUP((ROUNDUP(ComponentBlueprint!F15*ComponentBlueprint!G15, 0)*Info!B2*ROUNDUP(MaterialBlueprints1!F115*MaterialBlueprints1!G115,0))/200, 0)*200/ReactionFormulas1!C4)*ROUNDUP(ReactionFormulas1!G4*ReactionFormulas1!H4,0))/200, 0)*200/ReactionFormulas2!C14)*ROUNDUP(ReactionFormulas2!G14*ReactionFormulas2!H14,0)+(ROUNDUP(((ROUNDUP((ROUNDUP(ComponentBlueprint!F15*ComponentBlueprint!G15, 0)*Info!B2*ROUNDUP(MaterialBlueprints1!F124*MaterialBlueprints1!G124,0))/300, 0)*300/ReactionFormulas1!C8)*ROUNDUP(ReactionFormulas1!G8*ReactionFormulas1!H8,0))/200, 0)*200/ReactionFormulas2!C21)*ROUNDUP(ReactionFormulas2!G21*ReactionFormulas2!H21,0))*(ReactionFormulas2!R16)*(0.7)</f>
        <v/>
      </c>
      <c r="T16" t="inlineStr"/>
      <c r="U16" t="n">
        <v>0</v>
      </c>
      <c r="V16">
        <f>P16-U16</f>
        <v/>
      </c>
      <c r="W16" t="inlineStr"/>
      <c r="X16" t="inlineStr"/>
      <c r="Y16" t="inlineStr"/>
      <c r="Z16" t="n">
        <v>35554.05019295235</v>
      </c>
      <c r="AA16">
        <f>((ROUNDUP(((ROUNDUP((ROUNDUP(ComponentBlueprint!F15*ComponentBlueprint!G15, 0)*Info!B2*ROUNDUP(MaterialBlueprints1!F115*MaterialBlueprints1!G115,0))/200, 0)*200/ReactionFormulas1!C4)*ROUNDUP(ReactionFormulas1!G4*ReactionFormulas1!H4,0))/200, 0)*200/ReactionFormulas2!C14)*ROUNDUP(ReactionFormulas2!G14*ReactionFormulas2!H14,0)+(ROUNDUP(((ROUNDUP((ROUNDUP(ComponentBlueprint!F15*ComponentBlueprint!G15, 0)*Info!B2*ROUNDUP(MaterialBlueprints1!F124*MaterialBlueprints1!G124,0))/300, 0)*300/ReactionFormulas1!C8)*ROUNDUP(ReactionFormulas1!G8*ReactionFormulas1!H8,0))/200, 0)*200/ReactionFormulas2!C21)*ROUNDUP(ReactionFormulas2!G21*ReactionFormulas2!H21,0))*ReactionFormulas2!Z16</f>
        <v/>
      </c>
      <c r="AB16" t="inlineStr"/>
    </row>
    <row r="17">
      <c r="A17" t="inlineStr">
        <is>
          <t>Sulfuric Acid Reaction Formula</t>
        </is>
      </c>
      <c r="B17" t="inlineStr">
        <is>
          <t>硫酸反应配方</t>
        </is>
      </c>
      <c r="C17" t="n">
        <v>200</v>
      </c>
      <c r="D17" t="n">
        <v>16634</v>
      </c>
      <c r="E17" t="inlineStr">
        <is>
          <t>Atmospheric Gases</t>
        </is>
      </c>
      <c r="F17" t="inlineStr">
        <is>
          <t>标准大气</t>
        </is>
      </c>
      <c r="G17" t="n">
        <v>100</v>
      </c>
      <c r="H17" t="n">
        <v>1</v>
      </c>
      <c r="I17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0)*200/ReactionFormulas1!C14)*ROUNDUP(ReactionFormulas1!G14*ReactionFormulas1!H14,0))/200, 0)*200/ReactionFormulas2!C17)*ROUNDUP(ReactionFormulas2!G17*ReactionFormulas2!H17,0)</f>
        <v/>
      </c>
      <c r="J17" t="inlineStr"/>
      <c r="K17" t="inlineStr"/>
      <c r="L17" t="n">
        <v>16652</v>
      </c>
      <c r="M17" t="inlineStr">
        <is>
          <t>钷</t>
        </is>
      </c>
      <c r="N17" t="inlineStr">
        <is>
          <t>Promethium</t>
        </is>
      </c>
      <c r="O17">
        <f>(ROUNDUP(((ROUNDUP((ROUNDUP(ComponentBlueprint!F15*ComponentBlueprint!G15, 0)*Info!B2*ROUNDUP(MaterialBlueprints1!F115*MaterialBlueprints1!G115,0))/200, 0)*200/ReactionFormulas1!C5)*ROUNDUP(ReactionFormulas1!G5*ReactionFormulas1!H5,0))/200, 0)*200/ReactionFormulas2!C9)*ROUNDUP(ReactionFormulas2!G9*ReactionFormulas2!H9,0)</f>
        <v/>
      </c>
      <c r="P17">
        <f>(ROUNDUP(((ROUNDUP((ROUNDUP(ComponentBlueprint!F15*ComponentBlueprint!G15, 0)*Info!B2*ROUNDUP(MaterialBlueprints1!F115*MaterialBlueprints1!G115,0))/200, 0)*200/ReactionFormulas1!C5)*ROUNDUP(ReactionFormulas1!G5*ReactionFormulas1!H5,0))/200, 0)*200/ReactionFormulas2!C9)*ROUNDUP(ReactionFormulas2!G9*ReactionFormulas2!H9,0)</f>
        <v/>
      </c>
      <c r="Q17" t="inlineStr"/>
      <c r="R17" t="n">
        <v>71900</v>
      </c>
      <c r="S17">
        <f>((ROUNDUP(((ROUNDUP((ROUNDUP(ComponentBlueprint!F15*ComponentBlueprint!G15, 0)*Info!B2*ROUNDUP(MaterialBlueprints1!F115*MaterialBlueprints1!G115,0))/200, 0)*200/ReactionFormulas1!C5)*ROUNDUP(ReactionFormulas1!G5*ReactionFormulas1!H5,0))/200, 0)*200/ReactionFormulas2!C9)*ROUNDUP(ReactionFormulas2!G9*ReactionFormulas2!H9,0))*(ReactionFormulas2!R17)*(0.7)</f>
        <v/>
      </c>
      <c r="T17" t="inlineStr"/>
      <c r="U17" t="n">
        <v>0</v>
      </c>
      <c r="V17">
        <f>P17-U17</f>
        <v/>
      </c>
      <c r="W17" t="inlineStr"/>
      <c r="X17" t="inlineStr"/>
      <c r="Y17" t="inlineStr"/>
      <c r="Z17" t="n">
        <v>5502.02923720733</v>
      </c>
      <c r="AA17">
        <f>((ROUNDUP(((ROUNDUP((ROUNDUP(ComponentBlueprint!F15*ComponentBlueprint!G15, 0)*Info!B2*ROUNDUP(MaterialBlueprints1!F115*MaterialBlueprints1!G115,0))/200, 0)*200/ReactionFormulas1!C5)*ROUNDUP(ReactionFormulas1!G5*ReactionFormulas1!H5,0))/200, 0)*200/ReactionFormulas2!C9)*ROUNDUP(ReactionFormulas2!G9*ReactionFormulas2!H9,0))*ReactionFormulas2!Z17</f>
        <v/>
      </c>
      <c r="AB17" t="inlineStr"/>
    </row>
    <row r="18">
      <c r="A18" t="inlineStr">
        <is>
          <t>Sulfuric Acid Reaction Formula</t>
        </is>
      </c>
      <c r="B18" t="inlineStr">
        <is>
          <t>硫酸反应配方</t>
        </is>
      </c>
      <c r="C18" t="n">
        <v>200</v>
      </c>
      <c r="D18" t="n">
        <v>16635</v>
      </c>
      <c r="E18" t="inlineStr">
        <is>
          <t>Evaporite Deposits</t>
        </is>
      </c>
      <c r="F18" t="inlineStr">
        <is>
          <t>蒸发岩沉积物</t>
        </is>
      </c>
      <c r="G18" t="n">
        <v>100</v>
      </c>
      <c r="H18" t="n">
        <v>1</v>
      </c>
      <c r="I18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0)*200/ReactionFormulas1!C14)*ROUNDUP(ReactionFormulas1!G14*ReactionFormulas1!H14,0))/200, 0)*200/ReactionFormulas2!C18)*ROUNDUP(ReactionFormulas2!G18*ReactionFormulas2!H18,0)</f>
        <v/>
      </c>
      <c r="J18" t="inlineStr"/>
      <c r="K18" t="inlineStr"/>
      <c r="L18" t="n">
        <v>16653</v>
      </c>
      <c r="M18" t="inlineStr">
        <is>
          <t>铥</t>
        </is>
      </c>
      <c r="N18" t="inlineStr">
        <is>
          <t>Thulium</t>
        </is>
      </c>
      <c r="O18">
        <f>(ROUNDUP(((ROUNDUP((ROUNDUP(ComponentBlueprint!F15*ComponentBlueprint!G15, 0)*Info!B2*ROUNDUP(MaterialBlueprints1!F115*MaterialBlueprints1!G115,0))/200, 0)*200/ReactionFormulas1!C4)*ROUNDUP(ReactionFormulas1!G4*ReactionFormulas1!H4,0))/200, 0)*200/ReactionFormulas2!C15)*ROUNDUP(ReactionFormulas2!G15*ReactionFormulas2!H15,0)</f>
        <v/>
      </c>
      <c r="P18">
        <f>(ROUNDUP(((ROUNDUP((ROUNDUP(ComponentBlueprint!F15*ComponentBlueprint!G15, 0)*Info!B2*ROUNDUP(MaterialBlueprints1!F115*MaterialBlueprints1!G115,0))/200, 0)*200/ReactionFormulas1!C4)*ROUNDUP(ReactionFormulas1!G4*ReactionFormulas1!H4,0))/200, 0)*200/ReactionFormulas2!C15)*ROUNDUP(ReactionFormulas2!G15*ReactionFormulas2!H15,0)</f>
        <v/>
      </c>
      <c r="Q18" t="inlineStr"/>
      <c r="R18" t="n">
        <v>30900</v>
      </c>
      <c r="S18">
        <f>((ROUNDUP(((ROUNDUP((ROUNDUP(ComponentBlueprint!F15*ComponentBlueprint!G15, 0)*Info!B2*ROUNDUP(MaterialBlueprints1!F115*MaterialBlueprints1!G115,0))/200, 0)*200/ReactionFormulas1!C4)*ROUNDUP(ReactionFormulas1!G4*ReactionFormulas1!H4,0))/200, 0)*200/ReactionFormulas2!C15)*ROUNDUP(ReactionFormulas2!G15*ReactionFormulas2!H15,0))*(ReactionFormulas2!R18)*(0.7)</f>
        <v/>
      </c>
      <c r="T18" t="inlineStr"/>
      <c r="U18" t="n">
        <v>0</v>
      </c>
      <c r="V18">
        <f>P18-U18</f>
        <v/>
      </c>
      <c r="W18" t="inlineStr"/>
      <c r="X18" t="inlineStr"/>
      <c r="Y18" t="inlineStr"/>
      <c r="Z18" t="n">
        <v>1953.339872061807</v>
      </c>
      <c r="AA18">
        <f>((ROUNDUP(((ROUNDUP((ROUNDUP(ComponentBlueprint!F15*ComponentBlueprint!G15, 0)*Info!B2*ROUNDUP(MaterialBlueprints1!F115*MaterialBlueprints1!G115,0))/200, 0)*200/ReactionFormulas1!C4)*ROUNDUP(ReactionFormulas1!G4*ReactionFormulas1!H4,0))/200, 0)*200/ReactionFormulas2!C15)*ROUNDUP(ReactionFormulas2!G15*ReactionFormulas2!H15,0))*ReactionFormulas2!Z18</f>
        <v/>
      </c>
      <c r="AB18" t="inlineStr"/>
    </row>
    <row r="19">
      <c r="A19" t="inlineStr">
        <is>
          <t>Sulfuric Acid Reaction Formula</t>
        </is>
      </c>
      <c r="B19" t="inlineStr">
        <is>
          <t>硫酸反应配方</t>
        </is>
      </c>
      <c r="C19" t="n">
        <v>200</v>
      </c>
      <c r="D19" t="n">
        <v>4051</v>
      </c>
      <c r="E19" t="inlineStr">
        <is>
          <t>Nitrogen Fuel Block</t>
        </is>
      </c>
      <c r="F19" t="inlineStr">
        <is>
          <t>氮燃料块</t>
        </is>
      </c>
      <c r="G19" t="n">
        <v>5</v>
      </c>
      <c r="H19" t="n">
        <v>1</v>
      </c>
      <c r="I19">
        <f>(ROUNDUP(((ROUNDUP((ROUNDUP(ComponentBlueprint!F14*ComponentBlueprint!G14,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0)*200/ReactionFormulas1!C14)*ROUNDUP(ReactionFormulas1!G14*ReactionFormulas1!H14,0))/200, 0)*200/ReactionFormulas2!C19)*ROUNDUP(ReactionFormulas2!G19*ReactionFormulas2!H19,0)</f>
        <v/>
      </c>
      <c r="J19" t="inlineStr"/>
      <c r="K19" t="inlineStr"/>
      <c r="L19" t="inlineStr"/>
      <c r="M19" t="inlineStr"/>
      <c r="N19" t="inlineStr"/>
      <c r="O19" t="inlineStr"/>
      <c r="P19" t="inlineStr"/>
      <c r="Q19" t="inlineStr"/>
      <c r="R19" t="inlineStr"/>
      <c r="S19" t="inlineStr"/>
      <c r="T19" t="inlineStr"/>
      <c r="U19" t="inlineStr"/>
      <c r="V19" t="inlineStr"/>
      <c r="W19" t="inlineStr"/>
      <c r="X19" t="inlineStr"/>
      <c r="Y19" t="inlineStr"/>
      <c r="Z19" t="inlineStr"/>
      <c r="AA19" t="inlineStr"/>
      <c r="AB19" t="inlineStr"/>
    </row>
    <row r="20">
      <c r="A20" t="inlineStr">
        <is>
          <t>Neo Mercurite Reaction Formula</t>
        </is>
      </c>
      <c r="B20" t="inlineStr">
        <is>
          <t>新汞合金反应配方</t>
        </is>
      </c>
      <c r="C20" t="n">
        <v>200</v>
      </c>
      <c r="D20" t="n">
        <v>16646</v>
      </c>
      <c r="E20" t="inlineStr">
        <is>
          <t>Mercury</t>
        </is>
      </c>
      <c r="F20" t="inlineStr">
        <is>
          <t>汞</t>
        </is>
      </c>
      <c r="G20" t="n">
        <v>100</v>
      </c>
      <c r="H20" t="n">
        <v>1</v>
      </c>
      <c r="I20">
        <f>(ROUNDUP(((ROUNDUP((ROUNDUP(ComponentBlueprint!F15*ComponentBlueprint!G15, 0)*Info!B2*ROUNDUP(MaterialBlueprints1!F124*MaterialBlueprints1!G124,0))/300, 0)*300/ReactionFormulas1!C8)*ROUNDUP(ReactionFormulas1!G8*ReactionFormulas1!H8,0))/200, 0)*200/ReactionFormulas2!C20)*ROUNDUP(ReactionFormulas2!G20*ReactionFormulas2!H20,0)</f>
        <v/>
      </c>
      <c r="J20" t="inlineStr"/>
      <c r="K20" t="inlineStr"/>
      <c r="L20" t="inlineStr"/>
      <c r="M20" t="inlineStr"/>
      <c r="N20" t="inlineStr"/>
      <c r="O20" t="inlineStr"/>
      <c r="P20" t="inlineStr"/>
      <c r="Q20" t="inlineStr"/>
      <c r="R20" t="inlineStr"/>
      <c r="S20" t="inlineStr"/>
      <c r="T20" t="inlineStr"/>
      <c r="U20" t="inlineStr"/>
      <c r="V20" t="inlineStr"/>
      <c r="W20" t="inlineStr"/>
      <c r="X20" t="inlineStr"/>
      <c r="Y20" t="inlineStr"/>
      <c r="Z20" t="inlineStr"/>
      <c r="AA20" t="inlineStr"/>
      <c r="AB20" t="inlineStr"/>
    </row>
    <row r="21">
      <c r="A21" t="inlineStr">
        <is>
          <t>Neo Mercurite Reaction Formula</t>
        </is>
      </c>
      <c r="B21" t="inlineStr">
        <is>
          <t>新汞合金反应配方</t>
        </is>
      </c>
      <c r="C21" t="n">
        <v>200</v>
      </c>
      <c r="D21" t="n">
        <v>16651</v>
      </c>
      <c r="E21" t="inlineStr">
        <is>
          <t>Neodymium</t>
        </is>
      </c>
      <c r="F21" t="inlineStr">
        <is>
          <t>钕</t>
        </is>
      </c>
      <c r="G21" t="n">
        <v>100</v>
      </c>
      <c r="H21" t="n">
        <v>1</v>
      </c>
      <c r="I21">
        <f>(ROUNDUP(((ROUNDUP((ROUNDUP(ComponentBlueprint!F15*ComponentBlueprint!G15, 0)*Info!B2*ROUNDUP(MaterialBlueprints1!F124*MaterialBlueprints1!G124,0))/300, 0)*300/ReactionFormulas1!C8)*ROUNDUP(ReactionFormulas1!G8*ReactionFormulas1!H8,0))/200, 0)*200/ReactionFormulas2!C21)*ROUNDUP(ReactionFormulas2!G21*ReactionFormulas2!H21,0)</f>
        <v/>
      </c>
      <c r="J21" t="inlineStr"/>
      <c r="K21" t="inlineStr"/>
      <c r="L21" t="inlineStr"/>
      <c r="M21" t="inlineStr"/>
      <c r="N21" t="inlineStr"/>
      <c r="O21" t="inlineStr"/>
      <c r="P21" t="inlineStr"/>
      <c r="Q21" t="inlineStr"/>
      <c r="R21" t="inlineStr"/>
      <c r="S21" t="inlineStr"/>
      <c r="T21" t="inlineStr"/>
      <c r="U21" t="inlineStr"/>
      <c r="V21" t="inlineStr"/>
      <c r="W21" t="inlineStr"/>
      <c r="X21" t="inlineStr"/>
      <c r="Y21" t="inlineStr"/>
      <c r="Z21" t="inlineStr"/>
      <c r="AA21" t="inlineStr"/>
      <c r="AB21" t="inlineStr"/>
    </row>
    <row r="22">
      <c r="A22" t="inlineStr">
        <is>
          <t>Neo Mercurite Reaction Formula</t>
        </is>
      </c>
      <c r="B22" t="inlineStr">
        <is>
          <t>新汞合金反应配方</t>
        </is>
      </c>
      <c r="C22" t="n">
        <v>200</v>
      </c>
      <c r="D22" t="n">
        <v>4247</v>
      </c>
      <c r="E22" t="inlineStr">
        <is>
          <t>Helium Fuel Block</t>
        </is>
      </c>
      <c r="F22" t="inlineStr">
        <is>
          <t>氦燃料块</t>
        </is>
      </c>
      <c r="G22" t="n">
        <v>5</v>
      </c>
      <c r="H22" t="n">
        <v>1</v>
      </c>
      <c r="I22">
        <f>(ROUNDUP(((ROUNDUP((ROUNDUP(ComponentBlueprint!F15*ComponentBlueprint!G15, 0)*Info!B2*ROUNDUP(MaterialBlueprints1!F124*MaterialBlueprints1!G124,0))/300, 0)*300/ReactionFormulas1!C8)*ROUNDUP(ReactionFormulas1!G8*ReactionFormulas1!H8,0))/200, 0)*200/ReactionFormulas2!C22)*ROUNDUP(ReactionFormulas2!G22*ReactionFormulas2!H22,0)</f>
        <v/>
      </c>
      <c r="J22" t="inlineStr"/>
      <c r="K22" t="inlineStr"/>
      <c r="L22" t="inlineStr"/>
      <c r="M22" t="inlineStr"/>
      <c r="N22" t="inlineStr"/>
      <c r="O22" t="inlineStr"/>
      <c r="P22" t="inlineStr"/>
      <c r="Q22" t="inlineStr"/>
      <c r="R22" t="inlineStr"/>
      <c r="S22" t="inlineStr"/>
      <c r="T22" t="inlineStr"/>
      <c r="U22" t="inlineStr"/>
      <c r="V22" t="inlineStr"/>
      <c r="W22" t="inlineStr"/>
      <c r="X22" t="inlineStr"/>
      <c r="Y22" t="inlineStr"/>
      <c r="Z22" t="inlineStr"/>
      <c r="AA22" t="inlineStr"/>
      <c r="AB22" t="inlineStr"/>
    </row>
    <row r="23">
      <c r="A23" t="inlineStr">
        <is>
          <t>Fernite Alloy Reaction Formula</t>
        </is>
      </c>
      <c r="B23" t="inlineStr">
        <is>
          <t>菲尔合金反应配方</t>
        </is>
      </c>
      <c r="C23" t="n">
        <v>200</v>
      </c>
      <c r="D23" t="n">
        <v>16639</v>
      </c>
      <c r="E23" t="inlineStr">
        <is>
          <t>Scandium</t>
        </is>
      </c>
      <c r="F23" t="inlineStr">
        <is>
          <t>钪</t>
        </is>
      </c>
      <c r="G23" t="n">
        <v>100</v>
      </c>
      <c r="H23" t="n">
        <v>1</v>
      </c>
      <c r="I23">
        <f>(ROUNDUP(((ROUNDUP((ROUNDUP(ComponentBlueprint!F15*ComponentBlueprint!G15, 0)*Info!B2*ROUNDUP(MaterialBlueprints1!F124*MaterialBlueprints1!G124,0))/300, 0)*300/ReactionFormulas1!C7)*ROUNDUP(ReactionFormulas1!G7*ReactionFormulas1!H7,0))/200, 0)*200/ReactionFormulas2!C23)*ROUNDUP(ReactionFormulas2!G23*ReactionFormulas2!H23,0)</f>
        <v/>
      </c>
      <c r="J23" t="inlineStr"/>
      <c r="K23" t="inlineStr"/>
      <c r="L23" t="inlineStr"/>
      <c r="M23" t="inlineStr"/>
      <c r="N23" t="inlineStr"/>
      <c r="O23" t="inlineStr"/>
      <c r="P23" t="inlineStr"/>
      <c r="Q23" t="inlineStr"/>
      <c r="R23" t="inlineStr"/>
      <c r="S23" t="inlineStr"/>
      <c r="T23" t="inlineStr"/>
      <c r="U23" t="inlineStr"/>
      <c r="V23" t="inlineStr"/>
      <c r="W23" t="inlineStr"/>
      <c r="X23" t="inlineStr"/>
      <c r="Y23" t="inlineStr"/>
      <c r="Z23" t="inlineStr"/>
      <c r="AA23" t="inlineStr"/>
      <c r="AB23" t="inlineStr"/>
    </row>
    <row r="24">
      <c r="A24" t="inlineStr">
        <is>
          <t>Fernite Alloy Reaction Formula</t>
        </is>
      </c>
      <c r="B24" t="inlineStr">
        <is>
          <t>菲尔合金反应配方</t>
        </is>
      </c>
      <c r="C24" t="n">
        <v>200</v>
      </c>
      <c r="D24" t="n">
        <v>16642</v>
      </c>
      <c r="E24" t="inlineStr">
        <is>
          <t>Vanadium</t>
        </is>
      </c>
      <c r="F24" t="inlineStr">
        <is>
          <t>钒</t>
        </is>
      </c>
      <c r="G24" t="n">
        <v>100</v>
      </c>
      <c r="H24" t="n">
        <v>1</v>
      </c>
      <c r="I24">
        <f>(ROUNDUP(((ROUNDUP((ROUNDUP(ComponentBlueprint!F15*ComponentBlueprint!G15, 0)*Info!B2*ROUNDUP(MaterialBlueprints1!F124*MaterialBlueprints1!G124,0))/300, 0)*300/ReactionFormulas1!C7)*ROUNDUP(ReactionFormulas1!G7*ReactionFormulas1!H7,0))/200, 0)*200/ReactionFormulas2!C24)*ROUNDUP(ReactionFormulas2!G24*ReactionFormulas2!H24,0)</f>
        <v/>
      </c>
      <c r="J24" t="inlineStr"/>
      <c r="K24" t="inlineStr"/>
      <c r="L24" t="inlineStr"/>
      <c r="M24" t="inlineStr"/>
      <c r="N24" t="inlineStr"/>
      <c r="O24" t="inlineStr"/>
      <c r="P24" t="inlineStr"/>
      <c r="Q24" t="inlineStr"/>
      <c r="R24" t="inlineStr"/>
      <c r="S24" t="inlineStr"/>
      <c r="T24" t="inlineStr"/>
      <c r="U24" t="inlineStr"/>
      <c r="V24" t="inlineStr"/>
      <c r="W24" t="inlineStr"/>
      <c r="X24" t="inlineStr"/>
      <c r="Y24" t="inlineStr"/>
      <c r="Z24" t="inlineStr"/>
      <c r="AA24" t="inlineStr"/>
      <c r="AB24" t="inlineStr"/>
    </row>
    <row r="25">
      <c r="A25" t="inlineStr">
        <is>
          <t>Fernite Alloy Reaction Formula</t>
        </is>
      </c>
      <c r="B25" t="inlineStr">
        <is>
          <t>菲尔合金反应配方</t>
        </is>
      </c>
      <c r="C25" t="n">
        <v>200</v>
      </c>
      <c r="D25" t="n">
        <v>4246</v>
      </c>
      <c r="E25" t="inlineStr">
        <is>
          <t>Hydrogen Fuel Block</t>
        </is>
      </c>
      <c r="F25" t="inlineStr">
        <is>
          <t>氢燃料块</t>
        </is>
      </c>
      <c r="G25" t="n">
        <v>5</v>
      </c>
      <c r="H25" t="n">
        <v>1</v>
      </c>
      <c r="I25">
        <f>(ROUNDUP(((ROUNDUP((ROUNDUP(ComponentBlueprint!F15*ComponentBlueprint!G15, 0)*Info!B2*ROUNDUP(MaterialBlueprints1!F124*MaterialBlueprints1!G124,0))/300, 0)*300/ReactionFormulas1!C7)*ROUNDUP(ReactionFormulas1!G7*ReactionFormulas1!H7,0))/200, 0)*200/ReactionFormulas2!C25)*ROUNDUP(ReactionFormulas2!G25*ReactionFormulas2!H25,0)</f>
        <v/>
      </c>
      <c r="J25" t="inlineStr"/>
      <c r="K25" t="inlineStr"/>
      <c r="L25" t="inlineStr"/>
      <c r="M25" t="inlineStr"/>
      <c r="N25" t="inlineStr"/>
      <c r="O25" t="inlineStr"/>
      <c r="P25" t="inlineStr"/>
      <c r="Q25" t="inlineStr"/>
      <c r="R25" t="inlineStr"/>
      <c r="S25" t="inlineStr"/>
      <c r="T25" t="inlineStr"/>
      <c r="U25" t="inlineStr"/>
      <c r="V25" t="inlineStr"/>
      <c r="W25" t="inlineStr"/>
      <c r="X25" t="inlineStr"/>
      <c r="Y25" t="inlineStr"/>
      <c r="Z25" t="inlineStr"/>
      <c r="AA25" t="inlineStr"/>
      <c r="AB25" t="inlineStr"/>
    </row>
    <row r="26">
      <c r="A26" t="inlineStr">
        <is>
          <t>Oxy-Organic Solvents Reaction Formula</t>
        </is>
      </c>
      <c r="B26" t="inlineStr">
        <is>
          <t>富氧有机溶剂反应配方</t>
        </is>
      </c>
      <c r="C26" t="n">
        <v>10</v>
      </c>
      <c r="D26" t="n">
        <v>16633</v>
      </c>
      <c r="E26" t="inlineStr">
        <is>
          <t>Hydrocarbons</t>
        </is>
      </c>
      <c r="F26" t="inlineStr">
        <is>
          <t>烃类</t>
        </is>
      </c>
      <c r="G26" t="n">
        <v>2000</v>
      </c>
      <c r="H26" t="n">
        <v>1</v>
      </c>
      <c r="I26">
        <f>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0)*200/ReactionFormulas1!C11)*ROUNDUP(ReactionFormulas1!G11*ReactionFormulas1!H11,0)+(ROUNDUP((ROUNDUP(ComponentBlueprint!F14*ComponentBlueprint!G14,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0)*200/ReactionFormulas1!C15)*ROUNDUP(ReactionFormulas1!G15*ReactionFormulas1!H15,0))/10, 0)*10/ReactionFormulas2!C26)*ROUNDUP(ReactionFormulas2!G26*ReactionFormulas2!H26,0)</f>
        <v/>
      </c>
      <c r="J26" t="inlineStr"/>
      <c r="K26" t="inlineStr"/>
      <c r="L26" t="inlineStr"/>
      <c r="M26" t="inlineStr"/>
      <c r="N26" t="inlineStr"/>
      <c r="O26" t="inlineStr"/>
      <c r="P26" t="inlineStr"/>
      <c r="Q26" t="inlineStr"/>
      <c r="R26" t="inlineStr"/>
      <c r="S26" t="inlineStr"/>
      <c r="T26" t="inlineStr"/>
      <c r="U26" t="inlineStr"/>
      <c r="V26" t="inlineStr"/>
      <c r="W26" t="inlineStr"/>
      <c r="X26" t="inlineStr"/>
      <c r="Y26" t="inlineStr"/>
      <c r="Z26" t="inlineStr"/>
      <c r="AA26" t="inlineStr"/>
      <c r="AB26" t="inlineStr"/>
    </row>
    <row r="27">
      <c r="A27" t="inlineStr">
        <is>
          <t>Oxy-Organic Solvents Reaction Formula</t>
        </is>
      </c>
      <c r="B27" t="inlineStr">
        <is>
          <t>富氧有机溶剂反应配方</t>
        </is>
      </c>
      <c r="C27" t="n">
        <v>10</v>
      </c>
      <c r="D27" t="n">
        <v>16634</v>
      </c>
      <c r="E27" t="inlineStr">
        <is>
          <t>Atmospheric Gases</t>
        </is>
      </c>
      <c r="F27" t="inlineStr">
        <is>
          <t>标准大气</t>
        </is>
      </c>
      <c r="G27" t="n">
        <v>2000</v>
      </c>
      <c r="H27" t="n">
        <v>1</v>
      </c>
      <c r="I27">
        <f>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0)*200/ReactionFormulas1!C11)*ROUNDUP(ReactionFormulas1!G11*ReactionFormulas1!H11,0)+(ROUNDUP((ROUNDUP(ComponentBlueprint!F14*ComponentBlueprint!G14,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0)*200/ReactionFormulas1!C15)*ROUNDUP(ReactionFormulas1!G15*ReactionFormulas1!H15,0))/10, 0)*10/ReactionFormulas2!C27)*ROUNDUP(ReactionFormulas2!G27*ReactionFormulas2!H27,0)</f>
        <v/>
      </c>
      <c r="J27" t="inlineStr"/>
      <c r="K27" t="inlineStr"/>
      <c r="L27" t="inlineStr"/>
      <c r="M27" t="inlineStr"/>
      <c r="N27" t="inlineStr"/>
      <c r="O27" t="inlineStr"/>
      <c r="P27" t="inlineStr"/>
      <c r="Q27" t="inlineStr"/>
      <c r="R27" t="inlineStr"/>
      <c r="S27" t="inlineStr"/>
      <c r="T27" t="inlineStr"/>
      <c r="U27" t="inlineStr"/>
      <c r="V27" t="inlineStr"/>
      <c r="W27" t="inlineStr"/>
      <c r="X27" t="inlineStr"/>
      <c r="Y27" t="inlineStr"/>
      <c r="Z27" t="inlineStr"/>
      <c r="AA27" t="inlineStr"/>
      <c r="AB27" t="inlineStr"/>
    </row>
    <row r="28">
      <c r="A28" t="inlineStr">
        <is>
          <t>Oxy-Organic Solvents Reaction Formula</t>
        </is>
      </c>
      <c r="B28" t="inlineStr">
        <is>
          <t>富氧有机溶剂反应配方</t>
        </is>
      </c>
      <c r="C28" t="n">
        <v>10</v>
      </c>
      <c r="D28" t="n">
        <v>4312</v>
      </c>
      <c r="E28" t="inlineStr">
        <is>
          <t>Oxygen Fuel Block</t>
        </is>
      </c>
      <c r="F28" t="inlineStr">
        <is>
          <t>氧燃料块</t>
        </is>
      </c>
      <c r="G28" t="n">
        <v>5</v>
      </c>
      <c r="H28" t="n">
        <v>1</v>
      </c>
      <c r="I28">
        <f>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0)*200/ReactionFormulas1!C11)*ROUNDUP(ReactionFormulas1!G11*ReactionFormulas1!H11,0)+(ROUNDUP((ROUNDUP(ComponentBlueprint!F14*ComponentBlueprint!G14, 0)*Info!B2*ROUNDUP(MaterialBlueprints1!F108*MaterialBlueprints1!G108,0))/200, 0)*200+ROUNDUP((ROUNDUP(ComponentBlueprint!F18*ComponentBlueprint!G18, 0)*Info!B2*ROUNDUP(MaterialBlueprints1!F134*MaterialBlueprints1!G134,0)*ROUNDUP(MaterialBlueprints2!F4*MaterialBlueprints2!G4,0))/200, 0)*200/ReactionFormulas1!C15)*ROUNDUP(ReactionFormulas1!G15*ReactionFormulas1!H15,0))/10, 0)*10/ReactionFormulas2!C28)*ROUNDUP(ReactionFormulas2!G28*ReactionFormulas2!H28,0)</f>
        <v/>
      </c>
      <c r="J28" t="inlineStr"/>
      <c r="K28" t="inlineStr"/>
      <c r="L28" t="inlineStr"/>
      <c r="M28" t="inlineStr"/>
      <c r="N28" t="inlineStr"/>
      <c r="O28" t="inlineStr"/>
      <c r="P28" t="inlineStr"/>
      <c r="Q28" t="inlineStr"/>
      <c r="R28" t="inlineStr"/>
      <c r="S28" t="inlineStr"/>
      <c r="T28" t="inlineStr"/>
      <c r="U28" t="inlineStr"/>
      <c r="V28" t="inlineStr"/>
      <c r="W28" t="inlineStr"/>
      <c r="X28" t="inlineStr"/>
      <c r="Y28" t="inlineStr"/>
      <c r="Z28" t="inlineStr"/>
      <c r="AA28" t="inlineStr"/>
      <c r="AB28" t="inlineStr"/>
    </row>
    <row r="29">
      <c r="A29" t="inlineStr">
        <is>
          <t>Thermosetting Polymer Reaction Formula</t>
        </is>
      </c>
      <c r="B29" t="inlineStr">
        <is>
          <t>热固性聚合物反应配方</t>
        </is>
      </c>
      <c r="C29" t="n">
        <v>200</v>
      </c>
      <c r="D29" t="n">
        <v>16634</v>
      </c>
      <c r="E29" t="inlineStr">
        <is>
          <t>Atmospheric Gases</t>
        </is>
      </c>
      <c r="F29" t="inlineStr">
        <is>
          <t>标准大气</t>
        </is>
      </c>
      <c r="G29" t="n">
        <v>100</v>
      </c>
      <c r="H29" t="n">
        <v>1</v>
      </c>
      <c r="I29">
        <f>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0)*200/ReactionFormulas1!C12)*ROUNDUP(ReactionFormulas1!G12*ReactionFormulas1!H12,0))/200, 0)*200/ReactionFormulas2!C29)*ROUNDUP(ReactionFormulas2!G29*ReactionFormulas2!H29,0)</f>
        <v/>
      </c>
      <c r="J29" t="inlineStr"/>
      <c r="K29" t="inlineStr"/>
      <c r="L29" t="inlineStr"/>
      <c r="M29" t="inlineStr"/>
      <c r="N29" t="inlineStr"/>
      <c r="O29" t="inlineStr"/>
      <c r="P29" t="inlineStr"/>
      <c r="Q29" t="inlineStr"/>
      <c r="R29" t="inlineStr"/>
      <c r="S29" t="inlineStr"/>
      <c r="T29" t="inlineStr"/>
      <c r="U29" t="inlineStr"/>
      <c r="V29" t="inlineStr"/>
      <c r="W29" t="inlineStr"/>
      <c r="X29" t="inlineStr"/>
      <c r="Y29" t="inlineStr"/>
      <c r="Z29" t="inlineStr"/>
      <c r="AA29" t="inlineStr"/>
      <c r="AB29" t="inlineStr"/>
    </row>
    <row r="30">
      <c r="A30" t="inlineStr">
        <is>
          <t>Thermosetting Polymer Reaction Formula</t>
        </is>
      </c>
      <c r="B30" t="inlineStr">
        <is>
          <t>热固性聚合物反应配方</t>
        </is>
      </c>
      <c r="C30" t="n">
        <v>200</v>
      </c>
      <c r="D30" t="n">
        <v>16636</v>
      </c>
      <c r="E30" t="inlineStr">
        <is>
          <t>Silicates</t>
        </is>
      </c>
      <c r="F30" t="inlineStr">
        <is>
          <t>硅酸盐</t>
        </is>
      </c>
      <c r="G30" t="n">
        <v>100</v>
      </c>
      <c r="H30" t="n">
        <v>1</v>
      </c>
      <c r="I30">
        <f>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0)*200/ReactionFormulas1!C12)*ROUNDUP(ReactionFormulas1!G12*ReactionFormulas1!H12,0))/200, 0)*200/ReactionFormulas2!C30)*ROUNDUP(ReactionFormulas2!G30*ReactionFormulas2!H30,0)</f>
        <v/>
      </c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</row>
    <row r="31">
      <c r="A31" t="inlineStr">
        <is>
          <t>Thermosetting Polymer Reaction Formula</t>
        </is>
      </c>
      <c r="B31" t="inlineStr">
        <is>
          <t>热固性聚合物反应配方</t>
        </is>
      </c>
      <c r="C31" t="n">
        <v>200</v>
      </c>
      <c r="D31" t="n">
        <v>4312</v>
      </c>
      <c r="E31" t="inlineStr">
        <is>
          <t>Oxygen Fuel Block</t>
        </is>
      </c>
      <c r="F31" t="inlineStr">
        <is>
          <t>氧燃料块</t>
        </is>
      </c>
      <c r="G31" t="n">
        <v>5</v>
      </c>
      <c r="H31" t="n">
        <v>1</v>
      </c>
      <c r="I31">
        <f>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0)*200/ReactionFormulas1!C12)*ROUNDUP(ReactionFormulas1!G12*ReactionFormulas1!H12,0))/200, 0)*200/ReactionFormulas2!C31)*ROUNDUP(ReactionFormulas2!G31*ReactionFormulas2!H31,0)</f>
        <v/>
      </c>
      <c r="J31" t="inlineStr"/>
      <c r="K31" t="inlineStr"/>
      <c r="L31" t="inlineStr"/>
      <c r="M31" t="inlineStr"/>
      <c r="N31" t="inlineStr"/>
      <c r="O31" t="inlineStr"/>
      <c r="P31" t="inlineStr"/>
      <c r="Q31" t="inlineStr"/>
      <c r="R31" t="inlineStr"/>
      <c r="S31" t="inlineStr"/>
      <c r="T31" t="inlineStr"/>
      <c r="U31" t="inlineStr"/>
      <c r="V31" t="inlineStr"/>
      <c r="W31" t="inlineStr"/>
      <c r="X31" t="inlineStr"/>
      <c r="Y31" t="inlineStr"/>
      <c r="Z31" t="inlineStr"/>
      <c r="AA31" t="inlineStr"/>
      <c r="AB31" t="inlineStr"/>
    </row>
    <row r="32">
      <c r="A32" t="inlineStr">
        <is>
          <t>Carbon Fiber Reaction Formula</t>
        </is>
      </c>
      <c r="B32" t="inlineStr">
        <is>
          <t>碳纤维反应配方</t>
        </is>
      </c>
      <c r="C32" t="n">
        <v>200</v>
      </c>
      <c r="D32" t="n">
        <v>16633</v>
      </c>
      <c r="E32" t="inlineStr">
        <is>
          <t>Hydrocarbons</t>
        </is>
      </c>
      <c r="F32" t="inlineStr">
        <is>
          <t>烃类</t>
        </is>
      </c>
      <c r="G32" t="n">
        <v>100</v>
      </c>
      <c r="H32" t="n">
        <v>1</v>
      </c>
      <c r="I32">
        <f>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0)*200/ReactionFormulas1!C10)*ROUNDUP(ReactionFormulas1!G10*ReactionFormulas1!H10,0))/200, 0)*200/ReactionFormulas2!C32)*ROUNDUP(ReactionFormulas2!G32*ReactionFormulas2!H32,0)</f>
        <v/>
      </c>
      <c r="J32" t="inlineStr"/>
      <c r="K32" t="inlineStr"/>
      <c r="L32" t="inlineStr"/>
      <c r="M32" t="inlineStr"/>
      <c r="N32" t="inlineStr"/>
      <c r="O32" t="inlineStr"/>
      <c r="P32" t="inlineStr"/>
      <c r="Q32" t="inlineStr"/>
      <c r="R32" t="inlineStr"/>
      <c r="S32" t="inlineStr"/>
      <c r="T32" t="inlineStr"/>
      <c r="U32" t="inlineStr"/>
      <c r="V32" t="inlineStr"/>
      <c r="W32" t="inlineStr"/>
      <c r="X32" t="inlineStr"/>
      <c r="Y32" t="inlineStr"/>
      <c r="Z32" t="inlineStr"/>
      <c r="AA32" t="inlineStr"/>
      <c r="AB32" t="inlineStr"/>
    </row>
    <row r="33">
      <c r="A33" t="inlineStr">
        <is>
          <t>Carbon Fiber Reaction Formula</t>
        </is>
      </c>
      <c r="B33" t="inlineStr">
        <is>
          <t>碳纤维反应配方</t>
        </is>
      </c>
      <c r="C33" t="n">
        <v>200</v>
      </c>
      <c r="D33" t="n">
        <v>16635</v>
      </c>
      <c r="E33" t="inlineStr">
        <is>
          <t>Evaporite Deposits</t>
        </is>
      </c>
      <c r="F33" t="inlineStr">
        <is>
          <t>蒸发岩沉积物</t>
        </is>
      </c>
      <c r="G33" t="n">
        <v>100</v>
      </c>
      <c r="H33" t="n">
        <v>1</v>
      </c>
      <c r="I33">
        <f>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0)*200/ReactionFormulas1!C10)*ROUNDUP(ReactionFormulas1!G10*ReactionFormulas1!H10,0))/200, 0)*200/ReactionFormulas2!C33)*ROUNDUP(ReactionFormulas2!G33*ReactionFormulas2!H33,0)</f>
        <v/>
      </c>
      <c r="J33" t="inlineStr"/>
      <c r="K33" t="inlineStr"/>
      <c r="L33" t="inlineStr"/>
      <c r="M33" t="inlineStr"/>
      <c r="N33" t="inlineStr"/>
      <c r="O33" t="inlineStr"/>
      <c r="P33" t="inlineStr"/>
      <c r="Q33" t="inlineStr"/>
      <c r="R33" t="inlineStr"/>
      <c r="S33" t="inlineStr"/>
      <c r="T33" t="inlineStr"/>
      <c r="U33" t="inlineStr"/>
      <c r="V33" t="inlineStr"/>
      <c r="W33" t="inlineStr"/>
      <c r="X33" t="inlineStr"/>
      <c r="Y33" t="inlineStr"/>
      <c r="Z33" t="inlineStr"/>
      <c r="AA33" t="inlineStr"/>
      <c r="AB33" t="inlineStr"/>
    </row>
    <row r="34">
      <c r="A34" t="inlineStr">
        <is>
          <t>Carbon Fiber Reaction Formula</t>
        </is>
      </c>
      <c r="B34" t="inlineStr">
        <is>
          <t>碳纤维反应配方</t>
        </is>
      </c>
      <c r="C34" t="n">
        <v>200</v>
      </c>
      <c r="D34" t="n">
        <v>4246</v>
      </c>
      <c r="E34" t="inlineStr">
        <is>
          <t>Hydrogen Fuel Block</t>
        </is>
      </c>
      <c r="F34" t="inlineStr">
        <is>
          <t>氢燃料块</t>
        </is>
      </c>
      <c r="G34" t="n">
        <v>5</v>
      </c>
      <c r="H34" t="n">
        <v>1</v>
      </c>
      <c r="I34">
        <f>(ROUNDUP(((ROUNDUP((ROUNDUP(ComponentBlueprint!F2*ComponentBlueprint!G2, 0)*Info!B2*ROUNDUP(MaterialBlueprints1!F3*MaterialBlueprints1!G3,0)+ROUNDUP(ComponentBlueprint!F3*ComponentBlueprint!G3, 0)*Info!B2*ROUNDUP(MaterialBlueprints1!F12*MaterialBlueprints1!G12,0)+ROUNDUP(ComponentBlueprint!F4*ComponentBlueprint!G4, 0)*Info!B2*ROUNDUP(MaterialBlueprints1!F21*MaterialBlueprints1!G21,0)+ROUNDUP(ComponentBlueprint!F5*ComponentBlueprint!G5, 0)*Info!B2*ROUNDUP(MaterialBlueprints1!F30*MaterialBlueprints1!G30,0)+ROUNDUP(ComponentBlueprint!F6*ComponentBlueprint!G6, 0)*Info!B2*ROUNDUP(MaterialBlueprints1!F39*MaterialBlueprints1!G39,0)+ROUNDUP(ComponentBlueprint!F7*ComponentBlueprint!G7, 0)*Info!B2*ROUNDUP(MaterialBlueprints1!F48*MaterialBlueprints1!G48,0)+ROUNDUP(ComponentBlueprint!F8*ComponentBlueprint!G8, 0)*Info!B2*ROUNDUP(MaterialBlueprints1!F57*MaterialBlueprints1!G57,0)+ROUNDUP(ComponentBlueprint!F9*ComponentBlueprint!G9, 0)*Info!B2*ROUNDUP(MaterialBlueprints1!F66*MaterialBlueprints1!G66,0)+ROUNDUP(ComponentBlueprint!F10*ComponentBlueprint!G10, 0)*Info!B2*ROUNDUP(MaterialBlueprints1!F75*MaterialBlueprints1!G75,0)+ROUNDUP(ComponentBlueprint!F11*ComponentBlueprint!G11, 0)*Info!B2*ROUNDUP(MaterialBlueprints1!F83*MaterialBlueprints1!G83,0)+ROUNDUP(ComponentBlueprint!F12*ComponentBlueprint!G12, 0)*Info!B2*ROUNDUP(MaterialBlueprints1!F92*MaterialBlueprints1!G92,0)+ROUNDUP(ComponentBlueprint!F13*ComponentBlueprint!G13, 0)*Info!B2*ROUNDUP(MaterialBlueprints1!F100*MaterialBlueprints1!G100,0)+ROUNDUP(ComponentBlueprint!F14*ComponentBlueprint!G14, 0)*Info!B2*ROUNDUP(MaterialBlueprints1!F109*MaterialBlueprints1!G109,0)+ROUNDUP(ComponentBlueprint!F16*ComponentBlueprint!G16, 0)*Info!B2*ROUNDUP(MaterialBlueprints1!F128*MaterialBlueprints1!G128,0)+ROUNDUP(ComponentBlueprint!F17*ComponentBlueprint!G17, 0)*Info!B2*ROUNDUP(MaterialBlueprints1!F131*MaterialBlueprints1!G131,0))/200, 0)*200+ROUNDUP((ROUNDUP(ComponentBlueprint!F18*ComponentBlueprint!G18, 0)*Info!B2*ROUNDUP(MaterialBlueprints1!F134*MaterialBlueprints1!G134,0)*ROUNDUP(MaterialBlueprints2!F5*MaterialBlueprints2!G5,0)+ROUNDUP(ComponentBlueprint!F19*ComponentBlueprint!G19, 0)*Info!B2*ROUNDUP(MaterialBlueprints1!F138*MaterialBlueprints1!G138,0)*ROUNDUP(MaterialBlueprints2!F9*MaterialBlueprints2!G9,0))/200, 0)*200/ReactionFormulas1!C10)*ROUNDUP(ReactionFormulas1!G10*ReactionFormulas1!H10,0))/200, 0)*200/ReactionFormulas2!C34)*ROUNDUP(ReactionFormulas2!G34*ReactionFormulas2!H34,0)</f>
        <v/>
      </c>
      <c r="J34" t="inlineStr"/>
      <c r="K34" t="inlineStr"/>
      <c r="L34" t="inlineStr"/>
      <c r="M34" t="inlineStr"/>
      <c r="N34" t="inlineStr"/>
      <c r="O34" t="inlineStr"/>
      <c r="P34" t="inlineStr"/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2025-08-05T07:15:57Z</dcterms:created>
  <dcterms:modified xsi:type="dcterms:W3CDTF">2025-08-05T07:15:57Z</dcterms:modified>
</cp:coreProperties>
</file>