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19172\PycharmProjects\pythonProject10\"/>
    </mc:Choice>
  </mc:AlternateContent>
  <xr:revisionPtr revIDLastSave="0" documentId="13_ncr:1_{5B8E4982-CE9A-46DA-AEAD-C586C02E5F2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Info" sheetId="1" r:id="rId1"/>
    <sheet name="ComponentBlueprint" sheetId="2" r:id="rId2"/>
    <sheet name="MaterialBlueprints1" sheetId="3" r:id="rId3"/>
    <sheet name="MaterialBlueprints2" sheetId="4" r:id="rId4"/>
    <sheet name="MaterialBlueprints3" sheetId="5" r:id="rId5"/>
    <sheet name="ReactionFormulas1" sheetId="6" r:id="rId6"/>
    <sheet name="ReactionFormulas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7" l="1"/>
  <c r="I15" i="7"/>
  <c r="I14" i="7"/>
  <c r="I13" i="7"/>
  <c r="I12" i="7"/>
  <c r="I11" i="7"/>
  <c r="I10" i="7"/>
  <c r="AA9" i="7"/>
  <c r="S9" i="7"/>
  <c r="P9" i="7"/>
  <c r="V9" i="7" s="1"/>
  <c r="O9" i="7"/>
  <c r="I9" i="7"/>
  <c r="AA8" i="7"/>
  <c r="V8" i="7"/>
  <c r="S8" i="7"/>
  <c r="P8" i="7"/>
  <c r="O8" i="7"/>
  <c r="I8" i="7"/>
  <c r="AA7" i="7"/>
  <c r="S7" i="7"/>
  <c r="P7" i="7"/>
  <c r="V7" i="7" s="1"/>
  <c r="O7" i="7"/>
  <c r="I7" i="7"/>
  <c r="AA6" i="7"/>
  <c r="S6" i="7"/>
  <c r="P6" i="7"/>
  <c r="V6" i="7" s="1"/>
  <c r="O6" i="7"/>
  <c r="I6" i="7"/>
  <c r="AA5" i="7"/>
  <c r="S5" i="7"/>
  <c r="P5" i="7"/>
  <c r="V5" i="7" s="1"/>
  <c r="O5" i="7"/>
  <c r="I5" i="7"/>
  <c r="AA4" i="7"/>
  <c r="S4" i="7"/>
  <c r="P4" i="7"/>
  <c r="V4" i="7" s="1"/>
  <c r="O4" i="7"/>
  <c r="I4" i="7"/>
  <c r="AA3" i="7"/>
  <c r="S3" i="7"/>
  <c r="P3" i="7"/>
  <c r="V3" i="7" s="1"/>
  <c r="O3" i="7"/>
  <c r="I3" i="7"/>
  <c r="AA2" i="7"/>
  <c r="AB2" i="7" s="1"/>
  <c r="S2" i="7"/>
  <c r="P2" i="7"/>
  <c r="V2" i="7" s="1"/>
  <c r="O2" i="7"/>
  <c r="I2" i="7"/>
  <c r="I7" i="6"/>
  <c r="AA6" i="6"/>
  <c r="V6" i="6"/>
  <c r="S6" i="6"/>
  <c r="P6" i="6"/>
  <c r="O6" i="6"/>
  <c r="I6" i="6"/>
  <c r="AA5" i="6"/>
  <c r="S5" i="6"/>
  <c r="P5" i="6"/>
  <c r="V5" i="6" s="1"/>
  <c r="O5" i="6"/>
  <c r="I5" i="6"/>
  <c r="AA4" i="6"/>
  <c r="S4" i="6"/>
  <c r="P4" i="6"/>
  <c r="V4" i="6" s="1"/>
  <c r="O4" i="6"/>
  <c r="I4" i="6"/>
  <c r="AA3" i="6"/>
  <c r="S3" i="6"/>
  <c r="P3" i="6"/>
  <c r="V3" i="6" s="1"/>
  <c r="O3" i="6"/>
  <c r="I3" i="6"/>
  <c r="AA2" i="6"/>
  <c r="S2" i="6"/>
  <c r="T2" i="6" s="1"/>
  <c r="P2" i="6"/>
  <c r="V2" i="6" s="1"/>
  <c r="O2" i="6"/>
  <c r="I2" i="6"/>
  <c r="Z10" i="5"/>
  <c r="R10" i="5"/>
  <c r="O10" i="5"/>
  <c r="U10" i="5" s="1"/>
  <c r="N10" i="5"/>
  <c r="H10" i="5"/>
  <c r="Z9" i="5"/>
  <c r="U9" i="5"/>
  <c r="R9" i="5"/>
  <c r="O9" i="5"/>
  <c r="N9" i="5"/>
  <c r="H9" i="5"/>
  <c r="Z8" i="5"/>
  <c r="R8" i="5"/>
  <c r="O8" i="5"/>
  <c r="U8" i="5" s="1"/>
  <c r="N8" i="5"/>
  <c r="H8" i="5"/>
  <c r="Z7" i="5"/>
  <c r="R7" i="5"/>
  <c r="O7" i="5"/>
  <c r="U7" i="5" s="1"/>
  <c r="N7" i="5"/>
  <c r="H7" i="5"/>
  <c r="Z6" i="5"/>
  <c r="R6" i="5"/>
  <c r="O6" i="5"/>
  <c r="U6" i="5" s="1"/>
  <c r="N6" i="5"/>
  <c r="H6" i="5"/>
  <c r="Z5" i="5"/>
  <c r="U5" i="5"/>
  <c r="R5" i="5"/>
  <c r="O5" i="5"/>
  <c r="N5" i="5"/>
  <c r="H5" i="5"/>
  <c r="Z4" i="5"/>
  <c r="U4" i="5"/>
  <c r="R4" i="5"/>
  <c r="O4" i="5"/>
  <c r="N4" i="5"/>
  <c r="H4" i="5"/>
  <c r="Z3" i="5"/>
  <c r="R3" i="5"/>
  <c r="O3" i="5"/>
  <c r="U3" i="5" s="1"/>
  <c r="N3" i="5"/>
  <c r="H3" i="5"/>
  <c r="Z2" i="5"/>
  <c r="R2" i="5"/>
  <c r="O2" i="5"/>
  <c r="U2" i="5" s="1"/>
  <c r="N2" i="5"/>
  <c r="H2" i="5"/>
  <c r="H10" i="4"/>
  <c r="Z9" i="4"/>
  <c r="R9" i="4"/>
  <c r="O9" i="4"/>
  <c r="U9" i="4" s="1"/>
  <c r="N9" i="4"/>
  <c r="H9" i="4"/>
  <c r="Z8" i="4"/>
  <c r="U8" i="4"/>
  <c r="R8" i="4"/>
  <c r="O8" i="4"/>
  <c r="N8" i="4"/>
  <c r="H8" i="4"/>
  <c r="Z7" i="4"/>
  <c r="R7" i="4"/>
  <c r="O7" i="4"/>
  <c r="U7" i="4" s="1"/>
  <c r="N7" i="4"/>
  <c r="H7" i="4"/>
  <c r="Z6" i="4"/>
  <c r="U6" i="4"/>
  <c r="R6" i="4"/>
  <c r="O6" i="4"/>
  <c r="N6" i="4"/>
  <c r="H6" i="4"/>
  <c r="Z5" i="4"/>
  <c r="R5" i="4"/>
  <c r="O5" i="4"/>
  <c r="U5" i="4" s="1"/>
  <c r="N5" i="4"/>
  <c r="H5" i="4"/>
  <c r="Z4" i="4"/>
  <c r="U4" i="4"/>
  <c r="R4" i="4"/>
  <c r="O4" i="4"/>
  <c r="N4" i="4"/>
  <c r="H4" i="4"/>
  <c r="Z3" i="4"/>
  <c r="R3" i="4"/>
  <c r="O3" i="4"/>
  <c r="U3" i="4" s="1"/>
  <c r="N3" i="4"/>
  <c r="H3" i="4"/>
  <c r="Z2" i="4"/>
  <c r="R2" i="4"/>
  <c r="S2" i="4" s="1"/>
  <c r="O2" i="4"/>
  <c r="U2" i="4" s="1"/>
  <c r="N2" i="4"/>
  <c r="H2" i="4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Z31" i="3"/>
  <c r="R31" i="3"/>
  <c r="O31" i="3"/>
  <c r="U31" i="3" s="1"/>
  <c r="N31" i="3"/>
  <c r="H31" i="3"/>
  <c r="Z30" i="3"/>
  <c r="U30" i="3"/>
  <c r="R30" i="3"/>
  <c r="O30" i="3"/>
  <c r="N30" i="3"/>
  <c r="H30" i="3"/>
  <c r="Z29" i="3"/>
  <c r="U29" i="3"/>
  <c r="R29" i="3"/>
  <c r="O29" i="3"/>
  <c r="N29" i="3"/>
  <c r="H29" i="3"/>
  <c r="Z28" i="3"/>
  <c r="U28" i="3"/>
  <c r="R28" i="3"/>
  <c r="O28" i="3"/>
  <c r="N28" i="3"/>
  <c r="H28" i="3"/>
  <c r="Z27" i="3"/>
  <c r="R27" i="3"/>
  <c r="O27" i="3"/>
  <c r="U27" i="3" s="1"/>
  <c r="N27" i="3"/>
  <c r="H27" i="3"/>
  <c r="Z26" i="3"/>
  <c r="R26" i="3"/>
  <c r="O26" i="3"/>
  <c r="U26" i="3" s="1"/>
  <c r="N26" i="3"/>
  <c r="H26" i="3"/>
  <c r="Z25" i="3"/>
  <c r="R25" i="3"/>
  <c r="O25" i="3"/>
  <c r="U25" i="3" s="1"/>
  <c r="N25" i="3"/>
  <c r="H25" i="3"/>
  <c r="Z24" i="3"/>
  <c r="U24" i="3"/>
  <c r="R24" i="3"/>
  <c r="O24" i="3"/>
  <c r="N24" i="3"/>
  <c r="H24" i="3"/>
  <c r="Z23" i="3"/>
  <c r="R23" i="3"/>
  <c r="O23" i="3"/>
  <c r="U23" i="3" s="1"/>
  <c r="N23" i="3"/>
  <c r="H23" i="3"/>
  <c r="Z22" i="3"/>
  <c r="R22" i="3"/>
  <c r="O22" i="3"/>
  <c r="U22" i="3" s="1"/>
  <c r="N22" i="3"/>
  <c r="H22" i="3"/>
  <c r="Z21" i="3"/>
  <c r="R21" i="3"/>
  <c r="O21" i="3"/>
  <c r="U21" i="3" s="1"/>
  <c r="N21" i="3"/>
  <c r="H21" i="3"/>
  <c r="Z20" i="3"/>
  <c r="U20" i="3"/>
  <c r="R20" i="3"/>
  <c r="O20" i="3"/>
  <c r="N20" i="3"/>
  <c r="H20" i="3"/>
  <c r="Z19" i="3"/>
  <c r="R19" i="3"/>
  <c r="O19" i="3"/>
  <c r="U19" i="3" s="1"/>
  <c r="N19" i="3"/>
  <c r="H19" i="3"/>
  <c r="Z18" i="3"/>
  <c r="R18" i="3"/>
  <c r="O18" i="3"/>
  <c r="U18" i="3" s="1"/>
  <c r="N18" i="3"/>
  <c r="H18" i="3"/>
  <c r="Z17" i="3"/>
  <c r="U17" i="3"/>
  <c r="R17" i="3"/>
  <c r="O17" i="3"/>
  <c r="N17" i="3"/>
  <c r="H17" i="3"/>
  <c r="Z16" i="3"/>
  <c r="U16" i="3"/>
  <c r="R16" i="3"/>
  <c r="O16" i="3"/>
  <c r="N16" i="3"/>
  <c r="H16" i="3"/>
  <c r="Z15" i="3"/>
  <c r="R15" i="3"/>
  <c r="O15" i="3"/>
  <c r="U15" i="3" s="1"/>
  <c r="N15" i="3"/>
  <c r="H15" i="3"/>
  <c r="Z14" i="3"/>
  <c r="U14" i="3"/>
  <c r="R14" i="3"/>
  <c r="O14" i="3"/>
  <c r="N14" i="3"/>
  <c r="H14" i="3"/>
  <c r="Z13" i="3"/>
  <c r="R13" i="3"/>
  <c r="O13" i="3"/>
  <c r="U13" i="3" s="1"/>
  <c r="N13" i="3"/>
  <c r="H13" i="3"/>
  <c r="Z12" i="3"/>
  <c r="R12" i="3"/>
  <c r="O12" i="3"/>
  <c r="U12" i="3" s="1"/>
  <c r="N12" i="3"/>
  <c r="H12" i="3"/>
  <c r="Z11" i="3"/>
  <c r="R11" i="3"/>
  <c r="O11" i="3"/>
  <c r="U11" i="3" s="1"/>
  <c r="N11" i="3"/>
  <c r="H11" i="3"/>
  <c r="Z10" i="3"/>
  <c r="U10" i="3"/>
  <c r="R10" i="3"/>
  <c r="O10" i="3"/>
  <c r="N10" i="3"/>
  <c r="H10" i="3"/>
  <c r="Z9" i="3"/>
  <c r="R9" i="3"/>
  <c r="O9" i="3"/>
  <c r="U9" i="3" s="1"/>
  <c r="N9" i="3"/>
  <c r="H9" i="3"/>
  <c r="Z8" i="3"/>
  <c r="R8" i="3"/>
  <c r="O8" i="3"/>
  <c r="U8" i="3" s="1"/>
  <c r="N8" i="3"/>
  <c r="H8" i="3"/>
  <c r="Z7" i="3"/>
  <c r="R7" i="3"/>
  <c r="O7" i="3"/>
  <c r="U7" i="3" s="1"/>
  <c r="N7" i="3"/>
  <c r="H7" i="3"/>
  <c r="Z6" i="3"/>
  <c r="R6" i="3"/>
  <c r="O6" i="3"/>
  <c r="U6" i="3" s="1"/>
  <c r="N6" i="3"/>
  <c r="H6" i="3"/>
  <c r="Z5" i="3"/>
  <c r="R5" i="3"/>
  <c r="O5" i="3"/>
  <c r="U5" i="3" s="1"/>
  <c r="N5" i="3"/>
  <c r="H5" i="3"/>
  <c r="Z4" i="3"/>
  <c r="R4" i="3"/>
  <c r="O4" i="3"/>
  <c r="U4" i="3" s="1"/>
  <c r="N4" i="3"/>
  <c r="H4" i="3"/>
  <c r="Z3" i="3"/>
  <c r="R3" i="3"/>
  <c r="O3" i="3"/>
  <c r="U3" i="3" s="1"/>
  <c r="N3" i="3"/>
  <c r="H3" i="3"/>
  <c r="Z2" i="3"/>
  <c r="R2" i="3"/>
  <c r="O2" i="3"/>
  <c r="U2" i="3" s="1"/>
  <c r="N2" i="3"/>
  <c r="H2" i="3"/>
  <c r="R20" i="2"/>
  <c r="H20" i="2"/>
  <c r="K20" i="2" s="1"/>
  <c r="R19" i="2"/>
  <c r="H19" i="2"/>
  <c r="K19" i="2" s="1"/>
  <c r="R18" i="2"/>
  <c r="H18" i="2"/>
  <c r="K18" i="2" s="1"/>
  <c r="R17" i="2"/>
  <c r="K17" i="2"/>
  <c r="H17" i="2"/>
  <c r="R16" i="2"/>
  <c r="H16" i="2"/>
  <c r="K16" i="2" s="1"/>
  <c r="R15" i="2"/>
  <c r="K15" i="2"/>
  <c r="H15" i="2"/>
  <c r="R14" i="2"/>
  <c r="H14" i="2"/>
  <c r="K14" i="2" s="1"/>
  <c r="R13" i="2"/>
  <c r="H13" i="2"/>
  <c r="K13" i="2" s="1"/>
  <c r="R12" i="2"/>
  <c r="H12" i="2"/>
  <c r="K12" i="2" s="1"/>
  <c r="R11" i="2"/>
  <c r="H11" i="2"/>
  <c r="K11" i="2" s="1"/>
  <c r="R10" i="2"/>
  <c r="H10" i="2"/>
  <c r="K10" i="2" s="1"/>
  <c r="R9" i="2"/>
  <c r="H9" i="2"/>
  <c r="K9" i="2" s="1"/>
  <c r="R8" i="2"/>
  <c r="H8" i="2"/>
  <c r="K8" i="2" s="1"/>
  <c r="R7" i="2"/>
  <c r="K7" i="2"/>
  <c r="H7" i="2"/>
  <c r="R6" i="2"/>
  <c r="H6" i="2"/>
  <c r="K6" i="2" s="1"/>
  <c r="R5" i="2"/>
  <c r="H5" i="2"/>
  <c r="K5" i="2" s="1"/>
  <c r="R4" i="2"/>
  <c r="H4" i="2"/>
  <c r="K4" i="2" s="1"/>
  <c r="R3" i="2"/>
  <c r="H3" i="2"/>
  <c r="K3" i="2" s="1"/>
  <c r="R2" i="2"/>
  <c r="K2" i="2"/>
  <c r="H2" i="2"/>
  <c r="AB2" i="6" l="1"/>
  <c r="D2" i="1" s="1"/>
  <c r="L2" i="1" s="1"/>
  <c r="S2" i="5"/>
  <c r="AA2" i="4"/>
  <c r="AA2" i="5"/>
  <c r="AA2" i="3"/>
  <c r="E2" i="1" s="1"/>
  <c r="M2" i="1" s="1"/>
  <c r="O2" i="1" s="1"/>
  <c r="T2" i="7"/>
  <c r="S2" i="2"/>
  <c r="F2" i="1" s="1"/>
  <c r="N2" i="1" s="1"/>
  <c r="S2" i="3"/>
</calcChain>
</file>

<file path=xl/sharedStrings.xml><?xml version="1.0" encoding="utf-8"?>
<sst xmlns="http://schemas.openxmlformats.org/spreadsheetml/2006/main" count="1149" uniqueCount="261">
  <si>
    <t>物品</t>
  </si>
  <si>
    <t>计划生产</t>
  </si>
  <si>
    <t/>
  </si>
  <si>
    <t>Raw Reaction EIV</t>
  </si>
  <si>
    <t>Raw Material EIV</t>
  </si>
  <si>
    <t>Raw Component EIV</t>
  </si>
  <si>
    <t>反应税率</t>
  </si>
  <si>
    <t>组件税率</t>
  </si>
  <si>
    <t>组装税率</t>
  </si>
  <si>
    <t>Reaction EIV</t>
  </si>
  <si>
    <t>Material EIV</t>
  </si>
  <si>
    <t>Component EIV</t>
  </si>
  <si>
    <t>Total Tax</t>
  </si>
  <si>
    <t>泽尼塔级蓝图</t>
  </si>
  <si>
    <t>星系成本</t>
  </si>
  <si>
    <t>scc</t>
  </si>
  <si>
    <t>tax</t>
  </si>
  <si>
    <t>Blueprint EN</t>
  </si>
  <si>
    <t>Blueprint ZH</t>
  </si>
  <si>
    <t>Material ID</t>
  </si>
  <si>
    <t>Unique Material EN</t>
  </si>
  <si>
    <t>Material ZH</t>
  </si>
  <si>
    <t>Quantity</t>
  </si>
  <si>
    <t>材料效率</t>
  </si>
  <si>
    <t>Rounded 总需求</t>
  </si>
  <si>
    <t>已完成数量</t>
  </si>
  <si>
    <t>剩余数量</t>
  </si>
  <si>
    <t>material min jita sell</t>
  </si>
  <si>
    <t>Adjusted Price</t>
  </si>
  <si>
    <t>Total Adjusted Cost</t>
  </si>
  <si>
    <t>Total Adjusted Cost Sum</t>
  </si>
  <si>
    <t>Zirnitra Blueprint</t>
  </si>
  <si>
    <t>Capital Core Temperature Regulator</t>
  </si>
  <si>
    <t>旗舰级核心温度调节器</t>
  </si>
  <si>
    <t>Neurolink Protection Cell</t>
  </si>
  <si>
    <t>神经链接防护单元</t>
  </si>
  <si>
    <t>Capital Absorption Thruster Array</t>
  </si>
  <si>
    <t>旗舰级吸收推进器阵列</t>
  </si>
  <si>
    <t>Capital Power Generator</t>
  </si>
  <si>
    <t>旗舰发电机组</t>
  </si>
  <si>
    <t>Capital Radiation Conversion Unit</t>
  </si>
  <si>
    <t>旗舰级辐射转化装置</t>
  </si>
  <si>
    <t>Capital Capacitor Battery</t>
  </si>
  <si>
    <t>旗舰电容器电池</t>
  </si>
  <si>
    <t>Capital Corporate Hangar Bay</t>
  </si>
  <si>
    <t>旗舰联合机库舱</t>
  </si>
  <si>
    <t>Capital Ultratidal Entropic Mounting</t>
  </si>
  <si>
    <t>旗舰级潮极熵能支架</t>
  </si>
  <si>
    <t>Capital Propulsion Engine</t>
  </si>
  <si>
    <t>旗舰推进引擎</t>
  </si>
  <si>
    <t>Capital Jump Drive</t>
  </si>
  <si>
    <t>旗舰跳跃引擎</t>
  </si>
  <si>
    <t>Capital Construction Parts</t>
  </si>
  <si>
    <t>旗舰建设构件</t>
  </si>
  <si>
    <t>Capital Sensor Cluster</t>
  </si>
  <si>
    <t>旗舰感应器组</t>
  </si>
  <si>
    <t>Capital Shield Emitter</t>
  </si>
  <si>
    <t>旗舰护盾发射器</t>
  </si>
  <si>
    <t>Capital Computer System</t>
  </si>
  <si>
    <t>旗舰计算机系统</t>
  </si>
  <si>
    <t>Capital Ship Maintenance Bay</t>
  </si>
  <si>
    <t>旗舰船只维护舱</t>
  </si>
  <si>
    <t>Capital Armor Plates</t>
  </si>
  <si>
    <t>旗舰附甲</t>
  </si>
  <si>
    <t>Capital Siege Array</t>
  </si>
  <si>
    <t>旗舰会战能源阵列</t>
  </si>
  <si>
    <t>Life Support Backup Unit</t>
  </si>
  <si>
    <t>生命保障备份装置</t>
  </si>
  <si>
    <t>Auto-Integrity Preservation Seal</t>
  </si>
  <si>
    <t>自动修复储藏装置密封</t>
  </si>
  <si>
    <t>Material EN</t>
  </si>
  <si>
    <t>总需求</t>
  </si>
  <si>
    <t>Unique Material ID</t>
  </si>
  <si>
    <t>Unique Material ZH</t>
  </si>
  <si>
    <t>Summed 总需求</t>
  </si>
  <si>
    <t>Min Jita Sell</t>
  </si>
  <si>
    <t>Total Cost</t>
  </si>
  <si>
    <t>Total Cost Sum</t>
  </si>
  <si>
    <t>Capital Propulsion Engine Blueprint</t>
  </si>
  <si>
    <t>旗舰推进引擎蓝图</t>
  </si>
  <si>
    <t>Self-Harmonizing Power Core</t>
  </si>
  <si>
    <t>自协调能源核心</t>
  </si>
  <si>
    <t>三钛合金</t>
  </si>
  <si>
    <t>Tritanium</t>
  </si>
  <si>
    <t>Reinforced Carbon Fiber</t>
  </si>
  <si>
    <t>强化碳纤维</t>
  </si>
  <si>
    <t>类晶体胶矿</t>
  </si>
  <si>
    <t>Pyerite</t>
  </si>
  <si>
    <t>Megacyte</t>
  </si>
  <si>
    <t>超噬矿</t>
  </si>
  <si>
    <t>类银超金属</t>
  </si>
  <si>
    <t>Mexallon</t>
  </si>
  <si>
    <t>Zydrine</t>
  </si>
  <si>
    <t>晶状石英核岩</t>
  </si>
  <si>
    <t>同位聚合体</t>
  </si>
  <si>
    <t>Isogen</t>
  </si>
  <si>
    <t>Nocxium</t>
  </si>
  <si>
    <t>超新星诺克石</t>
  </si>
  <si>
    <t>超张力塑料</t>
  </si>
  <si>
    <t>Supertensile Plastics</t>
  </si>
  <si>
    <t>培养基</t>
  </si>
  <si>
    <t>Test Cultures</t>
  </si>
  <si>
    <t>Capital Sensor Cluster Blueprint</t>
  </si>
  <si>
    <t>旗舰感应器组蓝图</t>
  </si>
  <si>
    <t>Broadcast Node</t>
  </si>
  <si>
    <t>广播节点</t>
  </si>
  <si>
    <t>合成神经键</t>
  </si>
  <si>
    <t>Synthetic Synapses</t>
  </si>
  <si>
    <t>纳米体</t>
  </si>
  <si>
    <t>Nanites</t>
  </si>
  <si>
    <t>反破损快速反应无人机</t>
  </si>
  <si>
    <t>Integrity Response Drones</t>
  </si>
  <si>
    <t>有机砂浆喷注器</t>
  </si>
  <si>
    <t>Organic Mortar Applicators</t>
  </si>
  <si>
    <t>递推计算模块</t>
  </si>
  <si>
    <t>Recursive Computing Module</t>
  </si>
  <si>
    <t>湿件主机</t>
  </si>
  <si>
    <t>Wetware Mainframe</t>
  </si>
  <si>
    <t>病原体</t>
  </si>
  <si>
    <t>Viral Agent</t>
  </si>
  <si>
    <t>Capital Armor Plates Blueprint</t>
  </si>
  <si>
    <t>旗舰附甲蓝图</t>
  </si>
  <si>
    <t>微型电子元件</t>
  </si>
  <si>
    <t>Miniature Electronics</t>
  </si>
  <si>
    <t>晶体同位聚合体-10</t>
  </si>
  <si>
    <t>Crystalline Isogen-10</t>
  </si>
  <si>
    <t>零度凝缩液</t>
  </si>
  <si>
    <t>Zero-Point Condensate</t>
  </si>
  <si>
    <t>旗舰级奇点辐射转化器</t>
  </si>
  <si>
    <t>Capital Singularity Radiation Convertor</t>
  </si>
  <si>
    <t>旗舰级零点力场操纵装置</t>
  </si>
  <si>
    <t>Capital Zero-Point Field Manipulator</t>
  </si>
  <si>
    <t>旗舰级三元态处理器</t>
  </si>
  <si>
    <t>Capital Trinary State Processor</t>
  </si>
  <si>
    <t>电子神经信号装置</t>
  </si>
  <si>
    <t>Electro-Neural Signaller</t>
  </si>
  <si>
    <t>变换反应神经链接增强器</t>
  </si>
  <si>
    <t>Meta-Operant Neurolink Enhancer</t>
  </si>
  <si>
    <t>Capital Capacitor Battery Blueprint</t>
  </si>
  <si>
    <t>旗舰电容器电池蓝图</t>
  </si>
  <si>
    <t>核心温度调节器</t>
  </si>
  <si>
    <t>Core Temperature Regulator</t>
  </si>
  <si>
    <t>基因保护过滤装置</t>
  </si>
  <si>
    <t>Genetic Safeguard Filter</t>
  </si>
  <si>
    <t>神经链接增强器存储装置</t>
  </si>
  <si>
    <t>Neurolink Enhancer Reservoir</t>
  </si>
  <si>
    <t>Capital Power Generator Blueprint</t>
  </si>
  <si>
    <t>旗舰发电机组蓝图</t>
  </si>
  <si>
    <t>Capital Shield Emitter Blueprint</t>
  </si>
  <si>
    <t>旗舰护盾发射器蓝图</t>
  </si>
  <si>
    <t>Capital Jump Drive Blueprint</t>
  </si>
  <si>
    <t>旗舰跳跃引擎蓝图</t>
  </si>
  <si>
    <t>Capital Computer System Blueprint</t>
  </si>
  <si>
    <t>旗舰计算机系统蓝图</t>
  </si>
  <si>
    <t>Capital Construction Parts Blueprint</t>
  </si>
  <si>
    <t>旗舰建设构件蓝图</t>
  </si>
  <si>
    <t>Capital Siege Array Blueprint</t>
  </si>
  <si>
    <t>旗舰会战能源阵列蓝图</t>
  </si>
  <si>
    <t>Capital Ship Maintenance Bay Blueprint</t>
  </si>
  <si>
    <t>旗舰船只维护舱蓝图</t>
  </si>
  <si>
    <t>Capital Corporate Hangar Bay Blueprint</t>
  </si>
  <si>
    <t>旗舰联合机库舱蓝图</t>
  </si>
  <si>
    <t>Capital Ultratidal Entropic Mounting Blueprint</t>
  </si>
  <si>
    <t>旗舰级潮极熵能支架蓝图</t>
  </si>
  <si>
    <t>Capital Radiation Conversion Unit Blueprint</t>
  </si>
  <si>
    <t>旗舰级辐射转化装置蓝图</t>
  </si>
  <si>
    <t>Capital Absorption Thruster Array Blueprint</t>
  </si>
  <si>
    <t>旗舰级吸收推进器阵列蓝图</t>
  </si>
  <si>
    <t>Auto-Integrity Preservation Seal Blueprint</t>
  </si>
  <si>
    <t>自动修复储藏装置密封蓝图</t>
  </si>
  <si>
    <t>Life Support Backup Unit Blueprint</t>
  </si>
  <si>
    <t>生命保障备份装置蓝图</t>
  </si>
  <si>
    <t>Capital Core Temperature Regulator Blueprint</t>
  </si>
  <si>
    <t>旗舰核心温度调节器蓝图</t>
  </si>
  <si>
    <t>Neurolink Protection Cell Blueprint</t>
  </si>
  <si>
    <t>神经链接防护单元蓝图</t>
  </si>
  <si>
    <t>Core Temperature Regulator Blueprint</t>
  </si>
  <si>
    <t>核心温度调节器蓝图</t>
  </si>
  <si>
    <t>Chiral Structures</t>
  </si>
  <si>
    <t>手性结构</t>
  </si>
  <si>
    <t>Water</t>
  </si>
  <si>
    <t>水</t>
  </si>
  <si>
    <t>Pressurized Oxidizers</t>
  </si>
  <si>
    <t>增压氧化剂</t>
  </si>
  <si>
    <t>Genetic Safeguard Filter Blueprint</t>
  </si>
  <si>
    <t>基因保护过滤装置蓝图</t>
  </si>
  <si>
    <t>Genetic Lock Preserver</t>
  </si>
  <si>
    <t>基因锁储藏装置</t>
  </si>
  <si>
    <t>可编程净化薄膜</t>
  </si>
  <si>
    <t>Programmable Purification Membrane</t>
  </si>
  <si>
    <t>Genetic Structure Repairer</t>
  </si>
  <si>
    <t>基因结构维修装置</t>
  </si>
  <si>
    <t>Genetic Mutation Inhibitor</t>
  </si>
  <si>
    <t>基因突变抑制装置</t>
  </si>
  <si>
    <t>Neurolink Enhancer Reservoir Blueprint</t>
  </si>
  <si>
    <t>神经链接增强器存储装置蓝图</t>
  </si>
  <si>
    <t>Programmable Purification Membrane Blueprint</t>
  </si>
  <si>
    <t>可编程净化薄膜蓝图</t>
  </si>
  <si>
    <t>Hermetic Membranes</t>
  </si>
  <si>
    <t>密封薄膜</t>
  </si>
  <si>
    <t>Gel-Matrix Biopaste</t>
  </si>
  <si>
    <t>凝胶基质生物胶</t>
  </si>
  <si>
    <t>生物电池</t>
  </si>
  <si>
    <t>Biocells</t>
  </si>
  <si>
    <t>Morphite</t>
  </si>
  <si>
    <t>莫尔石</t>
  </si>
  <si>
    <t>Genetic Lock Preserver Blueprint</t>
  </si>
  <si>
    <t>基因锁储藏装置蓝图</t>
  </si>
  <si>
    <t>Isotropic Neofullerene Alpha-3</t>
  </si>
  <si>
    <t>等向性新富勒烯阿尔法-3</t>
  </si>
  <si>
    <t>Genetic Structure Repairer Blueprint</t>
  </si>
  <si>
    <t>基因结构维修装置蓝图</t>
  </si>
  <si>
    <t>Isotropic Neofullerene Beta-6</t>
  </si>
  <si>
    <t>等向性新富勒烯贝它-6</t>
  </si>
  <si>
    <t>Genetic Mutation Inhibitor Blueprint</t>
  </si>
  <si>
    <t>基因突变抑制装置蓝图</t>
  </si>
  <si>
    <t>Isotropic Neofullerene Gamma-9</t>
  </si>
  <si>
    <t>等向性新富勒烯伽玛-9</t>
  </si>
  <si>
    <t>Reaction Formula EN</t>
  </si>
  <si>
    <t>Reaction Formula ZH</t>
  </si>
  <si>
    <t>Product Output</t>
  </si>
  <si>
    <t>Reinforced Carbon Fiber Reaction Formula</t>
  </si>
  <si>
    <t>强化碳纤维反应配方</t>
  </si>
  <si>
    <t>Carbon Fiber</t>
  </si>
  <si>
    <t>碳纤维</t>
  </si>
  <si>
    <t>碳聚合物</t>
  </si>
  <si>
    <t>Carbon Polymers</t>
  </si>
  <si>
    <t>Oxy-Organic Solvents</t>
  </si>
  <si>
    <t>富氧有机溶剂</t>
  </si>
  <si>
    <t>硫酸</t>
  </si>
  <si>
    <t>Sulfuric Acid</t>
  </si>
  <si>
    <t>Thermosetting Polymer</t>
  </si>
  <si>
    <t>热固性聚合物</t>
  </si>
  <si>
    <t>Pressurized Oxidizers Reaction Formula</t>
  </si>
  <si>
    <t>增压氧化剂反应配方</t>
  </si>
  <si>
    <t>Carbon Polymers Reaction Formula</t>
  </si>
  <si>
    <t>碳聚合物反应配方</t>
  </si>
  <si>
    <t>Hydrocarbons</t>
  </si>
  <si>
    <t>烃类</t>
  </si>
  <si>
    <t>氮燃料块</t>
  </si>
  <si>
    <t>Nitrogen Fuel Block</t>
  </si>
  <si>
    <t>Silicates</t>
  </si>
  <si>
    <t>硅酸盐</t>
  </si>
  <si>
    <t>氢燃料块</t>
  </si>
  <si>
    <t>Hydrogen Fuel Block</t>
  </si>
  <si>
    <t>Helium Fuel Block</t>
  </si>
  <si>
    <t>氦燃料块</t>
  </si>
  <si>
    <t>Sulfuric Acid Reaction Formula</t>
  </si>
  <si>
    <t>硫酸反应配方</t>
  </si>
  <si>
    <t>Atmospheric Gases</t>
  </si>
  <si>
    <t>标准大气</t>
  </si>
  <si>
    <t>氧燃料块</t>
  </si>
  <si>
    <t>Oxygen Fuel Block</t>
  </si>
  <si>
    <t>Evaporite Deposits</t>
  </si>
  <si>
    <t>蒸发岩沉积物</t>
  </si>
  <si>
    <t>Oxy-Organic Solvents Reaction Formula</t>
  </si>
  <si>
    <t>富氧有机溶剂反应配方</t>
  </si>
  <si>
    <t>Thermosetting Polymer Reaction Formula</t>
  </si>
  <si>
    <t>热固性聚合物反应配方</t>
  </si>
  <si>
    <t>Carbon Fiber Reaction Formula</t>
  </si>
  <si>
    <t>碳纤维反应配方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</si>
</sst>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M25" sqref="M25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3">
      <c r="A2" t="s">
        <v>13</v>
      </c>
      <c r="B2">
        <v>1</v>
      </c>
      <c r="D2">
        <f>ReactionFormulas1!AB2+ReactionFormulas2!AB2</f>
        <v>477129434.04663968</v>
      </c>
      <c r="E2">
        <f>MaterialBlueprints1!AA2+MaterialBlueprints2!AA2+MaterialBlueprints3!AA2</f>
        <v>3299764337.1529932</v>
      </c>
      <c r="F2">
        <f>ComponentBlueprint!S2</f>
        <v>2932828066.3600368</v>
      </c>
      <c r="H2" t="s">
        <v>14</v>
      </c>
      <c r="I2">
        <v>0.02</v>
      </c>
      <c r="J2">
        <v>0.02</v>
      </c>
      <c r="K2">
        <v>0.02</v>
      </c>
      <c r="L2">
        <f>SUM(I2:I4)*D2</f>
        <v>40556001.893964373</v>
      </c>
      <c r="M2">
        <f>SUM(J2:J4)*E2</f>
        <v>280479968.6580044</v>
      </c>
      <c r="N2">
        <f>SUM(K2:K4)*F2</f>
        <v>249290385.6406031</v>
      </c>
      <c r="O2">
        <f>L2+M2+N2</f>
        <v>570326356.19257188</v>
      </c>
    </row>
    <row r="3" spans="1:15" x14ac:dyDescent="0.3">
      <c r="H3" t="s">
        <v>15</v>
      </c>
      <c r="I3">
        <v>0.04</v>
      </c>
      <c r="J3">
        <v>0.04</v>
      </c>
      <c r="K3">
        <v>0.04</v>
      </c>
    </row>
    <row r="4" spans="1:15" x14ac:dyDescent="0.3">
      <c r="H4" t="s">
        <v>16</v>
      </c>
      <c r="I4">
        <v>2.5000000000000001E-2</v>
      </c>
      <c r="J4">
        <v>2.5000000000000001E-2</v>
      </c>
      <c r="K4">
        <v>2.5000000000000001E-2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workbookViewId="0"/>
  </sheetViews>
  <sheetFormatPr defaultRowHeight="14.4" x14ac:dyDescent="0.3"/>
  <sheetData>
    <row r="1" spans="1:19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/>
      <c r="J1" s="1" t="s">
        <v>25</v>
      </c>
      <c r="K1" s="1" t="s">
        <v>26</v>
      </c>
      <c r="L1" s="1" t="s">
        <v>2</v>
      </c>
      <c r="M1" s="1" t="s">
        <v>27</v>
      </c>
      <c r="N1" s="1" t="s">
        <v>2</v>
      </c>
      <c r="O1" s="1" t="s">
        <v>2</v>
      </c>
      <c r="P1" s="1" t="s">
        <v>2</v>
      </c>
      <c r="Q1" s="1" t="s">
        <v>28</v>
      </c>
      <c r="R1" s="1" t="s">
        <v>29</v>
      </c>
      <c r="S1" s="1" t="s">
        <v>30</v>
      </c>
    </row>
    <row r="2" spans="1:19" x14ac:dyDescent="0.3">
      <c r="A2" t="s">
        <v>31</v>
      </c>
      <c r="B2" t="s">
        <v>13</v>
      </c>
      <c r="C2">
        <v>57487</v>
      </c>
      <c r="D2" t="s">
        <v>32</v>
      </c>
      <c r="E2" t="s">
        <v>33</v>
      </c>
      <c r="F2">
        <v>2</v>
      </c>
      <c r="G2">
        <v>1</v>
      </c>
      <c r="H2">
        <f>ROUNDUP(ComponentBlueprint!F2*ComponentBlueprint!G2, 0)*Info!B2</f>
        <v>2</v>
      </c>
      <c r="J2">
        <v>0</v>
      </c>
      <c r="K2">
        <f t="shared" ref="K2:K20" si="0">H2-J2</f>
        <v>2</v>
      </c>
      <c r="M2">
        <v>279700000</v>
      </c>
      <c r="Q2">
        <v>301215080.62947339</v>
      </c>
      <c r="R2">
        <f>(ROUNDUP(ComponentBlueprint!F2*ComponentBlueprint!G2, 0)*Info!B2)*ComponentBlueprint!Q2</f>
        <v>602430161.25894678</v>
      </c>
      <c r="S2">
        <f>SUM(ComponentBlueprint!R2:'ComponentBlueprint'!R20)</f>
        <v>2932828066.3600368</v>
      </c>
    </row>
    <row r="3" spans="1:19" x14ac:dyDescent="0.3">
      <c r="A3" t="s">
        <v>31</v>
      </c>
      <c r="B3" t="s">
        <v>13</v>
      </c>
      <c r="C3">
        <v>57488</v>
      </c>
      <c r="D3" t="s">
        <v>34</v>
      </c>
      <c r="E3" t="s">
        <v>35</v>
      </c>
      <c r="F3">
        <v>2</v>
      </c>
      <c r="G3">
        <v>1</v>
      </c>
      <c r="H3">
        <f>ROUNDUP(ComponentBlueprint!F3*ComponentBlueprint!G3, 0)*Info!B2</f>
        <v>2</v>
      </c>
      <c r="J3">
        <v>0</v>
      </c>
      <c r="K3">
        <f t="shared" si="0"/>
        <v>2</v>
      </c>
      <c r="M3">
        <v>775400000</v>
      </c>
      <c r="Q3">
        <v>758174446.61572325</v>
      </c>
      <c r="R3">
        <f>(ROUNDUP(ComponentBlueprint!F3*ComponentBlueprint!G3, 0)*Info!B2)*ComponentBlueprint!Q3</f>
        <v>1516348893.2314465</v>
      </c>
    </row>
    <row r="4" spans="1:19" x14ac:dyDescent="0.3">
      <c r="A4" t="s">
        <v>31</v>
      </c>
      <c r="B4" t="s">
        <v>13</v>
      </c>
      <c r="C4">
        <v>53037</v>
      </c>
      <c r="D4" t="s">
        <v>36</v>
      </c>
      <c r="E4" t="s">
        <v>37</v>
      </c>
      <c r="F4">
        <v>3</v>
      </c>
      <c r="G4">
        <v>1</v>
      </c>
      <c r="H4">
        <f>ROUNDUP(ComponentBlueprint!F4*ComponentBlueprint!G4, 0)*Info!B2</f>
        <v>3</v>
      </c>
      <c r="J4">
        <v>0</v>
      </c>
      <c r="K4">
        <f t="shared" si="0"/>
        <v>3</v>
      </c>
      <c r="M4">
        <v>174100000</v>
      </c>
      <c r="Q4">
        <v>0</v>
      </c>
      <c r="R4">
        <f>(ROUNDUP(ComponentBlueprint!F4*ComponentBlueprint!G4, 0)*Info!B2)*ComponentBlueprint!Q4</f>
        <v>0</v>
      </c>
    </row>
    <row r="5" spans="1:19" x14ac:dyDescent="0.3">
      <c r="A5" t="s">
        <v>31</v>
      </c>
      <c r="B5" t="s">
        <v>13</v>
      </c>
      <c r="C5">
        <v>21021</v>
      </c>
      <c r="D5" t="s">
        <v>38</v>
      </c>
      <c r="E5" t="s">
        <v>39</v>
      </c>
      <c r="F5">
        <v>2</v>
      </c>
      <c r="G5">
        <v>1</v>
      </c>
      <c r="H5">
        <f>ROUNDUP(ComponentBlueprint!F5*ComponentBlueprint!G5, 0)*Info!B2</f>
        <v>2</v>
      </c>
      <c r="J5">
        <v>0</v>
      </c>
      <c r="K5">
        <f t="shared" si="0"/>
        <v>2</v>
      </c>
      <c r="M5">
        <v>20180000</v>
      </c>
      <c r="Q5">
        <v>19355370.47233098</v>
      </c>
      <c r="R5">
        <f>(ROUNDUP(ComponentBlueprint!F5*ComponentBlueprint!G5, 0)*Info!B2)*ComponentBlueprint!Q5</f>
        <v>38710740.94466196</v>
      </c>
    </row>
    <row r="6" spans="1:19" x14ac:dyDescent="0.3">
      <c r="A6" t="s">
        <v>31</v>
      </c>
      <c r="B6" t="s">
        <v>13</v>
      </c>
      <c r="C6">
        <v>53036</v>
      </c>
      <c r="D6" t="s">
        <v>40</v>
      </c>
      <c r="E6" t="s">
        <v>41</v>
      </c>
      <c r="F6">
        <v>6</v>
      </c>
      <c r="G6">
        <v>1</v>
      </c>
      <c r="H6">
        <f>ROUNDUP(ComponentBlueprint!F6*ComponentBlueprint!G6, 0)*Info!B2</f>
        <v>6</v>
      </c>
      <c r="J6">
        <v>0</v>
      </c>
      <c r="K6">
        <f t="shared" si="0"/>
        <v>6</v>
      </c>
      <c r="M6">
        <v>99960000</v>
      </c>
      <c r="Q6">
        <v>0</v>
      </c>
      <c r="R6">
        <f>(ROUNDUP(ComponentBlueprint!F6*ComponentBlueprint!G6, 0)*Info!B2)*ComponentBlueprint!Q6</f>
        <v>0</v>
      </c>
    </row>
    <row r="7" spans="1:19" x14ac:dyDescent="0.3">
      <c r="A7" t="s">
        <v>31</v>
      </c>
      <c r="B7" t="s">
        <v>13</v>
      </c>
      <c r="C7">
        <v>21019</v>
      </c>
      <c r="D7" t="s">
        <v>42</v>
      </c>
      <c r="E7" t="s">
        <v>43</v>
      </c>
      <c r="F7">
        <v>2</v>
      </c>
      <c r="G7">
        <v>1</v>
      </c>
      <c r="H7">
        <f>ROUNDUP(ComponentBlueprint!F7*ComponentBlueprint!G7, 0)*Info!B2</f>
        <v>2</v>
      </c>
      <c r="J7">
        <v>0</v>
      </c>
      <c r="K7">
        <f t="shared" si="0"/>
        <v>2</v>
      </c>
      <c r="M7">
        <v>16550000</v>
      </c>
      <c r="Q7">
        <v>8934066.8010764103</v>
      </c>
      <c r="R7">
        <f>(ROUNDUP(ComponentBlueprint!F7*ComponentBlueprint!G7, 0)*Info!B2)*ComponentBlueprint!Q7</f>
        <v>17868133.602152821</v>
      </c>
    </row>
    <row r="8" spans="1:19" x14ac:dyDescent="0.3">
      <c r="A8" t="s">
        <v>31</v>
      </c>
      <c r="B8" t="s">
        <v>13</v>
      </c>
      <c r="C8">
        <v>24560</v>
      </c>
      <c r="D8" t="s">
        <v>44</v>
      </c>
      <c r="E8" t="s">
        <v>45</v>
      </c>
      <c r="F8">
        <v>2</v>
      </c>
      <c r="G8">
        <v>1</v>
      </c>
      <c r="H8">
        <f>ROUNDUP(ComponentBlueprint!F8*ComponentBlueprint!G8, 0)*Info!B2</f>
        <v>2</v>
      </c>
      <c r="J8">
        <v>0</v>
      </c>
      <c r="K8">
        <f t="shared" si="0"/>
        <v>2</v>
      </c>
      <c r="M8">
        <v>20250000</v>
      </c>
      <c r="Q8">
        <v>14536293.127160709</v>
      </c>
      <c r="R8">
        <f>(ROUNDUP(ComponentBlueprint!F8*ComponentBlueprint!G8, 0)*Info!B2)*ComponentBlueprint!Q8</f>
        <v>29072586.254321419</v>
      </c>
    </row>
    <row r="9" spans="1:19" x14ac:dyDescent="0.3">
      <c r="A9" t="s">
        <v>31</v>
      </c>
      <c r="B9" t="s">
        <v>13</v>
      </c>
      <c r="C9">
        <v>53035</v>
      </c>
      <c r="D9" t="s">
        <v>46</v>
      </c>
      <c r="E9" t="s">
        <v>47</v>
      </c>
      <c r="F9">
        <v>9</v>
      </c>
      <c r="G9">
        <v>1</v>
      </c>
      <c r="H9">
        <f>ROUNDUP(ComponentBlueprint!F9*ComponentBlueprint!G9, 0)*Info!B2</f>
        <v>9</v>
      </c>
      <c r="J9">
        <v>0</v>
      </c>
      <c r="K9">
        <f t="shared" si="0"/>
        <v>9</v>
      </c>
      <c r="M9">
        <v>152500000</v>
      </c>
      <c r="Q9">
        <v>0</v>
      </c>
      <c r="R9">
        <f>(ROUNDUP(ComponentBlueprint!F9*ComponentBlueprint!G9, 0)*Info!B2)*ComponentBlueprint!Q9</f>
        <v>0</v>
      </c>
    </row>
    <row r="10" spans="1:19" x14ac:dyDescent="0.3">
      <c r="A10" t="s">
        <v>31</v>
      </c>
      <c r="B10" t="s">
        <v>13</v>
      </c>
      <c r="C10">
        <v>21009</v>
      </c>
      <c r="D10" t="s">
        <v>48</v>
      </c>
      <c r="E10" t="s">
        <v>49</v>
      </c>
      <c r="F10">
        <v>5</v>
      </c>
      <c r="G10">
        <v>1</v>
      </c>
      <c r="H10">
        <f>ROUNDUP(ComponentBlueprint!F10*ComponentBlueprint!G10, 0)*Info!B2</f>
        <v>5</v>
      </c>
      <c r="J10">
        <v>0</v>
      </c>
      <c r="K10">
        <f t="shared" si="0"/>
        <v>5</v>
      </c>
      <c r="M10">
        <v>16140000</v>
      </c>
      <c r="Q10">
        <v>14489099.39384179</v>
      </c>
      <c r="R10">
        <f>(ROUNDUP(ComponentBlueprint!F10*ComponentBlueprint!G10, 0)*Info!B2)*ComponentBlueprint!Q10</f>
        <v>72445496.969208956</v>
      </c>
    </row>
    <row r="11" spans="1:19" x14ac:dyDescent="0.3">
      <c r="A11" t="s">
        <v>31</v>
      </c>
      <c r="B11" t="s">
        <v>13</v>
      </c>
      <c r="C11">
        <v>21025</v>
      </c>
      <c r="D11" t="s">
        <v>50</v>
      </c>
      <c r="E11" t="s">
        <v>51</v>
      </c>
      <c r="F11">
        <v>2</v>
      </c>
      <c r="G11">
        <v>1</v>
      </c>
      <c r="H11">
        <f>ROUNDUP(ComponentBlueprint!F11*ComponentBlueprint!G11, 0)*Info!B2</f>
        <v>2</v>
      </c>
      <c r="J11">
        <v>0</v>
      </c>
      <c r="K11">
        <f t="shared" si="0"/>
        <v>2</v>
      </c>
      <c r="M11">
        <v>25200000</v>
      </c>
      <c r="Q11">
        <v>14464704.90354603</v>
      </c>
      <c r="R11">
        <f>(ROUNDUP(ComponentBlueprint!F11*ComponentBlueprint!G11, 0)*Info!B2)*ComponentBlueprint!Q11</f>
        <v>28929409.807092059</v>
      </c>
    </row>
    <row r="12" spans="1:19" x14ac:dyDescent="0.3">
      <c r="A12" t="s">
        <v>31</v>
      </c>
      <c r="B12" t="s">
        <v>13</v>
      </c>
      <c r="C12">
        <v>21037</v>
      </c>
      <c r="D12" t="s">
        <v>52</v>
      </c>
      <c r="E12" t="s">
        <v>53</v>
      </c>
      <c r="F12">
        <v>2</v>
      </c>
      <c r="G12">
        <v>1</v>
      </c>
      <c r="H12">
        <f>ROUNDUP(ComponentBlueprint!F12*ComponentBlueprint!G12, 0)*Info!B2</f>
        <v>2</v>
      </c>
      <c r="J12">
        <v>0</v>
      </c>
      <c r="K12">
        <f t="shared" si="0"/>
        <v>2</v>
      </c>
      <c r="M12">
        <v>12450000</v>
      </c>
      <c r="Q12">
        <v>15952233.173763329</v>
      </c>
      <c r="R12">
        <f>(ROUNDUP(ComponentBlueprint!F12*ComponentBlueprint!G12, 0)*Info!B2)*ComponentBlueprint!Q12</f>
        <v>31904466.347526658</v>
      </c>
    </row>
    <row r="13" spans="1:19" x14ac:dyDescent="0.3">
      <c r="A13" t="s">
        <v>31</v>
      </c>
      <c r="B13" t="s">
        <v>13</v>
      </c>
      <c r="C13">
        <v>21013</v>
      </c>
      <c r="D13" t="s">
        <v>54</v>
      </c>
      <c r="E13" t="s">
        <v>55</v>
      </c>
      <c r="F13">
        <v>4</v>
      </c>
      <c r="G13">
        <v>1</v>
      </c>
      <c r="H13">
        <f>ROUNDUP(ComponentBlueprint!F13*ComponentBlueprint!G13, 0)*Info!B2</f>
        <v>4</v>
      </c>
      <c r="J13">
        <v>0</v>
      </c>
      <c r="K13">
        <f t="shared" si="0"/>
        <v>4</v>
      </c>
      <c r="M13">
        <v>16680000</v>
      </c>
      <c r="Q13">
        <v>14645545.58378995</v>
      </c>
      <c r="R13">
        <f>(ROUNDUP(ComponentBlueprint!F13*ComponentBlueprint!G13, 0)*Info!B2)*ComponentBlueprint!Q13</f>
        <v>58582182.335159801</v>
      </c>
    </row>
    <row r="14" spans="1:19" x14ac:dyDescent="0.3">
      <c r="A14" t="s">
        <v>31</v>
      </c>
      <c r="B14" t="s">
        <v>13</v>
      </c>
      <c r="C14">
        <v>21023</v>
      </c>
      <c r="D14" t="s">
        <v>56</v>
      </c>
      <c r="E14" t="s">
        <v>57</v>
      </c>
      <c r="F14">
        <v>5</v>
      </c>
      <c r="G14">
        <v>1</v>
      </c>
      <c r="H14">
        <f>ROUNDUP(ComponentBlueprint!F14*ComponentBlueprint!G14, 0)*Info!B2</f>
        <v>5</v>
      </c>
      <c r="J14">
        <v>0</v>
      </c>
      <c r="K14">
        <f t="shared" si="0"/>
        <v>5</v>
      </c>
      <c r="M14">
        <v>18650000</v>
      </c>
      <c r="Q14">
        <v>10629794.847229101</v>
      </c>
      <c r="R14">
        <f>(ROUNDUP(ComponentBlueprint!F14*ComponentBlueprint!G14, 0)*Info!B2)*ComponentBlueprint!Q14</f>
        <v>53148974.236145504</v>
      </c>
    </row>
    <row r="15" spans="1:19" x14ac:dyDescent="0.3">
      <c r="A15" t="s">
        <v>31</v>
      </c>
      <c r="B15" t="s">
        <v>13</v>
      </c>
      <c r="C15">
        <v>21035</v>
      </c>
      <c r="D15" t="s">
        <v>58</v>
      </c>
      <c r="E15" t="s">
        <v>59</v>
      </c>
      <c r="F15">
        <v>4</v>
      </c>
      <c r="G15">
        <v>1</v>
      </c>
      <c r="H15">
        <f>ROUNDUP(ComponentBlueprint!F15*ComponentBlueprint!G15, 0)*Info!B2</f>
        <v>4</v>
      </c>
      <c r="J15">
        <v>0</v>
      </c>
      <c r="K15">
        <f t="shared" si="0"/>
        <v>4</v>
      </c>
      <c r="M15">
        <v>15330000</v>
      </c>
      <c r="Q15">
        <v>8620426.150924772</v>
      </c>
      <c r="R15">
        <f>(ROUNDUP(ComponentBlueprint!F15*ComponentBlueprint!G15, 0)*Info!B2)*ComponentBlueprint!Q15</f>
        <v>34481704.603699088</v>
      </c>
    </row>
    <row r="16" spans="1:19" x14ac:dyDescent="0.3">
      <c r="A16" t="s">
        <v>31</v>
      </c>
      <c r="B16" t="s">
        <v>13</v>
      </c>
      <c r="C16">
        <v>24558</v>
      </c>
      <c r="D16" t="s">
        <v>60</v>
      </c>
      <c r="E16" t="s">
        <v>61</v>
      </c>
      <c r="F16">
        <v>5</v>
      </c>
      <c r="G16">
        <v>1</v>
      </c>
      <c r="H16">
        <f>ROUNDUP(ComponentBlueprint!F16*ComponentBlueprint!G16, 0)*Info!B2</f>
        <v>5</v>
      </c>
      <c r="J16">
        <v>0</v>
      </c>
      <c r="K16">
        <f t="shared" si="0"/>
        <v>5</v>
      </c>
      <c r="M16">
        <v>23230000</v>
      </c>
      <c r="Q16">
        <v>19332012.890522402</v>
      </c>
      <c r="R16">
        <f>(ROUNDUP(ComponentBlueprint!F16*ComponentBlueprint!G16, 0)*Info!B2)*ComponentBlueprint!Q16</f>
        <v>96660064.452612013</v>
      </c>
    </row>
    <row r="17" spans="1:18" x14ac:dyDescent="0.3">
      <c r="A17" t="s">
        <v>31</v>
      </c>
      <c r="B17" t="s">
        <v>13</v>
      </c>
      <c r="C17">
        <v>21017</v>
      </c>
      <c r="D17" t="s">
        <v>62</v>
      </c>
      <c r="E17" t="s">
        <v>63</v>
      </c>
      <c r="F17">
        <v>5</v>
      </c>
      <c r="G17">
        <v>1</v>
      </c>
      <c r="H17">
        <f>ROUNDUP(ComponentBlueprint!F17*ComponentBlueprint!G17, 0)*Info!B2</f>
        <v>5</v>
      </c>
      <c r="J17">
        <v>0</v>
      </c>
      <c r="K17">
        <f t="shared" si="0"/>
        <v>5</v>
      </c>
      <c r="M17">
        <v>19950000</v>
      </c>
      <c r="Q17">
        <v>8625943.7227660436</v>
      </c>
      <c r="R17">
        <f>(ROUNDUP(ComponentBlueprint!F17*ComponentBlueprint!G17, 0)*Info!B2)*ComponentBlueprint!Q17</f>
        <v>43129718.613830216</v>
      </c>
    </row>
    <row r="18" spans="1:18" x14ac:dyDescent="0.3">
      <c r="A18" t="s">
        <v>31</v>
      </c>
      <c r="B18" t="s">
        <v>13</v>
      </c>
      <c r="C18">
        <v>21039</v>
      </c>
      <c r="D18" t="s">
        <v>64</v>
      </c>
      <c r="E18" t="s">
        <v>65</v>
      </c>
      <c r="F18">
        <v>20</v>
      </c>
      <c r="G18">
        <v>1</v>
      </c>
      <c r="H18">
        <f>ROUNDUP(ComponentBlueprint!F18*ComponentBlueprint!G18, 0)*Info!B2</f>
        <v>20</v>
      </c>
      <c r="J18">
        <v>0</v>
      </c>
      <c r="K18">
        <f t="shared" si="0"/>
        <v>20</v>
      </c>
      <c r="M18">
        <v>15990000</v>
      </c>
      <c r="Q18">
        <v>15097943.807836451</v>
      </c>
      <c r="R18">
        <f>(ROUNDUP(ComponentBlueprint!F18*ComponentBlueprint!G18, 0)*Info!B2)*ComponentBlueprint!Q18</f>
        <v>301958876.15672898</v>
      </c>
    </row>
    <row r="19" spans="1:18" x14ac:dyDescent="0.3">
      <c r="A19" t="s">
        <v>31</v>
      </c>
      <c r="B19" t="s">
        <v>13</v>
      </c>
      <c r="C19">
        <v>57486</v>
      </c>
      <c r="D19" t="s">
        <v>66</v>
      </c>
      <c r="E19" t="s">
        <v>67</v>
      </c>
      <c r="F19">
        <v>200</v>
      </c>
      <c r="G19">
        <v>1</v>
      </c>
      <c r="H19">
        <f>ROUNDUP(ComponentBlueprint!F19*ComponentBlueprint!G19, 0)*Info!B2</f>
        <v>200</v>
      </c>
      <c r="J19">
        <v>0</v>
      </c>
      <c r="K19">
        <f t="shared" si="0"/>
        <v>200</v>
      </c>
      <c r="M19">
        <v>88290</v>
      </c>
      <c r="Q19">
        <v>12772.243715046079</v>
      </c>
      <c r="R19">
        <f>(ROUNDUP(ComponentBlueprint!F19*ComponentBlueprint!G19, 0)*Info!B2)*ComponentBlueprint!Q19</f>
        <v>2554448.7430092157</v>
      </c>
    </row>
    <row r="20" spans="1:18" x14ac:dyDescent="0.3">
      <c r="A20" t="s">
        <v>31</v>
      </c>
      <c r="B20" t="s">
        <v>13</v>
      </c>
      <c r="C20">
        <v>57478</v>
      </c>
      <c r="D20" t="s">
        <v>68</v>
      </c>
      <c r="E20" t="s">
        <v>69</v>
      </c>
      <c r="F20">
        <v>400</v>
      </c>
      <c r="G20">
        <v>1</v>
      </c>
      <c r="H20">
        <f>ROUNDUP(ComponentBlueprint!F20*ComponentBlueprint!G20, 0)*Info!B2</f>
        <v>400</v>
      </c>
      <c r="J20">
        <v>0</v>
      </c>
      <c r="K20">
        <f t="shared" si="0"/>
        <v>400</v>
      </c>
      <c r="M20">
        <v>60970</v>
      </c>
      <c r="Q20">
        <v>11505.522008737271</v>
      </c>
      <c r="R20">
        <f>(ROUNDUP(ComponentBlueprint!F20*ComponentBlueprint!G20, 0)*Info!B2)*ComponentBlueprint!Q20</f>
        <v>4602208.8034949079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8"/>
  <sheetViews>
    <sheetView workbookViewId="0"/>
  </sheetViews>
  <sheetFormatPr defaultRowHeight="14.4" x14ac:dyDescent="0.3"/>
  <sheetData>
    <row r="1" spans="1:27" x14ac:dyDescent="0.3">
      <c r="A1" s="1" t="s">
        <v>17</v>
      </c>
      <c r="B1" s="1" t="s">
        <v>18</v>
      </c>
      <c r="C1" s="1" t="s">
        <v>19</v>
      </c>
      <c r="D1" s="1" t="s">
        <v>70</v>
      </c>
      <c r="E1" s="1" t="s">
        <v>21</v>
      </c>
      <c r="F1" s="1" t="s">
        <v>22</v>
      </c>
      <c r="G1" s="1" t="s">
        <v>23</v>
      </c>
      <c r="H1" s="1" t="s">
        <v>71</v>
      </c>
      <c r="I1" s="1"/>
      <c r="J1" s="1" t="s">
        <v>2</v>
      </c>
      <c r="K1" s="1" t="s">
        <v>72</v>
      </c>
      <c r="L1" s="1" t="s">
        <v>73</v>
      </c>
      <c r="M1" s="1" t="s">
        <v>20</v>
      </c>
      <c r="N1" s="1" t="s">
        <v>74</v>
      </c>
      <c r="O1" s="1" t="s">
        <v>24</v>
      </c>
      <c r="P1" s="1" t="s">
        <v>2</v>
      </c>
      <c r="Q1" s="1" t="s">
        <v>75</v>
      </c>
      <c r="R1" s="1" t="s">
        <v>76</v>
      </c>
      <c r="S1" s="1" t="s">
        <v>77</v>
      </c>
      <c r="T1" s="1" t="s">
        <v>25</v>
      </c>
      <c r="U1" s="1" t="s">
        <v>26</v>
      </c>
      <c r="V1" s="1" t="s">
        <v>2</v>
      </c>
      <c r="W1" s="1" t="s">
        <v>2</v>
      </c>
      <c r="X1" s="1" t="s">
        <v>2</v>
      </c>
      <c r="Y1" s="1" t="s">
        <v>28</v>
      </c>
      <c r="Z1" s="1" t="s">
        <v>29</v>
      </c>
      <c r="AA1" s="1" t="s">
        <v>30</v>
      </c>
    </row>
    <row r="2" spans="1:27" x14ac:dyDescent="0.3">
      <c r="A2" t="s">
        <v>78</v>
      </c>
      <c r="B2" t="s">
        <v>79</v>
      </c>
      <c r="C2">
        <v>2872</v>
      </c>
      <c r="D2" t="s">
        <v>80</v>
      </c>
      <c r="E2" t="s">
        <v>81</v>
      </c>
      <c r="F2">
        <v>1</v>
      </c>
      <c r="G2">
        <v>1</v>
      </c>
      <c r="H2">
        <f>ROUNDUP(ComponentBlueprint!F10*ComponentBlueprint!G10, 0)*Info!B2*ROUNDUP(MaterialBlueprints1!F2*MaterialBlueprints1!G2,0)</f>
        <v>5</v>
      </c>
      <c r="K2">
        <v>34</v>
      </c>
      <c r="L2" t="s">
        <v>82</v>
      </c>
      <c r="M2" t="s">
        <v>83</v>
      </c>
      <c r="N2">
        <f>ROUNDUP(ComponentBlueprint!F10*ComponentBlueprint!G10, 0)*Info!B2*ROUNDUP(MaterialBlueprints1!F8*MaterialBlueprints1!G8,0)+ROUNDUP(ComponentBlueprint!F13*ComponentBlueprint!G13, 0)*Info!B2*ROUNDUP(MaterialBlueprints1!F17*MaterialBlueprints1!G17,0)+ROUNDUP(ComponentBlueprint!F17*ComponentBlueprint!G17, 0)*Info!B2*ROUNDUP(MaterialBlueprints1!F26*MaterialBlueprints1!G26,0)+ROUNDUP(ComponentBlueprint!F7*ComponentBlueprint!G7, 0)*Info!B2*ROUNDUP(MaterialBlueprints1!F35*MaterialBlueprints1!G35,0)+ROUNDUP(ComponentBlueprint!F5*ComponentBlueprint!G5, 0)*Info!B2*ROUNDUP(MaterialBlueprints1!F44*MaterialBlueprints1!G44,0)+ROUNDUP(ComponentBlueprint!F14*ComponentBlueprint!G14, 0)*Info!B2*ROUNDUP(MaterialBlueprints1!F53*MaterialBlueprints1!G53,0)+ROUNDUP(ComponentBlueprint!F11*ComponentBlueprint!G11, 0)*Info!B2*ROUNDUP(MaterialBlueprints1!F62*MaterialBlueprints1!G62,0)+ROUNDUP(ComponentBlueprint!F15*ComponentBlueprint!G15, 0)*Info!B2*ROUNDUP(MaterialBlueprints1!F71*MaterialBlueprints1!G71,0)+ROUNDUP(ComponentBlueprint!F12*ComponentBlueprint!G12, 0)*Info!B2*ROUNDUP(MaterialBlueprints1!F79*MaterialBlueprints1!G79,0)+ROUNDUP(ComponentBlueprint!F18*ComponentBlueprint!G18, 0)*Info!B2*ROUNDUP(MaterialBlueprints1!F88*MaterialBlueprints1!G88,0)+ROUNDUP(ComponentBlueprint!F16*ComponentBlueprint!G16, 0)*Info!B2*ROUNDUP(MaterialBlueprints1!F97*MaterialBlueprints1!G97,0)+ROUNDUP(ComponentBlueprint!F8*ComponentBlueprint!G8, 0)*Info!B2*ROUNDUP(MaterialBlueprints1!F105*MaterialBlueprints1!G105,0)+ROUNDUP(ComponentBlueprint!F9*ComponentBlueprint!G9, 0)*Info!B2*ROUNDUP(MaterialBlueprints1!F119*MaterialBlueprints1!G119,0)+ROUNDUP(ComponentBlueprint!F6*ComponentBlueprint!G6, 0)*Info!B2*ROUNDUP(MaterialBlueprints1!F131*MaterialBlueprints1!G131,0)+ROUNDUP(ComponentBlueprint!F4*ComponentBlueprint!G4, 0)*Info!B2*ROUNDUP(MaterialBlueprints1!F143*MaterialBlueprints1!G143,0)</f>
        <v>9282192</v>
      </c>
      <c r="O2">
        <f>ROUNDUP(ComponentBlueprint!F10*ComponentBlueprint!G10, 0)*Info!B2*ROUNDUP(MaterialBlueprints1!F8*MaterialBlueprints1!G8,0)+ROUNDUP(ComponentBlueprint!F13*ComponentBlueprint!G13, 0)*Info!B2*ROUNDUP(MaterialBlueprints1!F17*MaterialBlueprints1!G17,0)+ROUNDUP(ComponentBlueprint!F17*ComponentBlueprint!G17, 0)*Info!B2*ROUNDUP(MaterialBlueprints1!F26*MaterialBlueprints1!G26,0)+ROUNDUP(ComponentBlueprint!F7*ComponentBlueprint!G7, 0)*Info!B2*ROUNDUP(MaterialBlueprints1!F35*MaterialBlueprints1!G35,0)+ROUNDUP(ComponentBlueprint!F5*ComponentBlueprint!G5, 0)*Info!B2*ROUNDUP(MaterialBlueprints1!F44*MaterialBlueprints1!G44,0)+ROUNDUP(ComponentBlueprint!F14*ComponentBlueprint!G14, 0)*Info!B2*ROUNDUP(MaterialBlueprints1!F53*MaterialBlueprints1!G53,0)+ROUNDUP(ComponentBlueprint!F11*ComponentBlueprint!G11, 0)*Info!B2*ROUNDUP(MaterialBlueprints1!F62*MaterialBlueprints1!G62,0)+ROUNDUP(ComponentBlueprint!F15*ComponentBlueprint!G15, 0)*Info!B2*ROUNDUP(MaterialBlueprints1!F71*MaterialBlueprints1!G71,0)+ROUNDUP(ComponentBlueprint!F12*ComponentBlueprint!G12, 0)*Info!B2*ROUNDUP(MaterialBlueprints1!F79*MaterialBlueprints1!G79,0)+ROUNDUP(ComponentBlueprint!F18*ComponentBlueprint!G18, 0)*Info!B2*ROUNDUP(MaterialBlueprints1!F88*MaterialBlueprints1!G88,0)+ROUNDUP(ComponentBlueprint!F16*ComponentBlueprint!G16, 0)*Info!B2*ROUNDUP(MaterialBlueprints1!F97*MaterialBlueprints1!G97,0)+ROUNDUP(ComponentBlueprint!F8*ComponentBlueprint!G8, 0)*Info!B2*ROUNDUP(MaterialBlueprints1!F105*MaterialBlueprints1!G105,0)+ROUNDUP(ComponentBlueprint!F9*ComponentBlueprint!G9, 0)*Info!B2*ROUNDUP(MaterialBlueprints1!F119*MaterialBlueprints1!G119,0)+ROUNDUP(ComponentBlueprint!F6*ComponentBlueprint!G6, 0)*Info!B2*ROUNDUP(MaterialBlueprints1!F131*MaterialBlueprints1!G131,0)+ROUNDUP(ComponentBlueprint!F4*ComponentBlueprint!G4, 0)*Info!B2*ROUNDUP(MaterialBlueprints1!F143*MaterialBlueprints1!G143,0)</f>
        <v>9282192</v>
      </c>
      <c r="Q2">
        <v>4.22</v>
      </c>
      <c r="R2">
        <f>(ROUNDUP(ComponentBlueprint!F10*ComponentBlueprint!G10, 0)*Info!B2*ROUNDUP(MaterialBlueprints1!F8*MaterialBlueprints1!G8,0)+ROUNDUP(ComponentBlueprint!F13*ComponentBlueprint!G13, 0)*Info!B2*ROUNDUP(MaterialBlueprints1!F17*MaterialBlueprints1!G17,0)+ROUNDUP(ComponentBlueprint!F17*ComponentBlueprint!G17, 0)*Info!B2*ROUNDUP(MaterialBlueprints1!F26*MaterialBlueprints1!G26,0)+ROUNDUP(ComponentBlueprint!F7*ComponentBlueprint!G7, 0)*Info!B2*ROUNDUP(MaterialBlueprints1!F35*MaterialBlueprints1!G35,0)+ROUNDUP(ComponentBlueprint!F5*ComponentBlueprint!G5, 0)*Info!B2*ROUNDUP(MaterialBlueprints1!F44*MaterialBlueprints1!G44,0)+ROUNDUP(ComponentBlueprint!F14*ComponentBlueprint!G14, 0)*Info!B2*ROUNDUP(MaterialBlueprints1!F53*MaterialBlueprints1!G53,0)+ROUNDUP(ComponentBlueprint!F11*ComponentBlueprint!G11, 0)*Info!B2*ROUNDUP(MaterialBlueprints1!F62*MaterialBlueprints1!G62,0)+ROUNDUP(ComponentBlueprint!F15*ComponentBlueprint!G15, 0)*Info!B2*ROUNDUP(MaterialBlueprints1!F71*MaterialBlueprints1!G71,0)+ROUNDUP(ComponentBlueprint!F12*ComponentBlueprint!G12, 0)*Info!B2*ROUNDUP(MaterialBlueprints1!F79*MaterialBlueprints1!G79,0)+ROUNDUP(ComponentBlueprint!F18*ComponentBlueprint!G18, 0)*Info!B2*ROUNDUP(MaterialBlueprints1!F88*MaterialBlueprints1!G88,0)+ROUNDUP(ComponentBlueprint!F16*ComponentBlueprint!G16, 0)*Info!B2*ROUNDUP(MaterialBlueprints1!F97*MaterialBlueprints1!G97,0)+ROUNDUP(ComponentBlueprint!F8*ComponentBlueprint!G8, 0)*Info!B2*ROUNDUP(MaterialBlueprints1!F105*MaterialBlueprints1!G105,0)+ROUNDUP(ComponentBlueprint!F9*ComponentBlueprint!G9, 0)*Info!B2*ROUNDUP(MaterialBlueprints1!F119*MaterialBlueprints1!G119,0)+ROUNDUP(ComponentBlueprint!F6*ComponentBlueprint!G6, 0)*Info!B2*ROUNDUP(MaterialBlueprints1!F131*MaterialBlueprints1!G131,0)+ROUNDUP(ComponentBlueprint!F4*ComponentBlueprint!G4, 0)*Info!B2*ROUNDUP(MaterialBlueprints1!F143*MaterialBlueprints1!G143,0))*(MaterialBlueprints1!Q2)*(1)</f>
        <v>39170850.239999995</v>
      </c>
      <c r="S2">
        <f>SUM(R2:R158)</f>
        <v>3774186306.98</v>
      </c>
      <c r="T2">
        <v>0</v>
      </c>
      <c r="U2">
        <f t="shared" ref="U2:U31" si="0">O2-T2</f>
        <v>9282192</v>
      </c>
      <c r="Y2">
        <v>3.0373712910002748</v>
      </c>
      <c r="Z2">
        <f>(ROUNDUP(ComponentBlueprint!F10*ComponentBlueprint!G10, 0)*Info!B2*ROUNDUP(MaterialBlueprints1!F8*MaterialBlueprints1!G8,0)+ROUNDUP(ComponentBlueprint!F13*ComponentBlueprint!G13, 0)*Info!B2*ROUNDUP(MaterialBlueprints1!F17*MaterialBlueprints1!G17,0)+ROUNDUP(ComponentBlueprint!F17*ComponentBlueprint!G17, 0)*Info!B2*ROUNDUP(MaterialBlueprints1!F26*MaterialBlueprints1!G26,0)+ROUNDUP(ComponentBlueprint!F7*ComponentBlueprint!G7, 0)*Info!B2*ROUNDUP(MaterialBlueprints1!F35*MaterialBlueprints1!G35,0)+ROUNDUP(ComponentBlueprint!F5*ComponentBlueprint!G5, 0)*Info!B2*ROUNDUP(MaterialBlueprints1!F44*MaterialBlueprints1!G44,0)+ROUNDUP(ComponentBlueprint!F14*ComponentBlueprint!G14, 0)*Info!B2*ROUNDUP(MaterialBlueprints1!F53*MaterialBlueprints1!G53,0)+ROUNDUP(ComponentBlueprint!F11*ComponentBlueprint!G11, 0)*Info!B2*ROUNDUP(MaterialBlueprints1!F62*MaterialBlueprints1!G62,0)+ROUNDUP(ComponentBlueprint!F15*ComponentBlueprint!G15, 0)*Info!B2*ROUNDUP(MaterialBlueprints1!F71*MaterialBlueprints1!G71,0)+ROUNDUP(ComponentBlueprint!F12*ComponentBlueprint!G12, 0)*Info!B2*ROUNDUP(MaterialBlueprints1!F79*MaterialBlueprints1!G79,0)+ROUNDUP(ComponentBlueprint!F18*ComponentBlueprint!G18, 0)*Info!B2*ROUNDUP(MaterialBlueprints1!F88*MaterialBlueprints1!G88,0)+ROUNDUP(ComponentBlueprint!F16*ComponentBlueprint!G16, 0)*Info!B2*ROUNDUP(MaterialBlueprints1!F97*MaterialBlueprints1!G97,0)+ROUNDUP(ComponentBlueprint!F8*ComponentBlueprint!G8, 0)*Info!B2*ROUNDUP(MaterialBlueprints1!F105*MaterialBlueprints1!G105,0)+ROUNDUP(ComponentBlueprint!F9*ComponentBlueprint!G9, 0)*Info!B2*ROUNDUP(MaterialBlueprints1!F119*MaterialBlueprints1!G119,0)+ROUNDUP(ComponentBlueprint!F6*ComponentBlueprint!G6, 0)*Info!B2*ROUNDUP(MaterialBlueprints1!F131*MaterialBlueprints1!G131,0)+ROUNDUP(ComponentBlueprint!F4*ComponentBlueprint!G4, 0)*Info!B2*ROUNDUP(MaterialBlueprints1!F143*MaterialBlueprints1!G143,0))*MaterialBlueprints1!Y2</f>
        <v>28193463.498352423</v>
      </c>
      <c r="AA2">
        <f>SUM(MaterialBlueprints1!Z2:'MaterialBlueprints1'!Z158)</f>
        <v>1772310907.6492867</v>
      </c>
    </row>
    <row r="3" spans="1:27" x14ac:dyDescent="0.3">
      <c r="A3" t="s">
        <v>78</v>
      </c>
      <c r="B3" t="s">
        <v>79</v>
      </c>
      <c r="C3">
        <v>57457</v>
      </c>
      <c r="D3" t="s">
        <v>84</v>
      </c>
      <c r="E3" t="s">
        <v>85</v>
      </c>
      <c r="F3">
        <v>100</v>
      </c>
      <c r="G3">
        <v>1</v>
      </c>
      <c r="H3">
        <f>ROUNDUP(ComponentBlueprint!F10*ComponentBlueprint!G10, 0)*Info!B2*ROUNDUP(MaterialBlueprints1!F3*MaterialBlueprints1!G3,0)</f>
        <v>500</v>
      </c>
      <c r="K3">
        <v>35</v>
      </c>
      <c r="L3" t="s">
        <v>86</v>
      </c>
      <c r="M3" t="s">
        <v>87</v>
      </c>
      <c r="N3">
        <f>ROUNDUP(ComponentBlueprint!F10*ComponentBlueprint!G10, 0)*Info!B2*ROUNDUP(MaterialBlueprints1!F10*MaterialBlueprints1!G10,0)+ROUNDUP(ComponentBlueprint!F13*ComponentBlueprint!G13, 0)*Info!B2*ROUNDUP(MaterialBlueprints1!F19*MaterialBlueprints1!G19,0)+ROUNDUP(ComponentBlueprint!F17*ComponentBlueprint!G17, 0)*Info!B2*ROUNDUP(MaterialBlueprints1!F28*MaterialBlueprints1!G28,0)+ROUNDUP(ComponentBlueprint!F7*ComponentBlueprint!G7, 0)*Info!B2*ROUNDUP(MaterialBlueprints1!F37*MaterialBlueprints1!G37,0)+ROUNDUP(ComponentBlueprint!F5*ComponentBlueprint!G5, 0)*Info!B2*ROUNDUP(MaterialBlueprints1!F46*MaterialBlueprints1!G46,0)+ROUNDUP(ComponentBlueprint!F14*ComponentBlueprint!G14, 0)*Info!B2*ROUNDUP(MaterialBlueprints1!F55*MaterialBlueprints1!G55,0)+ROUNDUP(ComponentBlueprint!F11*ComponentBlueprint!G11, 0)*Info!B2*ROUNDUP(MaterialBlueprints1!F64*MaterialBlueprints1!G64,0)+ROUNDUP(ComponentBlueprint!F15*ComponentBlueprint!G15, 0)*Info!B2*ROUNDUP(MaterialBlueprints1!F73*MaterialBlueprints1!G73,0)+ROUNDUP(ComponentBlueprint!F12*ComponentBlueprint!G12, 0)*Info!B2*ROUNDUP(MaterialBlueprints1!F81*MaterialBlueprints1!G81,0)+ROUNDUP(ComponentBlueprint!F18*ComponentBlueprint!G18, 0)*Info!B2*ROUNDUP(MaterialBlueprints1!F90*MaterialBlueprints1!G90,0)+ROUNDUP(ComponentBlueprint!F16*ComponentBlueprint!G16, 0)*Info!B2*ROUNDUP(MaterialBlueprints1!F99*MaterialBlueprints1!G99,0)+ROUNDUP(ComponentBlueprint!F8*ComponentBlueprint!G8, 0)*Info!B2*ROUNDUP(MaterialBlueprints1!F107*MaterialBlueprints1!G107,0)+ROUNDUP(ComponentBlueprint!F9*ComponentBlueprint!G9, 0)*Info!B2*ROUNDUP(MaterialBlueprints1!F118*MaterialBlueprints1!G118,0)+ROUNDUP(ComponentBlueprint!F6*ComponentBlueprint!G6, 0)*Info!B2*ROUNDUP(MaterialBlueprints1!F130*MaterialBlueprints1!G130,0)+ROUNDUP(ComponentBlueprint!F4*ComponentBlueprint!G4, 0)*Info!B2*ROUNDUP(MaterialBlueprints1!F142*MaterialBlueprints1!G142,0)</f>
        <v>9644376</v>
      </c>
      <c r="O3">
        <f>ROUNDUP(ComponentBlueprint!F10*ComponentBlueprint!G10, 0)*Info!B2*ROUNDUP(MaterialBlueprints1!F10*MaterialBlueprints1!G10,0)+ROUNDUP(ComponentBlueprint!F13*ComponentBlueprint!G13, 0)*Info!B2*ROUNDUP(MaterialBlueprints1!F19*MaterialBlueprints1!G19,0)+ROUNDUP(ComponentBlueprint!F17*ComponentBlueprint!G17, 0)*Info!B2*ROUNDUP(MaterialBlueprints1!F28*MaterialBlueprints1!G28,0)+ROUNDUP(ComponentBlueprint!F7*ComponentBlueprint!G7, 0)*Info!B2*ROUNDUP(MaterialBlueprints1!F37*MaterialBlueprints1!G37,0)+ROUNDUP(ComponentBlueprint!F5*ComponentBlueprint!G5, 0)*Info!B2*ROUNDUP(MaterialBlueprints1!F46*MaterialBlueprints1!G46,0)+ROUNDUP(ComponentBlueprint!F14*ComponentBlueprint!G14, 0)*Info!B2*ROUNDUP(MaterialBlueprints1!F55*MaterialBlueprints1!G55,0)+ROUNDUP(ComponentBlueprint!F11*ComponentBlueprint!G11, 0)*Info!B2*ROUNDUP(MaterialBlueprints1!F64*MaterialBlueprints1!G64,0)+ROUNDUP(ComponentBlueprint!F15*ComponentBlueprint!G15, 0)*Info!B2*ROUNDUP(MaterialBlueprints1!F73*MaterialBlueprints1!G73,0)+ROUNDUP(ComponentBlueprint!F12*ComponentBlueprint!G12, 0)*Info!B2*ROUNDUP(MaterialBlueprints1!F81*MaterialBlueprints1!G81,0)+ROUNDUP(ComponentBlueprint!F18*ComponentBlueprint!G18, 0)*Info!B2*ROUNDUP(MaterialBlueprints1!F90*MaterialBlueprints1!G90,0)+ROUNDUP(ComponentBlueprint!F16*ComponentBlueprint!G16, 0)*Info!B2*ROUNDUP(MaterialBlueprints1!F99*MaterialBlueprints1!G99,0)+ROUNDUP(ComponentBlueprint!F8*ComponentBlueprint!G8, 0)*Info!B2*ROUNDUP(MaterialBlueprints1!F107*MaterialBlueprints1!G107,0)+ROUNDUP(ComponentBlueprint!F9*ComponentBlueprint!G9, 0)*Info!B2*ROUNDUP(MaterialBlueprints1!F118*MaterialBlueprints1!G118,0)+ROUNDUP(ComponentBlueprint!F6*ComponentBlueprint!G6, 0)*Info!B2*ROUNDUP(MaterialBlueprints1!F130*MaterialBlueprints1!G130,0)+ROUNDUP(ComponentBlueprint!F4*ComponentBlueprint!G4, 0)*Info!B2*ROUNDUP(MaterialBlueprints1!F142*MaterialBlueprints1!G142,0)</f>
        <v>9644376</v>
      </c>
      <c r="Q3">
        <v>32.89</v>
      </c>
      <c r="R3">
        <f>(ROUNDUP(ComponentBlueprint!F10*ComponentBlueprint!G10, 0)*Info!B2*ROUNDUP(MaterialBlueprints1!F10*MaterialBlueprints1!G10,0)+ROUNDUP(ComponentBlueprint!F13*ComponentBlueprint!G13, 0)*Info!B2*ROUNDUP(MaterialBlueprints1!F19*MaterialBlueprints1!G19,0)+ROUNDUP(ComponentBlueprint!F17*ComponentBlueprint!G17, 0)*Info!B2*ROUNDUP(MaterialBlueprints1!F28*MaterialBlueprints1!G28,0)+ROUNDUP(ComponentBlueprint!F7*ComponentBlueprint!G7, 0)*Info!B2*ROUNDUP(MaterialBlueprints1!F37*MaterialBlueprints1!G37,0)+ROUNDUP(ComponentBlueprint!F5*ComponentBlueprint!G5, 0)*Info!B2*ROUNDUP(MaterialBlueprints1!F46*MaterialBlueprints1!G46,0)+ROUNDUP(ComponentBlueprint!F14*ComponentBlueprint!G14, 0)*Info!B2*ROUNDUP(MaterialBlueprints1!F55*MaterialBlueprints1!G55,0)+ROUNDUP(ComponentBlueprint!F11*ComponentBlueprint!G11, 0)*Info!B2*ROUNDUP(MaterialBlueprints1!F64*MaterialBlueprints1!G64,0)+ROUNDUP(ComponentBlueprint!F15*ComponentBlueprint!G15, 0)*Info!B2*ROUNDUP(MaterialBlueprints1!F73*MaterialBlueprints1!G73,0)+ROUNDUP(ComponentBlueprint!F12*ComponentBlueprint!G12, 0)*Info!B2*ROUNDUP(MaterialBlueprints1!F81*MaterialBlueprints1!G81,0)+ROUNDUP(ComponentBlueprint!F18*ComponentBlueprint!G18, 0)*Info!B2*ROUNDUP(MaterialBlueprints1!F90*MaterialBlueprints1!G90,0)+ROUNDUP(ComponentBlueprint!F16*ComponentBlueprint!G16, 0)*Info!B2*ROUNDUP(MaterialBlueprints1!F99*MaterialBlueprints1!G99,0)+ROUNDUP(ComponentBlueprint!F8*ComponentBlueprint!G8, 0)*Info!B2*ROUNDUP(MaterialBlueprints1!F107*MaterialBlueprints1!G107,0)+ROUNDUP(ComponentBlueprint!F9*ComponentBlueprint!G9, 0)*Info!B2*ROUNDUP(MaterialBlueprints1!F118*MaterialBlueprints1!G118,0)+ROUNDUP(ComponentBlueprint!F6*ComponentBlueprint!G6, 0)*Info!B2*ROUNDUP(MaterialBlueprints1!F130*MaterialBlueprints1!G130,0)+ROUNDUP(ComponentBlueprint!F4*ComponentBlueprint!G4, 0)*Info!B2*ROUNDUP(MaterialBlueprints1!F142*MaterialBlueprints1!G142,0))*(MaterialBlueprints1!Q3)*(1)</f>
        <v>317203526.63999999</v>
      </c>
      <c r="T3">
        <v>0</v>
      </c>
      <c r="U3">
        <f t="shared" si="0"/>
        <v>9644376</v>
      </c>
      <c r="Y3">
        <v>17.203399163644271</v>
      </c>
      <c r="Z3">
        <f>(ROUNDUP(ComponentBlueprint!F10*ComponentBlueprint!G10, 0)*Info!B2*ROUNDUP(MaterialBlueprints1!F10*MaterialBlueprints1!G10,0)+ROUNDUP(ComponentBlueprint!F13*ComponentBlueprint!G13, 0)*Info!B2*ROUNDUP(MaterialBlueprints1!F19*MaterialBlueprints1!G19,0)+ROUNDUP(ComponentBlueprint!F17*ComponentBlueprint!G17, 0)*Info!B2*ROUNDUP(MaterialBlueprints1!F28*MaterialBlueprints1!G28,0)+ROUNDUP(ComponentBlueprint!F7*ComponentBlueprint!G7, 0)*Info!B2*ROUNDUP(MaterialBlueprints1!F37*MaterialBlueprints1!G37,0)+ROUNDUP(ComponentBlueprint!F5*ComponentBlueprint!G5, 0)*Info!B2*ROUNDUP(MaterialBlueprints1!F46*MaterialBlueprints1!G46,0)+ROUNDUP(ComponentBlueprint!F14*ComponentBlueprint!G14, 0)*Info!B2*ROUNDUP(MaterialBlueprints1!F55*MaterialBlueprints1!G55,0)+ROUNDUP(ComponentBlueprint!F11*ComponentBlueprint!G11, 0)*Info!B2*ROUNDUP(MaterialBlueprints1!F64*MaterialBlueprints1!G64,0)+ROUNDUP(ComponentBlueprint!F15*ComponentBlueprint!G15, 0)*Info!B2*ROUNDUP(MaterialBlueprints1!F73*MaterialBlueprints1!G73,0)+ROUNDUP(ComponentBlueprint!F12*ComponentBlueprint!G12, 0)*Info!B2*ROUNDUP(MaterialBlueprints1!F81*MaterialBlueprints1!G81,0)+ROUNDUP(ComponentBlueprint!F18*ComponentBlueprint!G18, 0)*Info!B2*ROUNDUP(MaterialBlueprints1!F90*MaterialBlueprints1!G90,0)+ROUNDUP(ComponentBlueprint!F16*ComponentBlueprint!G16, 0)*Info!B2*ROUNDUP(MaterialBlueprints1!F99*MaterialBlueprints1!G99,0)+ROUNDUP(ComponentBlueprint!F8*ComponentBlueprint!G8, 0)*Info!B2*ROUNDUP(MaterialBlueprints1!F107*MaterialBlueprints1!G107,0)+ROUNDUP(ComponentBlueprint!F9*ComponentBlueprint!G9, 0)*Info!B2*ROUNDUP(MaterialBlueprints1!F118*MaterialBlueprints1!G118,0)+ROUNDUP(ComponentBlueprint!F6*ComponentBlueprint!G6, 0)*Info!B2*ROUNDUP(MaterialBlueprints1!F130*MaterialBlueprints1!G130,0)+ROUNDUP(ComponentBlueprint!F4*ComponentBlueprint!G4, 0)*Info!B2*ROUNDUP(MaterialBlueprints1!F142*MaterialBlueprints1!G142,0))*MaterialBlueprints1!Y3</f>
        <v>165916050.01227087</v>
      </c>
    </row>
    <row r="4" spans="1:27" x14ac:dyDescent="0.3">
      <c r="A4" t="s">
        <v>78</v>
      </c>
      <c r="B4" t="s">
        <v>79</v>
      </c>
      <c r="C4">
        <v>40</v>
      </c>
      <c r="D4" t="s">
        <v>88</v>
      </c>
      <c r="E4" t="s">
        <v>89</v>
      </c>
      <c r="F4">
        <v>285</v>
      </c>
      <c r="G4">
        <v>1</v>
      </c>
      <c r="H4">
        <f>ROUNDUP(ComponentBlueprint!F10*ComponentBlueprint!G10, 0)*Info!B2*ROUNDUP(MaterialBlueprints1!F4*MaterialBlueprints1!G4,0)</f>
        <v>1425</v>
      </c>
      <c r="K4">
        <v>36</v>
      </c>
      <c r="L4" t="s">
        <v>90</v>
      </c>
      <c r="M4" t="s">
        <v>91</v>
      </c>
      <c r="N4">
        <f>ROUNDUP(ComponentBlueprint!F10*ComponentBlueprint!G10, 0)*Info!B2*ROUNDUP(MaterialBlueprints1!F9*MaterialBlueprints1!G9,0)+ROUNDUP(ComponentBlueprint!F13*ComponentBlueprint!G13, 0)*Info!B2*ROUNDUP(MaterialBlueprints1!F18*MaterialBlueprints1!G18,0)+ROUNDUP(ComponentBlueprint!F17*ComponentBlueprint!G17, 0)*Info!B2*ROUNDUP(MaterialBlueprints1!F27*MaterialBlueprints1!G27,0)+ROUNDUP(ComponentBlueprint!F7*ComponentBlueprint!G7, 0)*Info!B2*ROUNDUP(MaterialBlueprints1!F36*MaterialBlueprints1!G36,0)+ROUNDUP(ComponentBlueprint!F5*ComponentBlueprint!G5, 0)*Info!B2*ROUNDUP(MaterialBlueprints1!F45*MaterialBlueprints1!G45,0)+ROUNDUP(ComponentBlueprint!F14*ComponentBlueprint!G14, 0)*Info!B2*ROUNDUP(MaterialBlueprints1!F54*MaterialBlueprints1!G54,0)+ROUNDUP(ComponentBlueprint!F11*ComponentBlueprint!G11, 0)*Info!B2*ROUNDUP(MaterialBlueprints1!F63*MaterialBlueprints1!G63,0)+ROUNDUP(ComponentBlueprint!F15*ComponentBlueprint!G15, 0)*Info!B2*ROUNDUP(MaterialBlueprints1!F72*MaterialBlueprints1!G72,0)+ROUNDUP(ComponentBlueprint!F12*ComponentBlueprint!G12, 0)*Info!B2*ROUNDUP(MaterialBlueprints1!F80*MaterialBlueprints1!G80,0)+ROUNDUP(ComponentBlueprint!F18*ComponentBlueprint!G18, 0)*Info!B2*ROUNDUP(MaterialBlueprints1!F89*MaterialBlueprints1!G89,0)+ROUNDUP(ComponentBlueprint!F16*ComponentBlueprint!G16, 0)*Info!B2*ROUNDUP(MaterialBlueprints1!F98*MaterialBlueprints1!G98,0)+ROUNDUP(ComponentBlueprint!F8*ComponentBlueprint!G8, 0)*Info!B2*ROUNDUP(MaterialBlueprints1!F106*MaterialBlueprints1!G106,0)+ROUNDUP(ComponentBlueprint!F9*ComponentBlueprint!G9, 0)*Info!B2*ROUNDUP(MaterialBlueprints1!F117*MaterialBlueprints1!G117,0)+ROUNDUP(ComponentBlueprint!F6*ComponentBlueprint!G6, 0)*Info!B2*ROUNDUP(MaterialBlueprints1!F129*MaterialBlueprints1!G129,0)+ROUNDUP(ComponentBlueprint!F4*ComponentBlueprint!G4, 0)*Info!B2*ROUNDUP(MaterialBlueprints1!F141*MaterialBlueprints1!G141,0)</f>
        <v>2885106</v>
      </c>
      <c r="O4">
        <f>ROUNDUP(ComponentBlueprint!F10*ComponentBlueprint!G10, 0)*Info!B2*ROUNDUP(MaterialBlueprints1!F9*MaterialBlueprints1!G9,0)+ROUNDUP(ComponentBlueprint!F13*ComponentBlueprint!G13, 0)*Info!B2*ROUNDUP(MaterialBlueprints1!F18*MaterialBlueprints1!G18,0)+ROUNDUP(ComponentBlueprint!F17*ComponentBlueprint!G17, 0)*Info!B2*ROUNDUP(MaterialBlueprints1!F27*MaterialBlueprints1!G27,0)+ROUNDUP(ComponentBlueprint!F7*ComponentBlueprint!G7, 0)*Info!B2*ROUNDUP(MaterialBlueprints1!F36*MaterialBlueprints1!G36,0)+ROUNDUP(ComponentBlueprint!F5*ComponentBlueprint!G5, 0)*Info!B2*ROUNDUP(MaterialBlueprints1!F45*MaterialBlueprints1!G45,0)+ROUNDUP(ComponentBlueprint!F14*ComponentBlueprint!G14, 0)*Info!B2*ROUNDUP(MaterialBlueprints1!F54*MaterialBlueprints1!G54,0)+ROUNDUP(ComponentBlueprint!F11*ComponentBlueprint!G11, 0)*Info!B2*ROUNDUP(MaterialBlueprints1!F63*MaterialBlueprints1!G63,0)+ROUNDUP(ComponentBlueprint!F15*ComponentBlueprint!G15, 0)*Info!B2*ROUNDUP(MaterialBlueprints1!F72*MaterialBlueprints1!G72,0)+ROUNDUP(ComponentBlueprint!F12*ComponentBlueprint!G12, 0)*Info!B2*ROUNDUP(MaterialBlueprints1!F80*MaterialBlueprints1!G80,0)+ROUNDUP(ComponentBlueprint!F18*ComponentBlueprint!G18, 0)*Info!B2*ROUNDUP(MaterialBlueprints1!F89*MaterialBlueprints1!G89,0)+ROUNDUP(ComponentBlueprint!F16*ComponentBlueprint!G16, 0)*Info!B2*ROUNDUP(MaterialBlueprints1!F98*MaterialBlueprints1!G98,0)+ROUNDUP(ComponentBlueprint!F8*ComponentBlueprint!G8, 0)*Info!B2*ROUNDUP(MaterialBlueprints1!F106*MaterialBlueprints1!G106,0)+ROUNDUP(ComponentBlueprint!F9*ComponentBlueprint!G9, 0)*Info!B2*ROUNDUP(MaterialBlueprints1!F117*MaterialBlueprints1!G117,0)+ROUNDUP(ComponentBlueprint!F6*ComponentBlueprint!G6, 0)*Info!B2*ROUNDUP(MaterialBlueprints1!F129*MaterialBlueprints1!G129,0)+ROUNDUP(ComponentBlueprint!F4*ComponentBlueprint!G4, 0)*Info!B2*ROUNDUP(MaterialBlueprints1!F141*MaterialBlueprints1!G141,0)</f>
        <v>2885106</v>
      </c>
      <c r="Q4">
        <v>66.349999999999994</v>
      </c>
      <c r="R4">
        <f>(ROUNDUP(ComponentBlueprint!F10*ComponentBlueprint!G10, 0)*Info!B2*ROUNDUP(MaterialBlueprints1!F9*MaterialBlueprints1!G9,0)+ROUNDUP(ComponentBlueprint!F13*ComponentBlueprint!G13, 0)*Info!B2*ROUNDUP(MaterialBlueprints1!F18*MaterialBlueprints1!G18,0)+ROUNDUP(ComponentBlueprint!F17*ComponentBlueprint!G17, 0)*Info!B2*ROUNDUP(MaterialBlueprints1!F27*MaterialBlueprints1!G27,0)+ROUNDUP(ComponentBlueprint!F7*ComponentBlueprint!G7, 0)*Info!B2*ROUNDUP(MaterialBlueprints1!F36*MaterialBlueprints1!G36,0)+ROUNDUP(ComponentBlueprint!F5*ComponentBlueprint!G5, 0)*Info!B2*ROUNDUP(MaterialBlueprints1!F45*MaterialBlueprints1!G45,0)+ROUNDUP(ComponentBlueprint!F14*ComponentBlueprint!G14, 0)*Info!B2*ROUNDUP(MaterialBlueprints1!F54*MaterialBlueprints1!G54,0)+ROUNDUP(ComponentBlueprint!F11*ComponentBlueprint!G11, 0)*Info!B2*ROUNDUP(MaterialBlueprints1!F63*MaterialBlueprints1!G63,0)+ROUNDUP(ComponentBlueprint!F15*ComponentBlueprint!G15, 0)*Info!B2*ROUNDUP(MaterialBlueprints1!F72*MaterialBlueprints1!G72,0)+ROUNDUP(ComponentBlueprint!F12*ComponentBlueprint!G12, 0)*Info!B2*ROUNDUP(MaterialBlueprints1!F80*MaterialBlueprints1!G80,0)+ROUNDUP(ComponentBlueprint!F18*ComponentBlueprint!G18, 0)*Info!B2*ROUNDUP(MaterialBlueprints1!F89*MaterialBlueprints1!G89,0)+ROUNDUP(ComponentBlueprint!F16*ComponentBlueprint!G16, 0)*Info!B2*ROUNDUP(MaterialBlueprints1!F98*MaterialBlueprints1!G98,0)+ROUNDUP(ComponentBlueprint!F8*ComponentBlueprint!G8, 0)*Info!B2*ROUNDUP(MaterialBlueprints1!F106*MaterialBlueprints1!G106,0)+ROUNDUP(ComponentBlueprint!F9*ComponentBlueprint!G9, 0)*Info!B2*ROUNDUP(MaterialBlueprints1!F117*MaterialBlueprints1!G117,0)+ROUNDUP(ComponentBlueprint!F6*ComponentBlueprint!G6, 0)*Info!B2*ROUNDUP(MaterialBlueprints1!F129*MaterialBlueprints1!G129,0)+ROUNDUP(ComponentBlueprint!F4*ComponentBlueprint!G4, 0)*Info!B2*ROUNDUP(MaterialBlueprints1!F141*MaterialBlueprints1!G141,0))*(MaterialBlueprints1!Q4)*(1)</f>
        <v>191426783.09999999</v>
      </c>
      <c r="T4">
        <v>0</v>
      </c>
      <c r="U4">
        <f t="shared" si="0"/>
        <v>2885106</v>
      </c>
      <c r="Y4">
        <v>48.605775148740733</v>
      </c>
      <c r="Z4">
        <f>(ROUNDUP(ComponentBlueprint!F10*ComponentBlueprint!G10, 0)*Info!B2*ROUNDUP(MaterialBlueprints1!F9*MaterialBlueprints1!G9,0)+ROUNDUP(ComponentBlueprint!F13*ComponentBlueprint!G13, 0)*Info!B2*ROUNDUP(MaterialBlueprints1!F18*MaterialBlueprints1!G18,0)+ROUNDUP(ComponentBlueprint!F17*ComponentBlueprint!G17, 0)*Info!B2*ROUNDUP(MaterialBlueprints1!F27*MaterialBlueprints1!G27,0)+ROUNDUP(ComponentBlueprint!F7*ComponentBlueprint!G7, 0)*Info!B2*ROUNDUP(MaterialBlueprints1!F36*MaterialBlueprints1!G36,0)+ROUNDUP(ComponentBlueprint!F5*ComponentBlueprint!G5, 0)*Info!B2*ROUNDUP(MaterialBlueprints1!F45*MaterialBlueprints1!G45,0)+ROUNDUP(ComponentBlueprint!F14*ComponentBlueprint!G14, 0)*Info!B2*ROUNDUP(MaterialBlueprints1!F54*MaterialBlueprints1!G54,0)+ROUNDUP(ComponentBlueprint!F11*ComponentBlueprint!G11, 0)*Info!B2*ROUNDUP(MaterialBlueprints1!F63*MaterialBlueprints1!G63,0)+ROUNDUP(ComponentBlueprint!F15*ComponentBlueprint!G15, 0)*Info!B2*ROUNDUP(MaterialBlueprints1!F72*MaterialBlueprints1!G72,0)+ROUNDUP(ComponentBlueprint!F12*ComponentBlueprint!G12, 0)*Info!B2*ROUNDUP(MaterialBlueprints1!F80*MaterialBlueprints1!G80,0)+ROUNDUP(ComponentBlueprint!F18*ComponentBlueprint!G18, 0)*Info!B2*ROUNDUP(MaterialBlueprints1!F89*MaterialBlueprints1!G89,0)+ROUNDUP(ComponentBlueprint!F16*ComponentBlueprint!G16, 0)*Info!B2*ROUNDUP(MaterialBlueprints1!F98*MaterialBlueprints1!G98,0)+ROUNDUP(ComponentBlueprint!F8*ComponentBlueprint!G8, 0)*Info!B2*ROUNDUP(MaterialBlueprints1!F106*MaterialBlueprints1!G106,0)+ROUNDUP(ComponentBlueprint!F9*ComponentBlueprint!G9, 0)*Info!B2*ROUNDUP(MaterialBlueprints1!F117*MaterialBlueprints1!G117,0)+ROUNDUP(ComponentBlueprint!F6*ComponentBlueprint!G6, 0)*Info!B2*ROUNDUP(MaterialBlueprints1!F129*MaterialBlueprints1!G129,0)+ROUNDUP(ComponentBlueprint!F4*ComponentBlueprint!G4, 0)*Info!B2*ROUNDUP(MaterialBlueprints1!F141*MaterialBlueprints1!G141,0))*MaterialBlueprints1!Y4</f>
        <v>140232813.51628277</v>
      </c>
    </row>
    <row r="5" spans="1:27" x14ac:dyDescent="0.3">
      <c r="A5" t="s">
        <v>78</v>
      </c>
      <c r="B5" t="s">
        <v>79</v>
      </c>
      <c r="C5">
        <v>39</v>
      </c>
      <c r="D5" t="s">
        <v>92</v>
      </c>
      <c r="E5" t="s">
        <v>93</v>
      </c>
      <c r="F5">
        <v>570</v>
      </c>
      <c r="G5">
        <v>1</v>
      </c>
      <c r="H5">
        <f>ROUNDUP(ComponentBlueprint!F10*ComponentBlueprint!G10, 0)*Info!B2*ROUNDUP(MaterialBlueprints1!F5*MaterialBlueprints1!G5,0)</f>
        <v>2850</v>
      </c>
      <c r="K5">
        <v>37</v>
      </c>
      <c r="L5" t="s">
        <v>94</v>
      </c>
      <c r="M5" t="s">
        <v>95</v>
      </c>
      <c r="N5">
        <f>ROUNDUP(ComponentBlueprint!F10*ComponentBlueprint!G10, 0)*Info!B2*ROUNDUP(MaterialBlueprints1!F7*MaterialBlueprints1!G7,0)+ROUNDUP(ComponentBlueprint!F13*ComponentBlueprint!G13, 0)*Info!B2*ROUNDUP(MaterialBlueprints1!F16*MaterialBlueprints1!G16,0)+ROUNDUP(ComponentBlueprint!F17*ComponentBlueprint!G17, 0)*Info!B2*ROUNDUP(MaterialBlueprints1!F25*MaterialBlueprints1!G25,0)+ROUNDUP(ComponentBlueprint!F7*ComponentBlueprint!G7, 0)*Info!B2*ROUNDUP(MaterialBlueprints1!F34*MaterialBlueprints1!G34,0)+ROUNDUP(ComponentBlueprint!F5*ComponentBlueprint!G5, 0)*Info!B2*ROUNDUP(MaterialBlueprints1!F43*MaterialBlueprints1!G43,0)+ROUNDUP(ComponentBlueprint!F14*ComponentBlueprint!G14, 0)*Info!B2*ROUNDUP(MaterialBlueprints1!F52*MaterialBlueprints1!G52,0)+ROUNDUP(ComponentBlueprint!F11*ComponentBlueprint!G11, 0)*Info!B2*ROUNDUP(MaterialBlueprints1!F61*MaterialBlueprints1!G61,0)+ROUNDUP(ComponentBlueprint!F15*ComponentBlueprint!G15, 0)*Info!B2*ROUNDUP(MaterialBlueprints1!F70*MaterialBlueprints1!G70,0)+ROUNDUP(ComponentBlueprint!F12*ComponentBlueprint!G12, 0)*Info!B2*ROUNDUP(MaterialBlueprints1!F78*MaterialBlueprints1!G78,0)+ROUNDUP(ComponentBlueprint!F18*ComponentBlueprint!G18, 0)*Info!B2*ROUNDUP(MaterialBlueprints1!F87*MaterialBlueprints1!G87,0)+ROUNDUP(ComponentBlueprint!F16*ComponentBlueprint!G16, 0)*Info!B2*ROUNDUP(MaterialBlueprints1!F96*MaterialBlueprints1!G96,0)+ROUNDUP(ComponentBlueprint!F8*ComponentBlueprint!G8, 0)*Info!B2*ROUNDUP(MaterialBlueprints1!F104*MaterialBlueprints1!G104,0)+ROUNDUP(ComponentBlueprint!F9*ComponentBlueprint!G9, 0)*Info!B2*ROUNDUP(MaterialBlueprints1!F116*MaterialBlueprints1!G116,0)+ROUNDUP(ComponentBlueprint!F6*ComponentBlueprint!G6, 0)*Info!B2*ROUNDUP(MaterialBlueprints1!F128*MaterialBlueprints1!G128,0)+ROUNDUP(ComponentBlueprint!F4*ComponentBlueprint!G4, 0)*Info!B2*ROUNDUP(MaterialBlueprints1!F140*MaterialBlueprints1!G140,0)</f>
        <v>727200</v>
      </c>
      <c r="O5">
        <f>ROUNDUP(ComponentBlueprint!F10*ComponentBlueprint!G10, 0)*Info!B2*ROUNDUP(MaterialBlueprints1!F7*MaterialBlueprints1!G7,0)+ROUNDUP(ComponentBlueprint!F13*ComponentBlueprint!G13, 0)*Info!B2*ROUNDUP(MaterialBlueprints1!F16*MaterialBlueprints1!G16,0)+ROUNDUP(ComponentBlueprint!F17*ComponentBlueprint!G17, 0)*Info!B2*ROUNDUP(MaterialBlueprints1!F25*MaterialBlueprints1!G25,0)+ROUNDUP(ComponentBlueprint!F7*ComponentBlueprint!G7, 0)*Info!B2*ROUNDUP(MaterialBlueprints1!F34*MaterialBlueprints1!G34,0)+ROUNDUP(ComponentBlueprint!F5*ComponentBlueprint!G5, 0)*Info!B2*ROUNDUP(MaterialBlueprints1!F43*MaterialBlueprints1!G43,0)+ROUNDUP(ComponentBlueprint!F14*ComponentBlueprint!G14, 0)*Info!B2*ROUNDUP(MaterialBlueprints1!F52*MaterialBlueprints1!G52,0)+ROUNDUP(ComponentBlueprint!F11*ComponentBlueprint!G11, 0)*Info!B2*ROUNDUP(MaterialBlueprints1!F61*MaterialBlueprints1!G61,0)+ROUNDUP(ComponentBlueprint!F15*ComponentBlueprint!G15, 0)*Info!B2*ROUNDUP(MaterialBlueprints1!F70*MaterialBlueprints1!G70,0)+ROUNDUP(ComponentBlueprint!F12*ComponentBlueprint!G12, 0)*Info!B2*ROUNDUP(MaterialBlueprints1!F78*MaterialBlueprints1!G78,0)+ROUNDUP(ComponentBlueprint!F18*ComponentBlueprint!G18, 0)*Info!B2*ROUNDUP(MaterialBlueprints1!F87*MaterialBlueprints1!G87,0)+ROUNDUP(ComponentBlueprint!F16*ComponentBlueprint!G16, 0)*Info!B2*ROUNDUP(MaterialBlueprints1!F96*MaterialBlueprints1!G96,0)+ROUNDUP(ComponentBlueprint!F8*ComponentBlueprint!G8, 0)*Info!B2*ROUNDUP(MaterialBlueprints1!F104*MaterialBlueprints1!G104,0)+ROUNDUP(ComponentBlueprint!F9*ComponentBlueprint!G9, 0)*Info!B2*ROUNDUP(MaterialBlueprints1!F116*MaterialBlueprints1!G116,0)+ROUNDUP(ComponentBlueprint!F6*ComponentBlueprint!G6, 0)*Info!B2*ROUNDUP(MaterialBlueprints1!F128*MaterialBlueprints1!G128,0)+ROUNDUP(ComponentBlueprint!F4*ComponentBlueprint!G4, 0)*Info!B2*ROUNDUP(MaterialBlueprints1!F140*MaterialBlueprints1!G140,0)</f>
        <v>727200</v>
      </c>
      <c r="Q5">
        <v>309.2</v>
      </c>
      <c r="R5">
        <f>(ROUNDUP(ComponentBlueprint!F10*ComponentBlueprint!G10, 0)*Info!B2*ROUNDUP(MaterialBlueprints1!F7*MaterialBlueprints1!G7,0)+ROUNDUP(ComponentBlueprint!F13*ComponentBlueprint!G13, 0)*Info!B2*ROUNDUP(MaterialBlueprints1!F16*MaterialBlueprints1!G16,0)+ROUNDUP(ComponentBlueprint!F17*ComponentBlueprint!G17, 0)*Info!B2*ROUNDUP(MaterialBlueprints1!F25*MaterialBlueprints1!G25,0)+ROUNDUP(ComponentBlueprint!F7*ComponentBlueprint!G7, 0)*Info!B2*ROUNDUP(MaterialBlueprints1!F34*MaterialBlueprints1!G34,0)+ROUNDUP(ComponentBlueprint!F5*ComponentBlueprint!G5, 0)*Info!B2*ROUNDUP(MaterialBlueprints1!F43*MaterialBlueprints1!G43,0)+ROUNDUP(ComponentBlueprint!F14*ComponentBlueprint!G14, 0)*Info!B2*ROUNDUP(MaterialBlueprints1!F52*MaterialBlueprints1!G52,0)+ROUNDUP(ComponentBlueprint!F11*ComponentBlueprint!G11, 0)*Info!B2*ROUNDUP(MaterialBlueprints1!F61*MaterialBlueprints1!G61,0)+ROUNDUP(ComponentBlueprint!F15*ComponentBlueprint!G15, 0)*Info!B2*ROUNDUP(MaterialBlueprints1!F70*MaterialBlueprints1!G70,0)+ROUNDUP(ComponentBlueprint!F12*ComponentBlueprint!G12, 0)*Info!B2*ROUNDUP(MaterialBlueprints1!F78*MaterialBlueprints1!G78,0)+ROUNDUP(ComponentBlueprint!F18*ComponentBlueprint!G18, 0)*Info!B2*ROUNDUP(MaterialBlueprints1!F87*MaterialBlueprints1!G87,0)+ROUNDUP(ComponentBlueprint!F16*ComponentBlueprint!G16, 0)*Info!B2*ROUNDUP(MaterialBlueprints1!F96*MaterialBlueprints1!G96,0)+ROUNDUP(ComponentBlueprint!F8*ComponentBlueprint!G8, 0)*Info!B2*ROUNDUP(MaterialBlueprints1!F104*MaterialBlueprints1!G104,0)+ROUNDUP(ComponentBlueprint!F9*ComponentBlueprint!G9, 0)*Info!B2*ROUNDUP(MaterialBlueprints1!F116*MaterialBlueprints1!G116,0)+ROUNDUP(ComponentBlueprint!F6*ComponentBlueprint!G6, 0)*Info!B2*ROUNDUP(MaterialBlueprints1!F128*MaterialBlueprints1!G128,0)+ROUNDUP(ComponentBlueprint!F4*ComponentBlueprint!G4, 0)*Info!B2*ROUNDUP(MaterialBlueprints1!F140*MaterialBlueprints1!G140,0))*(MaterialBlueprints1!Q5)*(1)</f>
        <v>224850240</v>
      </c>
      <c r="T5">
        <v>0</v>
      </c>
      <c r="U5">
        <f t="shared" si="0"/>
        <v>727200</v>
      </c>
      <c r="Y5">
        <v>309.06304756732709</v>
      </c>
      <c r="Z5">
        <f>(ROUNDUP(ComponentBlueprint!F10*ComponentBlueprint!G10, 0)*Info!B2*ROUNDUP(MaterialBlueprints1!F7*MaterialBlueprints1!G7,0)+ROUNDUP(ComponentBlueprint!F13*ComponentBlueprint!G13, 0)*Info!B2*ROUNDUP(MaterialBlueprints1!F16*MaterialBlueprints1!G16,0)+ROUNDUP(ComponentBlueprint!F17*ComponentBlueprint!G17, 0)*Info!B2*ROUNDUP(MaterialBlueprints1!F25*MaterialBlueprints1!G25,0)+ROUNDUP(ComponentBlueprint!F7*ComponentBlueprint!G7, 0)*Info!B2*ROUNDUP(MaterialBlueprints1!F34*MaterialBlueprints1!G34,0)+ROUNDUP(ComponentBlueprint!F5*ComponentBlueprint!G5, 0)*Info!B2*ROUNDUP(MaterialBlueprints1!F43*MaterialBlueprints1!G43,0)+ROUNDUP(ComponentBlueprint!F14*ComponentBlueprint!G14, 0)*Info!B2*ROUNDUP(MaterialBlueprints1!F52*MaterialBlueprints1!G52,0)+ROUNDUP(ComponentBlueprint!F11*ComponentBlueprint!G11, 0)*Info!B2*ROUNDUP(MaterialBlueprints1!F61*MaterialBlueprints1!G61,0)+ROUNDUP(ComponentBlueprint!F15*ComponentBlueprint!G15, 0)*Info!B2*ROUNDUP(MaterialBlueprints1!F70*MaterialBlueprints1!G70,0)+ROUNDUP(ComponentBlueprint!F12*ComponentBlueprint!G12, 0)*Info!B2*ROUNDUP(MaterialBlueprints1!F78*MaterialBlueprints1!G78,0)+ROUNDUP(ComponentBlueprint!F18*ComponentBlueprint!G18, 0)*Info!B2*ROUNDUP(MaterialBlueprints1!F87*MaterialBlueprints1!G87,0)+ROUNDUP(ComponentBlueprint!F16*ComponentBlueprint!G16, 0)*Info!B2*ROUNDUP(MaterialBlueprints1!F96*MaterialBlueprints1!G96,0)+ROUNDUP(ComponentBlueprint!F8*ComponentBlueprint!G8, 0)*Info!B2*ROUNDUP(MaterialBlueprints1!F104*MaterialBlueprints1!G104,0)+ROUNDUP(ComponentBlueprint!F9*ComponentBlueprint!G9, 0)*Info!B2*ROUNDUP(MaterialBlueprints1!F116*MaterialBlueprints1!G116,0)+ROUNDUP(ComponentBlueprint!F6*ComponentBlueprint!G6, 0)*Info!B2*ROUNDUP(MaterialBlueprints1!F128*MaterialBlueprints1!G128,0)+ROUNDUP(ComponentBlueprint!F4*ComponentBlueprint!G4, 0)*Info!B2*ROUNDUP(MaterialBlueprints1!F140*MaterialBlueprints1!G140,0))*MaterialBlueprints1!Y5</f>
        <v>224750648.19096026</v>
      </c>
    </row>
    <row r="6" spans="1:27" x14ac:dyDescent="0.3">
      <c r="A6" t="s">
        <v>78</v>
      </c>
      <c r="B6" t="s">
        <v>79</v>
      </c>
      <c r="C6">
        <v>38</v>
      </c>
      <c r="D6" t="s">
        <v>96</v>
      </c>
      <c r="E6" t="s">
        <v>97</v>
      </c>
      <c r="F6">
        <v>1125</v>
      </c>
      <c r="G6">
        <v>1</v>
      </c>
      <c r="H6">
        <f>ROUNDUP(ComponentBlueprint!F10*ComponentBlueprint!G10, 0)*Info!B2*ROUNDUP(MaterialBlueprints1!F6*MaterialBlueprints1!G6,0)</f>
        <v>5625</v>
      </c>
      <c r="K6">
        <v>38</v>
      </c>
      <c r="L6" t="s">
        <v>97</v>
      </c>
      <c r="M6" t="s">
        <v>96</v>
      </c>
      <c r="N6">
        <f>ROUNDUP(ComponentBlueprint!F10*ComponentBlueprint!G10, 0)*Info!B2*ROUNDUP(MaterialBlueprints1!F6*MaterialBlueprints1!G6,0)+ROUNDUP(ComponentBlueprint!F13*ComponentBlueprint!G13, 0)*Info!B2*ROUNDUP(MaterialBlueprints1!F15*MaterialBlueprints1!G15,0)+ROUNDUP(ComponentBlueprint!F17*ComponentBlueprint!G17, 0)*Info!B2*ROUNDUP(MaterialBlueprints1!F24*MaterialBlueprints1!G24,0)+ROUNDUP(ComponentBlueprint!F7*ComponentBlueprint!G7, 0)*Info!B2*ROUNDUP(MaterialBlueprints1!F33*MaterialBlueprints1!G33,0)+ROUNDUP(ComponentBlueprint!F5*ComponentBlueprint!G5, 0)*Info!B2*ROUNDUP(MaterialBlueprints1!F42*MaterialBlueprints1!G42,0)+ROUNDUP(ComponentBlueprint!F14*ComponentBlueprint!G14, 0)*Info!B2*ROUNDUP(MaterialBlueprints1!F51*MaterialBlueprints1!G51,0)+ROUNDUP(ComponentBlueprint!F11*ComponentBlueprint!G11, 0)*Info!B2*ROUNDUP(MaterialBlueprints1!F60*MaterialBlueprints1!G60,0)+ROUNDUP(ComponentBlueprint!F15*ComponentBlueprint!G15, 0)*Info!B2*ROUNDUP(MaterialBlueprints1!F69*MaterialBlueprints1!G69,0)+ROUNDUP(ComponentBlueprint!F12*ComponentBlueprint!G12, 0)*Info!B2*ROUNDUP(MaterialBlueprints1!F77*MaterialBlueprints1!G77,0)+ROUNDUP(ComponentBlueprint!F18*ComponentBlueprint!G18, 0)*Info!B2*ROUNDUP(MaterialBlueprints1!F86*MaterialBlueprints1!G86,0)+ROUNDUP(ComponentBlueprint!F16*ComponentBlueprint!G16, 0)*Info!B2*ROUNDUP(MaterialBlueprints1!F95*MaterialBlueprints1!G95,0)+ROUNDUP(ComponentBlueprint!F8*ComponentBlueprint!G8, 0)*Info!B2*ROUNDUP(MaterialBlueprints1!F103*MaterialBlueprints1!G103,0)+ROUNDUP(ComponentBlueprint!F9*ComponentBlueprint!G9, 0)*Info!B2*ROUNDUP(MaterialBlueprints1!F115*MaterialBlueprints1!G115,0)+ROUNDUP(ComponentBlueprint!F6*ComponentBlueprint!G6, 0)*Info!B2*ROUNDUP(MaterialBlueprints1!F127*MaterialBlueprints1!G127,0)+ROUNDUP(ComponentBlueprint!F4*ComponentBlueprint!G4, 0)*Info!B2*ROUNDUP(MaterialBlueprints1!F139*MaterialBlueprints1!G139,0)</f>
        <v>92779</v>
      </c>
      <c r="O6">
        <f>ROUNDUP(ComponentBlueprint!F10*ComponentBlueprint!G10, 0)*Info!B2*ROUNDUP(MaterialBlueprints1!F6*MaterialBlueprints1!G6,0)+ROUNDUP(ComponentBlueprint!F13*ComponentBlueprint!G13, 0)*Info!B2*ROUNDUP(MaterialBlueprints1!F15*MaterialBlueprints1!G15,0)+ROUNDUP(ComponentBlueprint!F17*ComponentBlueprint!G17, 0)*Info!B2*ROUNDUP(MaterialBlueprints1!F24*MaterialBlueprints1!G24,0)+ROUNDUP(ComponentBlueprint!F7*ComponentBlueprint!G7, 0)*Info!B2*ROUNDUP(MaterialBlueprints1!F33*MaterialBlueprints1!G33,0)+ROUNDUP(ComponentBlueprint!F5*ComponentBlueprint!G5, 0)*Info!B2*ROUNDUP(MaterialBlueprints1!F42*MaterialBlueprints1!G42,0)+ROUNDUP(ComponentBlueprint!F14*ComponentBlueprint!G14, 0)*Info!B2*ROUNDUP(MaterialBlueprints1!F51*MaterialBlueprints1!G51,0)+ROUNDUP(ComponentBlueprint!F11*ComponentBlueprint!G11, 0)*Info!B2*ROUNDUP(MaterialBlueprints1!F60*MaterialBlueprints1!G60,0)+ROUNDUP(ComponentBlueprint!F15*ComponentBlueprint!G15, 0)*Info!B2*ROUNDUP(MaterialBlueprints1!F69*MaterialBlueprints1!G69,0)+ROUNDUP(ComponentBlueprint!F12*ComponentBlueprint!G12, 0)*Info!B2*ROUNDUP(MaterialBlueprints1!F77*MaterialBlueprints1!G77,0)+ROUNDUP(ComponentBlueprint!F18*ComponentBlueprint!G18, 0)*Info!B2*ROUNDUP(MaterialBlueprints1!F86*MaterialBlueprints1!G86,0)+ROUNDUP(ComponentBlueprint!F16*ComponentBlueprint!G16, 0)*Info!B2*ROUNDUP(MaterialBlueprints1!F95*MaterialBlueprints1!G95,0)+ROUNDUP(ComponentBlueprint!F8*ComponentBlueprint!G8, 0)*Info!B2*ROUNDUP(MaterialBlueprints1!F103*MaterialBlueprints1!G103,0)+ROUNDUP(ComponentBlueprint!F9*ComponentBlueprint!G9, 0)*Info!B2*ROUNDUP(MaterialBlueprints1!F115*MaterialBlueprints1!G115,0)+ROUNDUP(ComponentBlueprint!F6*ComponentBlueprint!G6, 0)*Info!B2*ROUNDUP(MaterialBlueprints1!F127*MaterialBlueprints1!G127,0)+ROUNDUP(ComponentBlueprint!F4*ComponentBlueprint!G4, 0)*Info!B2*ROUNDUP(MaterialBlueprints1!F139*MaterialBlueprints1!G139,0)</f>
        <v>92779</v>
      </c>
      <c r="Q6">
        <v>1118</v>
      </c>
      <c r="R6">
        <f>(ROUNDUP(ComponentBlueprint!F10*ComponentBlueprint!G10, 0)*Info!B2*ROUNDUP(MaterialBlueprints1!F6*MaterialBlueprints1!G6,0)+ROUNDUP(ComponentBlueprint!F13*ComponentBlueprint!G13, 0)*Info!B2*ROUNDUP(MaterialBlueprints1!F15*MaterialBlueprints1!G15,0)+ROUNDUP(ComponentBlueprint!F17*ComponentBlueprint!G17, 0)*Info!B2*ROUNDUP(MaterialBlueprints1!F24*MaterialBlueprints1!G24,0)+ROUNDUP(ComponentBlueprint!F7*ComponentBlueprint!G7, 0)*Info!B2*ROUNDUP(MaterialBlueprints1!F33*MaterialBlueprints1!G33,0)+ROUNDUP(ComponentBlueprint!F5*ComponentBlueprint!G5, 0)*Info!B2*ROUNDUP(MaterialBlueprints1!F42*MaterialBlueprints1!G42,0)+ROUNDUP(ComponentBlueprint!F14*ComponentBlueprint!G14, 0)*Info!B2*ROUNDUP(MaterialBlueprints1!F51*MaterialBlueprints1!G51,0)+ROUNDUP(ComponentBlueprint!F11*ComponentBlueprint!G11, 0)*Info!B2*ROUNDUP(MaterialBlueprints1!F60*MaterialBlueprints1!G60,0)+ROUNDUP(ComponentBlueprint!F15*ComponentBlueprint!G15, 0)*Info!B2*ROUNDUP(MaterialBlueprints1!F69*MaterialBlueprints1!G69,0)+ROUNDUP(ComponentBlueprint!F12*ComponentBlueprint!G12, 0)*Info!B2*ROUNDUP(MaterialBlueprints1!F77*MaterialBlueprints1!G77,0)+ROUNDUP(ComponentBlueprint!F18*ComponentBlueprint!G18, 0)*Info!B2*ROUNDUP(MaterialBlueprints1!F86*MaterialBlueprints1!G86,0)+ROUNDUP(ComponentBlueprint!F16*ComponentBlueprint!G16, 0)*Info!B2*ROUNDUP(MaterialBlueprints1!F95*MaterialBlueprints1!G95,0)+ROUNDUP(ComponentBlueprint!F8*ComponentBlueprint!G8, 0)*Info!B2*ROUNDUP(MaterialBlueprints1!F103*MaterialBlueprints1!G103,0)+ROUNDUP(ComponentBlueprint!F9*ComponentBlueprint!G9, 0)*Info!B2*ROUNDUP(MaterialBlueprints1!F115*MaterialBlueprints1!G115,0)+ROUNDUP(ComponentBlueprint!F6*ComponentBlueprint!G6, 0)*Info!B2*ROUNDUP(MaterialBlueprints1!F127*MaterialBlueprints1!G127,0)+ROUNDUP(ComponentBlueprint!F4*ComponentBlueprint!G4, 0)*Info!B2*ROUNDUP(MaterialBlueprints1!F139*MaterialBlueprints1!G139,0))*(MaterialBlueprints1!Q6)*(1)</f>
        <v>103726922</v>
      </c>
      <c r="T6">
        <v>0</v>
      </c>
      <c r="U6">
        <f t="shared" si="0"/>
        <v>92779</v>
      </c>
      <c r="Y6">
        <v>913.71232339467292</v>
      </c>
      <c r="Z6">
        <f>(ROUNDUP(ComponentBlueprint!F10*ComponentBlueprint!G10, 0)*Info!B2*ROUNDUP(MaterialBlueprints1!F6*MaterialBlueprints1!G6,0)+ROUNDUP(ComponentBlueprint!F13*ComponentBlueprint!G13, 0)*Info!B2*ROUNDUP(MaterialBlueprints1!F15*MaterialBlueprints1!G15,0)+ROUNDUP(ComponentBlueprint!F17*ComponentBlueprint!G17, 0)*Info!B2*ROUNDUP(MaterialBlueprints1!F24*MaterialBlueprints1!G24,0)+ROUNDUP(ComponentBlueprint!F7*ComponentBlueprint!G7, 0)*Info!B2*ROUNDUP(MaterialBlueprints1!F33*MaterialBlueprints1!G33,0)+ROUNDUP(ComponentBlueprint!F5*ComponentBlueprint!G5, 0)*Info!B2*ROUNDUP(MaterialBlueprints1!F42*MaterialBlueprints1!G42,0)+ROUNDUP(ComponentBlueprint!F14*ComponentBlueprint!G14, 0)*Info!B2*ROUNDUP(MaterialBlueprints1!F51*MaterialBlueprints1!G51,0)+ROUNDUP(ComponentBlueprint!F11*ComponentBlueprint!G11, 0)*Info!B2*ROUNDUP(MaterialBlueprints1!F60*MaterialBlueprints1!G60,0)+ROUNDUP(ComponentBlueprint!F15*ComponentBlueprint!G15, 0)*Info!B2*ROUNDUP(MaterialBlueprints1!F69*MaterialBlueprints1!G69,0)+ROUNDUP(ComponentBlueprint!F12*ComponentBlueprint!G12, 0)*Info!B2*ROUNDUP(MaterialBlueprints1!F77*MaterialBlueprints1!G77,0)+ROUNDUP(ComponentBlueprint!F18*ComponentBlueprint!G18, 0)*Info!B2*ROUNDUP(MaterialBlueprints1!F86*MaterialBlueprints1!G86,0)+ROUNDUP(ComponentBlueprint!F16*ComponentBlueprint!G16, 0)*Info!B2*ROUNDUP(MaterialBlueprints1!F95*MaterialBlueprints1!G95,0)+ROUNDUP(ComponentBlueprint!F8*ComponentBlueprint!G8, 0)*Info!B2*ROUNDUP(MaterialBlueprints1!F103*MaterialBlueprints1!G103,0)+ROUNDUP(ComponentBlueprint!F9*ComponentBlueprint!G9, 0)*Info!B2*ROUNDUP(MaterialBlueprints1!F115*MaterialBlueprints1!G115,0)+ROUNDUP(ComponentBlueprint!F6*ComponentBlueprint!G6, 0)*Info!B2*ROUNDUP(MaterialBlueprints1!F127*MaterialBlueprints1!G127,0)+ROUNDUP(ComponentBlueprint!F4*ComponentBlueprint!G4, 0)*Info!B2*ROUNDUP(MaterialBlueprints1!F139*MaterialBlueprints1!G139,0))*MaterialBlueprints1!Y6</f>
        <v>84773315.652234361</v>
      </c>
    </row>
    <row r="7" spans="1:27" x14ac:dyDescent="0.3">
      <c r="A7" t="s">
        <v>78</v>
      </c>
      <c r="B7" t="s">
        <v>79</v>
      </c>
      <c r="C7">
        <v>37</v>
      </c>
      <c r="D7" t="s">
        <v>95</v>
      </c>
      <c r="E7" t="s">
        <v>94</v>
      </c>
      <c r="F7">
        <v>11250</v>
      </c>
      <c r="G7">
        <v>1</v>
      </c>
      <c r="H7">
        <f>ROUNDUP(ComponentBlueprint!F10*ComponentBlueprint!G10, 0)*Info!B2*ROUNDUP(MaterialBlueprints1!F7*MaterialBlueprints1!G7,0)</f>
        <v>56250</v>
      </c>
      <c r="K7">
        <v>39</v>
      </c>
      <c r="L7" t="s">
        <v>93</v>
      </c>
      <c r="M7" t="s">
        <v>92</v>
      </c>
      <c r="N7">
        <f>ROUNDUP(ComponentBlueprint!F10*ComponentBlueprint!G10, 0)*Info!B2*ROUNDUP(MaterialBlueprints1!F5*MaterialBlueprints1!G5,0)+ROUNDUP(ComponentBlueprint!F13*ComponentBlueprint!G13, 0)*Info!B2*ROUNDUP(MaterialBlueprints1!F14*MaterialBlueprints1!G14,0)+ROUNDUP(ComponentBlueprint!F17*ComponentBlueprint!G17, 0)*Info!B2*ROUNDUP(MaterialBlueprints1!F23*MaterialBlueprints1!G23,0)+ROUNDUP(ComponentBlueprint!F7*ComponentBlueprint!G7, 0)*Info!B2*ROUNDUP(MaterialBlueprints1!F32*MaterialBlueprints1!G32,0)+ROUNDUP(ComponentBlueprint!F5*ComponentBlueprint!G5, 0)*Info!B2*ROUNDUP(MaterialBlueprints1!F41*MaterialBlueprints1!G41,0)+ROUNDUP(ComponentBlueprint!F14*ComponentBlueprint!G14, 0)*Info!B2*ROUNDUP(MaterialBlueprints1!F50*MaterialBlueprints1!G50,0)+ROUNDUP(ComponentBlueprint!F11*ComponentBlueprint!G11, 0)*Info!B2*ROUNDUP(MaterialBlueprints1!F59*MaterialBlueprints1!G59,0)+ROUNDUP(ComponentBlueprint!F15*ComponentBlueprint!G15, 0)*Info!B2*ROUNDUP(MaterialBlueprints1!F68*MaterialBlueprints1!G68,0)+ROUNDUP(ComponentBlueprint!F12*ComponentBlueprint!G12, 0)*Info!B2*ROUNDUP(MaterialBlueprints1!F76*MaterialBlueprints1!G76,0)+ROUNDUP(ComponentBlueprint!F18*ComponentBlueprint!G18, 0)*Info!B2*ROUNDUP(MaterialBlueprints1!F85*MaterialBlueprints1!G85,0)+ROUNDUP(ComponentBlueprint!F16*ComponentBlueprint!G16, 0)*Info!B2*ROUNDUP(MaterialBlueprints1!F94*MaterialBlueprints1!G94,0)+ROUNDUP(ComponentBlueprint!F8*ComponentBlueprint!G8, 0)*Info!B2*ROUNDUP(MaterialBlueprints1!F102*MaterialBlueprints1!G102,0)+ROUNDUP(ComponentBlueprint!F9*ComponentBlueprint!G9, 0)*Info!B2*ROUNDUP(MaterialBlueprints1!F114*MaterialBlueprints1!G114,0)+ROUNDUP(ComponentBlueprint!F6*ComponentBlueprint!G6, 0)*Info!B2*ROUNDUP(MaterialBlueprints1!F126*MaterialBlueprints1!G126,0)+ROUNDUP(ComponentBlueprint!F4*ComponentBlueprint!G4, 0)*Info!B2*ROUNDUP(MaterialBlueprints1!F138*MaterialBlueprints1!G138,0)</f>
        <v>42276</v>
      </c>
      <c r="O7">
        <f>ROUNDUP(ComponentBlueprint!F10*ComponentBlueprint!G10, 0)*Info!B2*ROUNDUP(MaterialBlueprints1!F5*MaterialBlueprints1!G5,0)+ROUNDUP(ComponentBlueprint!F13*ComponentBlueprint!G13, 0)*Info!B2*ROUNDUP(MaterialBlueprints1!F14*MaterialBlueprints1!G14,0)+ROUNDUP(ComponentBlueprint!F17*ComponentBlueprint!G17, 0)*Info!B2*ROUNDUP(MaterialBlueprints1!F23*MaterialBlueprints1!G23,0)+ROUNDUP(ComponentBlueprint!F7*ComponentBlueprint!G7, 0)*Info!B2*ROUNDUP(MaterialBlueprints1!F32*MaterialBlueprints1!G32,0)+ROUNDUP(ComponentBlueprint!F5*ComponentBlueprint!G5, 0)*Info!B2*ROUNDUP(MaterialBlueprints1!F41*MaterialBlueprints1!G41,0)+ROUNDUP(ComponentBlueprint!F14*ComponentBlueprint!G14, 0)*Info!B2*ROUNDUP(MaterialBlueprints1!F50*MaterialBlueprints1!G50,0)+ROUNDUP(ComponentBlueprint!F11*ComponentBlueprint!G11, 0)*Info!B2*ROUNDUP(MaterialBlueprints1!F59*MaterialBlueprints1!G59,0)+ROUNDUP(ComponentBlueprint!F15*ComponentBlueprint!G15, 0)*Info!B2*ROUNDUP(MaterialBlueprints1!F68*MaterialBlueprints1!G68,0)+ROUNDUP(ComponentBlueprint!F12*ComponentBlueprint!G12, 0)*Info!B2*ROUNDUP(MaterialBlueprints1!F76*MaterialBlueprints1!G76,0)+ROUNDUP(ComponentBlueprint!F18*ComponentBlueprint!G18, 0)*Info!B2*ROUNDUP(MaterialBlueprints1!F85*MaterialBlueprints1!G85,0)+ROUNDUP(ComponentBlueprint!F16*ComponentBlueprint!G16, 0)*Info!B2*ROUNDUP(MaterialBlueprints1!F94*MaterialBlueprints1!G94,0)+ROUNDUP(ComponentBlueprint!F8*ComponentBlueprint!G8, 0)*Info!B2*ROUNDUP(MaterialBlueprints1!F102*MaterialBlueprints1!G102,0)+ROUNDUP(ComponentBlueprint!F9*ComponentBlueprint!G9, 0)*Info!B2*ROUNDUP(MaterialBlueprints1!F114*MaterialBlueprints1!G114,0)+ROUNDUP(ComponentBlueprint!F6*ComponentBlueprint!G6, 0)*Info!B2*ROUNDUP(MaterialBlueprints1!F126*MaterialBlueprints1!G126,0)+ROUNDUP(ComponentBlueprint!F4*ComponentBlueprint!G4, 0)*Info!B2*ROUNDUP(MaterialBlueprints1!F138*MaterialBlueprints1!G138,0)</f>
        <v>42276</v>
      </c>
      <c r="Q7">
        <v>1650</v>
      </c>
      <c r="R7">
        <f>(ROUNDUP(ComponentBlueprint!F10*ComponentBlueprint!G10, 0)*Info!B2*ROUNDUP(MaterialBlueprints1!F5*MaterialBlueprints1!G5,0)+ROUNDUP(ComponentBlueprint!F13*ComponentBlueprint!G13, 0)*Info!B2*ROUNDUP(MaterialBlueprints1!F14*MaterialBlueprints1!G14,0)+ROUNDUP(ComponentBlueprint!F17*ComponentBlueprint!G17, 0)*Info!B2*ROUNDUP(MaterialBlueprints1!F23*MaterialBlueprints1!G23,0)+ROUNDUP(ComponentBlueprint!F7*ComponentBlueprint!G7, 0)*Info!B2*ROUNDUP(MaterialBlueprints1!F32*MaterialBlueprints1!G32,0)+ROUNDUP(ComponentBlueprint!F5*ComponentBlueprint!G5, 0)*Info!B2*ROUNDUP(MaterialBlueprints1!F41*MaterialBlueprints1!G41,0)+ROUNDUP(ComponentBlueprint!F14*ComponentBlueprint!G14, 0)*Info!B2*ROUNDUP(MaterialBlueprints1!F50*MaterialBlueprints1!G50,0)+ROUNDUP(ComponentBlueprint!F11*ComponentBlueprint!G11, 0)*Info!B2*ROUNDUP(MaterialBlueprints1!F59*MaterialBlueprints1!G59,0)+ROUNDUP(ComponentBlueprint!F15*ComponentBlueprint!G15, 0)*Info!B2*ROUNDUP(MaterialBlueprints1!F68*MaterialBlueprints1!G68,0)+ROUNDUP(ComponentBlueprint!F12*ComponentBlueprint!G12, 0)*Info!B2*ROUNDUP(MaterialBlueprints1!F76*MaterialBlueprints1!G76,0)+ROUNDUP(ComponentBlueprint!F18*ComponentBlueprint!G18, 0)*Info!B2*ROUNDUP(MaterialBlueprints1!F85*MaterialBlueprints1!G85,0)+ROUNDUP(ComponentBlueprint!F16*ComponentBlueprint!G16, 0)*Info!B2*ROUNDUP(MaterialBlueprints1!F94*MaterialBlueprints1!G94,0)+ROUNDUP(ComponentBlueprint!F8*ComponentBlueprint!G8, 0)*Info!B2*ROUNDUP(MaterialBlueprints1!F102*MaterialBlueprints1!G102,0)+ROUNDUP(ComponentBlueprint!F9*ComponentBlueprint!G9, 0)*Info!B2*ROUNDUP(MaterialBlueprints1!F114*MaterialBlueprints1!G114,0)+ROUNDUP(ComponentBlueprint!F6*ComponentBlueprint!G6, 0)*Info!B2*ROUNDUP(MaterialBlueprints1!F126*MaterialBlueprints1!G126,0)+ROUNDUP(ComponentBlueprint!F4*ComponentBlueprint!G4, 0)*Info!B2*ROUNDUP(MaterialBlueprints1!F138*MaterialBlueprints1!G138,0))*(MaterialBlueprints1!Q7)*(1)</f>
        <v>69755400</v>
      </c>
      <c r="T7">
        <v>0</v>
      </c>
      <c r="U7">
        <f t="shared" si="0"/>
        <v>42276</v>
      </c>
      <c r="Y7">
        <v>1797.3205196903821</v>
      </c>
      <c r="Z7">
        <f>(ROUNDUP(ComponentBlueprint!F10*ComponentBlueprint!G10, 0)*Info!B2*ROUNDUP(MaterialBlueprints1!F5*MaterialBlueprints1!G5,0)+ROUNDUP(ComponentBlueprint!F13*ComponentBlueprint!G13, 0)*Info!B2*ROUNDUP(MaterialBlueprints1!F14*MaterialBlueprints1!G14,0)+ROUNDUP(ComponentBlueprint!F17*ComponentBlueprint!G17, 0)*Info!B2*ROUNDUP(MaterialBlueprints1!F23*MaterialBlueprints1!G23,0)+ROUNDUP(ComponentBlueprint!F7*ComponentBlueprint!G7, 0)*Info!B2*ROUNDUP(MaterialBlueprints1!F32*MaterialBlueprints1!G32,0)+ROUNDUP(ComponentBlueprint!F5*ComponentBlueprint!G5, 0)*Info!B2*ROUNDUP(MaterialBlueprints1!F41*MaterialBlueprints1!G41,0)+ROUNDUP(ComponentBlueprint!F14*ComponentBlueprint!G14, 0)*Info!B2*ROUNDUP(MaterialBlueprints1!F50*MaterialBlueprints1!G50,0)+ROUNDUP(ComponentBlueprint!F11*ComponentBlueprint!G11, 0)*Info!B2*ROUNDUP(MaterialBlueprints1!F59*MaterialBlueprints1!G59,0)+ROUNDUP(ComponentBlueprint!F15*ComponentBlueprint!G15, 0)*Info!B2*ROUNDUP(MaterialBlueprints1!F68*MaterialBlueprints1!G68,0)+ROUNDUP(ComponentBlueprint!F12*ComponentBlueprint!G12, 0)*Info!B2*ROUNDUP(MaterialBlueprints1!F76*MaterialBlueprints1!G76,0)+ROUNDUP(ComponentBlueprint!F18*ComponentBlueprint!G18, 0)*Info!B2*ROUNDUP(MaterialBlueprints1!F85*MaterialBlueprints1!G85,0)+ROUNDUP(ComponentBlueprint!F16*ComponentBlueprint!G16, 0)*Info!B2*ROUNDUP(MaterialBlueprints1!F94*MaterialBlueprints1!G94,0)+ROUNDUP(ComponentBlueprint!F8*ComponentBlueprint!G8, 0)*Info!B2*ROUNDUP(MaterialBlueprints1!F102*MaterialBlueprints1!G102,0)+ROUNDUP(ComponentBlueprint!F9*ComponentBlueprint!G9, 0)*Info!B2*ROUNDUP(MaterialBlueprints1!F114*MaterialBlueprints1!G114,0)+ROUNDUP(ComponentBlueprint!F6*ComponentBlueprint!G6, 0)*Info!B2*ROUNDUP(MaterialBlueprints1!F126*MaterialBlueprints1!G126,0)+ROUNDUP(ComponentBlueprint!F4*ComponentBlueprint!G4, 0)*Info!B2*ROUNDUP(MaterialBlueprints1!F138*MaterialBlueprints1!G138,0))*MaterialBlueprints1!Y7</f>
        <v>75983522.290430591</v>
      </c>
    </row>
    <row r="8" spans="1:27" x14ac:dyDescent="0.3">
      <c r="A8" t="s">
        <v>78</v>
      </c>
      <c r="B8" t="s">
        <v>79</v>
      </c>
      <c r="C8">
        <v>34</v>
      </c>
      <c r="D8" t="s">
        <v>83</v>
      </c>
      <c r="E8" t="s">
        <v>82</v>
      </c>
      <c r="F8">
        <v>40500</v>
      </c>
      <c r="G8">
        <v>1</v>
      </c>
      <c r="H8">
        <f>ROUNDUP(ComponentBlueprint!F10*ComponentBlueprint!G10, 0)*Info!B2*ROUNDUP(MaterialBlueprints1!F8*MaterialBlueprints1!G8,0)</f>
        <v>202500</v>
      </c>
      <c r="K8">
        <v>40</v>
      </c>
      <c r="L8" t="s">
        <v>89</v>
      </c>
      <c r="M8" t="s">
        <v>88</v>
      </c>
      <c r="N8">
        <f>ROUNDUP(ComponentBlueprint!F10*ComponentBlueprint!G10, 0)*Info!B2*ROUNDUP(MaterialBlueprints1!F4*MaterialBlueprints1!G4,0)+ROUNDUP(ComponentBlueprint!F13*ComponentBlueprint!G13, 0)*Info!B2*ROUNDUP(MaterialBlueprints1!F13*MaterialBlueprints1!G13,0)+ROUNDUP(ComponentBlueprint!F17*ComponentBlueprint!G17, 0)*Info!B2*ROUNDUP(MaterialBlueprints1!F22*MaterialBlueprints1!G22,0)+ROUNDUP(ComponentBlueprint!F7*ComponentBlueprint!G7, 0)*Info!B2*ROUNDUP(MaterialBlueprints1!F31*MaterialBlueprints1!G31,0)+ROUNDUP(ComponentBlueprint!F5*ComponentBlueprint!G5, 0)*Info!B2*ROUNDUP(MaterialBlueprints1!F40*MaterialBlueprints1!G40,0)+ROUNDUP(ComponentBlueprint!F14*ComponentBlueprint!G14, 0)*Info!B2*ROUNDUP(MaterialBlueprints1!F49*MaterialBlueprints1!G49,0)+ROUNDUP(ComponentBlueprint!F11*ComponentBlueprint!G11, 0)*Info!B2*ROUNDUP(MaterialBlueprints1!F58*MaterialBlueprints1!G58,0)+ROUNDUP(ComponentBlueprint!F15*ComponentBlueprint!G15, 0)*Info!B2*ROUNDUP(MaterialBlueprints1!F67*MaterialBlueprints1!G67,0)+ROUNDUP(ComponentBlueprint!F12*ComponentBlueprint!G12, 0)*Info!B2*ROUNDUP(MaterialBlueprints1!F75*MaterialBlueprints1!G75,0)+ROUNDUP(ComponentBlueprint!F18*ComponentBlueprint!G18, 0)*Info!B2*ROUNDUP(MaterialBlueprints1!F84*MaterialBlueprints1!G84,0)+ROUNDUP(ComponentBlueprint!F16*ComponentBlueprint!G16, 0)*Info!B2*ROUNDUP(MaterialBlueprints1!F93*MaterialBlueprints1!G93,0)+ROUNDUP(ComponentBlueprint!F8*ComponentBlueprint!G8, 0)*Info!B2*ROUNDUP(MaterialBlueprints1!F101*MaterialBlueprints1!G101,0)+ROUNDUP(ComponentBlueprint!F9*ComponentBlueprint!G9, 0)*Info!B2*ROUNDUP(MaterialBlueprints1!F113*MaterialBlueprints1!G113,0)+ROUNDUP(ComponentBlueprint!F6*ComponentBlueprint!G6, 0)*Info!B2*ROUNDUP(MaterialBlueprints1!F125*MaterialBlueprints1!G125,0)+ROUNDUP(ComponentBlueprint!F4*ComponentBlueprint!G4, 0)*Info!B2*ROUNDUP(MaterialBlueprints1!F136*MaterialBlueprints1!G136,0)</f>
        <v>20489</v>
      </c>
      <c r="O8">
        <f>ROUNDUP(ComponentBlueprint!F10*ComponentBlueprint!G10, 0)*Info!B2*ROUNDUP(MaterialBlueprints1!F4*MaterialBlueprints1!G4,0)+ROUNDUP(ComponentBlueprint!F13*ComponentBlueprint!G13, 0)*Info!B2*ROUNDUP(MaterialBlueprints1!F13*MaterialBlueprints1!G13,0)+ROUNDUP(ComponentBlueprint!F17*ComponentBlueprint!G17, 0)*Info!B2*ROUNDUP(MaterialBlueprints1!F22*MaterialBlueprints1!G22,0)+ROUNDUP(ComponentBlueprint!F7*ComponentBlueprint!G7, 0)*Info!B2*ROUNDUP(MaterialBlueprints1!F31*MaterialBlueprints1!G31,0)+ROUNDUP(ComponentBlueprint!F5*ComponentBlueprint!G5, 0)*Info!B2*ROUNDUP(MaterialBlueprints1!F40*MaterialBlueprints1!G40,0)+ROUNDUP(ComponentBlueprint!F14*ComponentBlueprint!G14, 0)*Info!B2*ROUNDUP(MaterialBlueprints1!F49*MaterialBlueprints1!G49,0)+ROUNDUP(ComponentBlueprint!F11*ComponentBlueprint!G11, 0)*Info!B2*ROUNDUP(MaterialBlueprints1!F58*MaterialBlueprints1!G58,0)+ROUNDUP(ComponentBlueprint!F15*ComponentBlueprint!G15, 0)*Info!B2*ROUNDUP(MaterialBlueprints1!F67*MaterialBlueprints1!G67,0)+ROUNDUP(ComponentBlueprint!F12*ComponentBlueprint!G12, 0)*Info!B2*ROUNDUP(MaterialBlueprints1!F75*MaterialBlueprints1!G75,0)+ROUNDUP(ComponentBlueprint!F18*ComponentBlueprint!G18, 0)*Info!B2*ROUNDUP(MaterialBlueprints1!F84*MaterialBlueprints1!G84,0)+ROUNDUP(ComponentBlueprint!F16*ComponentBlueprint!G16, 0)*Info!B2*ROUNDUP(MaterialBlueprints1!F93*MaterialBlueprints1!G93,0)+ROUNDUP(ComponentBlueprint!F8*ComponentBlueprint!G8, 0)*Info!B2*ROUNDUP(MaterialBlueprints1!F101*MaterialBlueprints1!G101,0)+ROUNDUP(ComponentBlueprint!F9*ComponentBlueprint!G9, 0)*Info!B2*ROUNDUP(MaterialBlueprints1!F113*MaterialBlueprints1!G113,0)+ROUNDUP(ComponentBlueprint!F6*ComponentBlueprint!G6, 0)*Info!B2*ROUNDUP(MaterialBlueprints1!F125*MaterialBlueprints1!G125,0)+ROUNDUP(ComponentBlueprint!F4*ComponentBlueprint!G4, 0)*Info!B2*ROUNDUP(MaterialBlueprints1!F136*MaterialBlueprints1!G136,0)</f>
        <v>20489</v>
      </c>
      <c r="Q8">
        <v>3365</v>
      </c>
      <c r="R8">
        <f>(ROUNDUP(ComponentBlueprint!F10*ComponentBlueprint!G10, 0)*Info!B2*ROUNDUP(MaterialBlueprints1!F4*MaterialBlueprints1!G4,0)+ROUNDUP(ComponentBlueprint!F13*ComponentBlueprint!G13, 0)*Info!B2*ROUNDUP(MaterialBlueprints1!F13*MaterialBlueprints1!G13,0)+ROUNDUP(ComponentBlueprint!F17*ComponentBlueprint!G17, 0)*Info!B2*ROUNDUP(MaterialBlueprints1!F22*MaterialBlueprints1!G22,0)+ROUNDUP(ComponentBlueprint!F7*ComponentBlueprint!G7, 0)*Info!B2*ROUNDUP(MaterialBlueprints1!F31*MaterialBlueprints1!G31,0)+ROUNDUP(ComponentBlueprint!F5*ComponentBlueprint!G5, 0)*Info!B2*ROUNDUP(MaterialBlueprints1!F40*MaterialBlueprints1!G40,0)+ROUNDUP(ComponentBlueprint!F14*ComponentBlueprint!G14, 0)*Info!B2*ROUNDUP(MaterialBlueprints1!F49*MaterialBlueprints1!G49,0)+ROUNDUP(ComponentBlueprint!F11*ComponentBlueprint!G11, 0)*Info!B2*ROUNDUP(MaterialBlueprints1!F58*MaterialBlueprints1!G58,0)+ROUNDUP(ComponentBlueprint!F15*ComponentBlueprint!G15, 0)*Info!B2*ROUNDUP(MaterialBlueprints1!F67*MaterialBlueprints1!G67,0)+ROUNDUP(ComponentBlueprint!F12*ComponentBlueprint!G12, 0)*Info!B2*ROUNDUP(MaterialBlueprints1!F75*MaterialBlueprints1!G75,0)+ROUNDUP(ComponentBlueprint!F18*ComponentBlueprint!G18, 0)*Info!B2*ROUNDUP(MaterialBlueprints1!F84*MaterialBlueprints1!G84,0)+ROUNDUP(ComponentBlueprint!F16*ComponentBlueprint!G16, 0)*Info!B2*ROUNDUP(MaterialBlueprints1!F93*MaterialBlueprints1!G93,0)+ROUNDUP(ComponentBlueprint!F8*ComponentBlueprint!G8, 0)*Info!B2*ROUNDUP(MaterialBlueprints1!F101*MaterialBlueprints1!G101,0)+ROUNDUP(ComponentBlueprint!F9*ComponentBlueprint!G9, 0)*Info!B2*ROUNDUP(MaterialBlueprints1!F113*MaterialBlueprints1!G113,0)+ROUNDUP(ComponentBlueprint!F6*ComponentBlueprint!G6, 0)*Info!B2*ROUNDUP(MaterialBlueprints1!F125*MaterialBlueprints1!G125,0)+ROUNDUP(ComponentBlueprint!F4*ComponentBlueprint!G4, 0)*Info!B2*ROUNDUP(MaterialBlueprints1!F136*MaterialBlueprints1!G136,0))*(MaterialBlueprints1!Q8)*(1)</f>
        <v>68945485</v>
      </c>
      <c r="T8">
        <v>0</v>
      </c>
      <c r="U8">
        <f t="shared" si="0"/>
        <v>20489</v>
      </c>
      <c r="Y8">
        <v>2647.0456740134268</v>
      </c>
      <c r="Z8">
        <f>(ROUNDUP(ComponentBlueprint!F10*ComponentBlueprint!G10, 0)*Info!B2*ROUNDUP(MaterialBlueprints1!F4*MaterialBlueprints1!G4,0)+ROUNDUP(ComponentBlueprint!F13*ComponentBlueprint!G13, 0)*Info!B2*ROUNDUP(MaterialBlueprints1!F13*MaterialBlueprints1!G13,0)+ROUNDUP(ComponentBlueprint!F17*ComponentBlueprint!G17, 0)*Info!B2*ROUNDUP(MaterialBlueprints1!F22*MaterialBlueprints1!G22,0)+ROUNDUP(ComponentBlueprint!F7*ComponentBlueprint!G7, 0)*Info!B2*ROUNDUP(MaterialBlueprints1!F31*MaterialBlueprints1!G31,0)+ROUNDUP(ComponentBlueprint!F5*ComponentBlueprint!G5, 0)*Info!B2*ROUNDUP(MaterialBlueprints1!F40*MaterialBlueprints1!G40,0)+ROUNDUP(ComponentBlueprint!F14*ComponentBlueprint!G14, 0)*Info!B2*ROUNDUP(MaterialBlueprints1!F49*MaterialBlueprints1!G49,0)+ROUNDUP(ComponentBlueprint!F11*ComponentBlueprint!G11, 0)*Info!B2*ROUNDUP(MaterialBlueprints1!F58*MaterialBlueprints1!G58,0)+ROUNDUP(ComponentBlueprint!F15*ComponentBlueprint!G15, 0)*Info!B2*ROUNDUP(MaterialBlueprints1!F67*MaterialBlueprints1!G67,0)+ROUNDUP(ComponentBlueprint!F12*ComponentBlueprint!G12, 0)*Info!B2*ROUNDUP(MaterialBlueprints1!F75*MaterialBlueprints1!G75,0)+ROUNDUP(ComponentBlueprint!F18*ComponentBlueprint!G18, 0)*Info!B2*ROUNDUP(MaterialBlueprints1!F84*MaterialBlueprints1!G84,0)+ROUNDUP(ComponentBlueprint!F16*ComponentBlueprint!G16, 0)*Info!B2*ROUNDUP(MaterialBlueprints1!F93*MaterialBlueprints1!G93,0)+ROUNDUP(ComponentBlueprint!F8*ComponentBlueprint!G8, 0)*Info!B2*ROUNDUP(MaterialBlueprints1!F101*MaterialBlueprints1!G101,0)+ROUNDUP(ComponentBlueprint!F9*ComponentBlueprint!G9, 0)*Info!B2*ROUNDUP(MaterialBlueprints1!F113*MaterialBlueprints1!G113,0)+ROUNDUP(ComponentBlueprint!F6*ComponentBlueprint!G6, 0)*Info!B2*ROUNDUP(MaterialBlueprints1!F125*MaterialBlueprints1!G125,0)+ROUNDUP(ComponentBlueprint!F4*ComponentBlueprint!G4, 0)*Info!B2*ROUNDUP(MaterialBlueprints1!F136*MaterialBlueprints1!G136,0))*MaterialBlueprints1!Y8</f>
        <v>54235318.814861104</v>
      </c>
    </row>
    <row r="9" spans="1:27" x14ac:dyDescent="0.3">
      <c r="A9" t="s">
        <v>78</v>
      </c>
      <c r="B9" t="s">
        <v>79</v>
      </c>
      <c r="C9">
        <v>36</v>
      </c>
      <c r="D9" t="s">
        <v>91</v>
      </c>
      <c r="E9" t="s">
        <v>90</v>
      </c>
      <c r="F9">
        <v>40500</v>
      </c>
      <c r="G9">
        <v>1</v>
      </c>
      <c r="H9">
        <f>ROUNDUP(ComponentBlueprint!F10*ComponentBlueprint!G10, 0)*Info!B2*ROUNDUP(MaterialBlueprints1!F9*MaterialBlueprints1!G9,0)</f>
        <v>202500</v>
      </c>
      <c r="K9">
        <v>2312</v>
      </c>
      <c r="L9" t="s">
        <v>98</v>
      </c>
      <c r="M9" t="s">
        <v>99</v>
      </c>
      <c r="N9">
        <f>ROUNDUP(ComponentBlueprint!F20*ComponentBlueprint!G20, 0)*Info!B2*ROUNDUP(MaterialBlueprints1!F144*MaterialBlueprints1!G144,0)</f>
        <v>1600</v>
      </c>
      <c r="O9">
        <f>ROUNDUP(ComponentBlueprint!F20*ComponentBlueprint!G20, 0)*Info!B2*ROUNDUP(MaterialBlueprints1!F144*MaterialBlueprints1!G144,0)</f>
        <v>1600</v>
      </c>
      <c r="Q9">
        <v>16200</v>
      </c>
      <c r="R9">
        <f>(ROUNDUP(ComponentBlueprint!F20*ComponentBlueprint!G20, 0)*Info!B2*ROUNDUP(MaterialBlueprints1!F144*MaterialBlueprints1!G144,0))*(MaterialBlueprints1!Q9)*(1)</f>
        <v>25920000</v>
      </c>
      <c r="T9">
        <v>0</v>
      </c>
      <c r="U9">
        <f t="shared" si="0"/>
        <v>1600</v>
      </c>
      <c r="Y9">
        <v>6716.3832217011104</v>
      </c>
      <c r="Z9">
        <f>(ROUNDUP(ComponentBlueprint!F20*ComponentBlueprint!G20, 0)*Info!B2*ROUNDUP(MaterialBlueprints1!F144*MaterialBlueprints1!G144,0))*MaterialBlueprints1!Y9</f>
        <v>10746213.154721776</v>
      </c>
    </row>
    <row r="10" spans="1:27" x14ac:dyDescent="0.3">
      <c r="A10" t="s">
        <v>78</v>
      </c>
      <c r="B10" t="s">
        <v>79</v>
      </c>
      <c r="C10">
        <v>35</v>
      </c>
      <c r="D10" t="s">
        <v>87</v>
      </c>
      <c r="E10" t="s">
        <v>86</v>
      </c>
      <c r="F10">
        <v>146250</v>
      </c>
      <c r="G10">
        <v>1</v>
      </c>
      <c r="H10">
        <f>ROUNDUP(ComponentBlueprint!F10*ComponentBlueprint!G10, 0)*Info!B2*ROUNDUP(MaterialBlueprints1!F10*MaterialBlueprints1!G10,0)</f>
        <v>731250</v>
      </c>
      <c r="K10">
        <v>2319</v>
      </c>
      <c r="L10" t="s">
        <v>100</v>
      </c>
      <c r="M10" t="s">
        <v>101</v>
      </c>
      <c r="N10">
        <f>ROUNDUP(ComponentBlueprint!F19*ComponentBlueprint!G19, 0)*Info!B2*ROUNDUP(MaterialBlueprints1!F147*MaterialBlueprints1!G147,0)</f>
        <v>1600</v>
      </c>
      <c r="O10">
        <f>ROUNDUP(ComponentBlueprint!F19*ComponentBlueprint!G19, 0)*Info!B2*ROUNDUP(MaterialBlueprints1!F147*MaterialBlueprints1!G147,0)</f>
        <v>1600</v>
      </c>
      <c r="Q10">
        <v>10970</v>
      </c>
      <c r="R10">
        <f>(ROUNDUP(ComponentBlueprint!F19*ComponentBlueprint!G19, 0)*Info!B2*ROUNDUP(MaterialBlueprints1!F147*MaterialBlueprints1!G147,0))*(MaterialBlueprints1!Q10)*(1)</f>
        <v>17552000</v>
      </c>
      <c r="T10">
        <v>0</v>
      </c>
      <c r="U10">
        <f t="shared" si="0"/>
        <v>1600</v>
      </c>
      <c r="Y10">
        <v>3261.3407447645309</v>
      </c>
      <c r="Z10">
        <f>(ROUNDUP(ComponentBlueprint!F19*ComponentBlueprint!G19, 0)*Info!B2*ROUNDUP(MaterialBlueprints1!F147*MaterialBlueprints1!G147,0))*MaterialBlueprints1!Y10</f>
        <v>5218145.1916232491</v>
      </c>
    </row>
    <row r="11" spans="1:27" x14ac:dyDescent="0.3">
      <c r="A11" t="s">
        <v>102</v>
      </c>
      <c r="B11" t="s">
        <v>103</v>
      </c>
      <c r="C11">
        <v>2867</v>
      </c>
      <c r="D11" t="s">
        <v>104</v>
      </c>
      <c r="E11" t="s">
        <v>105</v>
      </c>
      <c r="F11">
        <v>1</v>
      </c>
      <c r="G11">
        <v>1</v>
      </c>
      <c r="H11">
        <f>ROUNDUP(ComponentBlueprint!F13*ComponentBlueprint!G13, 0)*Info!B2*ROUNDUP(MaterialBlueprints1!F11*MaterialBlueprints1!G11,0)</f>
        <v>4</v>
      </c>
      <c r="K11">
        <v>2346</v>
      </c>
      <c r="L11" t="s">
        <v>106</v>
      </c>
      <c r="M11" t="s">
        <v>107</v>
      </c>
      <c r="N11">
        <f>ROUNDUP(ComponentBlueprint!F3*ComponentBlueprint!G3, 0)*Info!B2*ROUNDUP(MaterialBlueprints1!F158*MaterialBlueprints1!G158,0)</f>
        <v>600</v>
      </c>
      <c r="O11">
        <f>ROUNDUP(ComponentBlueprint!F3*ComponentBlueprint!G3, 0)*Info!B2*ROUNDUP(MaterialBlueprints1!F158*MaterialBlueprints1!G158,0)</f>
        <v>600</v>
      </c>
      <c r="Q11">
        <v>90750</v>
      </c>
      <c r="R11">
        <f>(ROUNDUP(ComponentBlueprint!F3*ComponentBlueprint!G3, 0)*Info!B2*ROUNDUP(MaterialBlueprints1!F158*MaterialBlueprints1!G158,0))*(MaterialBlueprints1!Q11)*(1)</f>
        <v>54450000</v>
      </c>
      <c r="T11">
        <v>0</v>
      </c>
      <c r="U11">
        <f t="shared" si="0"/>
        <v>600</v>
      </c>
      <c r="Y11">
        <v>68932.24641807533</v>
      </c>
      <c r="Z11">
        <f>(ROUNDUP(ComponentBlueprint!F3*ComponentBlueprint!G3, 0)*Info!B2*ROUNDUP(MaterialBlueprints1!F158*MaterialBlueprints1!G158,0))*MaterialBlueprints1!Y11</f>
        <v>41359347.850845195</v>
      </c>
    </row>
    <row r="12" spans="1:27" x14ac:dyDescent="0.3">
      <c r="A12" t="s">
        <v>102</v>
      </c>
      <c r="B12" t="s">
        <v>103</v>
      </c>
      <c r="C12">
        <v>57457</v>
      </c>
      <c r="D12" t="s">
        <v>84</v>
      </c>
      <c r="E12" t="s">
        <v>85</v>
      </c>
      <c r="F12">
        <v>100</v>
      </c>
      <c r="G12">
        <v>1</v>
      </c>
      <c r="H12">
        <f>ROUNDUP(ComponentBlueprint!F13*ComponentBlueprint!G13, 0)*Info!B2*ROUNDUP(MaterialBlueprints1!F12*MaterialBlueprints1!G12,0)</f>
        <v>400</v>
      </c>
      <c r="K12">
        <v>2463</v>
      </c>
      <c r="L12" t="s">
        <v>108</v>
      </c>
      <c r="M12" t="s">
        <v>109</v>
      </c>
      <c r="N12">
        <f>ROUNDUP(ComponentBlueprint!F20*ComponentBlueprint!G20, 0)*Info!B2*ROUNDUP(MaterialBlueprints1!F145*MaterialBlueprints1!G145,0)</f>
        <v>1600</v>
      </c>
      <c r="O12">
        <f>ROUNDUP(ComponentBlueprint!F20*ComponentBlueprint!G20, 0)*Info!B2*ROUNDUP(MaterialBlueprints1!F145*MaterialBlueprints1!G145,0)</f>
        <v>1600</v>
      </c>
      <c r="Q12">
        <v>8963</v>
      </c>
      <c r="R12">
        <f>(ROUNDUP(ComponentBlueprint!F20*ComponentBlueprint!G20, 0)*Info!B2*ROUNDUP(MaterialBlueprints1!F145*MaterialBlueprints1!G145,0))*(MaterialBlueprints1!Q12)*(1)</f>
        <v>14340800</v>
      </c>
      <c r="T12">
        <v>0</v>
      </c>
      <c r="U12">
        <f t="shared" si="0"/>
        <v>1600</v>
      </c>
      <c r="Y12">
        <v>3394.9938905159402</v>
      </c>
      <c r="Z12">
        <f>(ROUNDUP(ComponentBlueprint!F20*ComponentBlueprint!G20, 0)*Info!B2*ROUNDUP(MaterialBlueprints1!F145*MaterialBlueprints1!G145,0))*MaterialBlueprints1!Y12</f>
        <v>5431990.2248255042</v>
      </c>
    </row>
    <row r="13" spans="1:27" x14ac:dyDescent="0.3">
      <c r="A13" t="s">
        <v>102</v>
      </c>
      <c r="B13" t="s">
        <v>103</v>
      </c>
      <c r="C13">
        <v>40</v>
      </c>
      <c r="D13" t="s">
        <v>88</v>
      </c>
      <c r="E13" t="s">
        <v>89</v>
      </c>
      <c r="F13">
        <v>285</v>
      </c>
      <c r="G13">
        <v>1</v>
      </c>
      <c r="H13">
        <f>ROUNDUP(ComponentBlueprint!F13*ComponentBlueprint!G13, 0)*Info!B2*ROUNDUP(MaterialBlueprints1!F13*MaterialBlueprints1!G13,0)</f>
        <v>1140</v>
      </c>
      <c r="K13">
        <v>2867</v>
      </c>
      <c r="L13" t="s">
        <v>105</v>
      </c>
      <c r="M13" t="s">
        <v>104</v>
      </c>
      <c r="N13">
        <f>ROUNDUP(ComponentBlueprint!F13*ComponentBlueprint!G13, 0)*Info!B2*ROUNDUP(MaterialBlueprints1!F11*MaterialBlueprints1!G11,0)</f>
        <v>4</v>
      </c>
      <c r="O13">
        <f>ROUNDUP(ComponentBlueprint!F13*ComponentBlueprint!G13, 0)*Info!B2*ROUNDUP(MaterialBlueprints1!F11*MaterialBlueprints1!G11,0)</f>
        <v>4</v>
      </c>
      <c r="Q13">
        <v>1996000</v>
      </c>
      <c r="R13">
        <f>(ROUNDUP(ComponentBlueprint!F13*ComponentBlueprint!G13, 0)*Info!B2*ROUNDUP(MaterialBlueprints1!F11*MaterialBlueprints1!G11,0))*(MaterialBlueprints1!Q13)*(1)</f>
        <v>7984000</v>
      </c>
      <c r="T13">
        <v>0</v>
      </c>
      <c r="U13">
        <f t="shared" si="0"/>
        <v>4</v>
      </c>
      <c r="Y13">
        <v>1238272.5913076689</v>
      </c>
      <c r="Z13">
        <f>(ROUNDUP(ComponentBlueprint!F13*ComponentBlueprint!G13, 0)*Info!B2*ROUNDUP(MaterialBlueprints1!F11*MaterialBlueprints1!G11,0))*MaterialBlueprints1!Y13</f>
        <v>4953090.3652306758</v>
      </c>
    </row>
    <row r="14" spans="1:27" x14ac:dyDescent="0.3">
      <c r="A14" t="s">
        <v>102</v>
      </c>
      <c r="B14" t="s">
        <v>103</v>
      </c>
      <c r="C14">
        <v>39</v>
      </c>
      <c r="D14" t="s">
        <v>92</v>
      </c>
      <c r="E14" t="s">
        <v>93</v>
      </c>
      <c r="F14">
        <v>570</v>
      </c>
      <c r="G14">
        <v>1</v>
      </c>
      <c r="H14">
        <f>ROUNDUP(ComponentBlueprint!F13*ComponentBlueprint!G13, 0)*Info!B2*ROUNDUP(MaterialBlueprints1!F14*MaterialBlueprints1!G14,0)</f>
        <v>2280</v>
      </c>
      <c r="K14">
        <v>2868</v>
      </c>
      <c r="L14" t="s">
        <v>110</v>
      </c>
      <c r="M14" t="s">
        <v>111</v>
      </c>
      <c r="N14">
        <f>ROUNDUP(ComponentBlueprint!F16*ComponentBlueprint!G16, 0)*Info!B2*ROUNDUP(MaterialBlueprints1!F91*MaterialBlueprints1!G91,0)+ROUNDUP(ComponentBlueprint!F2*ComponentBlueprint!G2, 0)*Info!B2*ROUNDUP(MaterialBlueprints1!F150*MaterialBlueprints1!G150,0)</f>
        <v>45</v>
      </c>
      <c r="O14">
        <f>ROUNDUP(ComponentBlueprint!F16*ComponentBlueprint!G16, 0)*Info!B2*ROUNDUP(MaterialBlueprints1!F91*MaterialBlueprints1!G91,0)+ROUNDUP(ComponentBlueprint!F2*ComponentBlueprint!G2, 0)*Info!B2*ROUNDUP(MaterialBlueprints1!F150*MaterialBlueprints1!G150,0)</f>
        <v>45</v>
      </c>
      <c r="Q14">
        <v>2296000</v>
      </c>
      <c r="R14">
        <f>(ROUNDUP(ComponentBlueprint!F16*ComponentBlueprint!G16, 0)*Info!B2*ROUNDUP(MaterialBlueprints1!F91*MaterialBlueprints1!G91,0)+ROUNDUP(ComponentBlueprint!F2*ComponentBlueprint!G2, 0)*Info!B2*ROUNDUP(MaterialBlueprints1!F150*MaterialBlueprints1!G150,0))*(MaterialBlueprints1!Q14)*(1)</f>
        <v>103320000</v>
      </c>
      <c r="T14">
        <v>0</v>
      </c>
      <c r="U14">
        <f t="shared" si="0"/>
        <v>45</v>
      </c>
      <c r="Y14">
        <v>1233305.178321904</v>
      </c>
      <c r="Z14">
        <f>(ROUNDUP(ComponentBlueprint!F16*ComponentBlueprint!G16, 0)*Info!B2*ROUNDUP(MaterialBlueprints1!F91*MaterialBlueprints1!G91,0)+ROUNDUP(ComponentBlueprint!F2*ComponentBlueprint!G2, 0)*Info!B2*ROUNDUP(MaterialBlueprints1!F150*MaterialBlueprints1!G150,0))*MaterialBlueprints1!Y14</f>
        <v>55498733.024485685</v>
      </c>
    </row>
    <row r="15" spans="1:27" x14ac:dyDescent="0.3">
      <c r="A15" t="s">
        <v>102</v>
      </c>
      <c r="B15" t="s">
        <v>103</v>
      </c>
      <c r="C15">
        <v>38</v>
      </c>
      <c r="D15" t="s">
        <v>96</v>
      </c>
      <c r="E15" t="s">
        <v>97</v>
      </c>
      <c r="F15">
        <v>1125</v>
      </c>
      <c r="G15">
        <v>1</v>
      </c>
      <c r="H15">
        <f>ROUNDUP(ComponentBlueprint!F13*ComponentBlueprint!G13, 0)*Info!B2*ROUNDUP(MaterialBlueprints1!F15*MaterialBlueprints1!G15,0)</f>
        <v>4500</v>
      </c>
      <c r="K15">
        <v>2870</v>
      </c>
      <c r="L15" t="s">
        <v>112</v>
      </c>
      <c r="M15" t="s">
        <v>113</v>
      </c>
      <c r="N15">
        <f>ROUNDUP(ComponentBlueprint!F17*ComponentBlueprint!G17, 0)*Info!B2*ROUNDUP(MaterialBlueprints1!F20*MaterialBlueprints1!G20,0)</f>
        <v>25</v>
      </c>
      <c r="O15">
        <f>ROUNDUP(ComponentBlueprint!F17*ComponentBlueprint!G17, 0)*Info!B2*ROUNDUP(MaterialBlueprints1!F20*MaterialBlueprints1!G20,0)</f>
        <v>25</v>
      </c>
      <c r="Q15">
        <v>1045000</v>
      </c>
      <c r="R15">
        <f>(ROUNDUP(ComponentBlueprint!F17*ComponentBlueprint!G17, 0)*Info!B2*ROUNDUP(MaterialBlueprints1!F20*MaterialBlueprints1!G20,0))*(MaterialBlueprints1!Q15)*(1)</f>
        <v>26125000</v>
      </c>
      <c r="T15">
        <v>0</v>
      </c>
      <c r="U15">
        <f t="shared" si="0"/>
        <v>25</v>
      </c>
      <c r="Y15">
        <v>616878.04612678592</v>
      </c>
      <c r="Z15">
        <f>(ROUNDUP(ComponentBlueprint!F17*ComponentBlueprint!G17, 0)*Info!B2*ROUNDUP(MaterialBlueprints1!F20*MaterialBlueprints1!G20,0))*MaterialBlueprints1!Y15</f>
        <v>15421951.153169649</v>
      </c>
    </row>
    <row r="16" spans="1:27" x14ac:dyDescent="0.3">
      <c r="A16" t="s">
        <v>102</v>
      </c>
      <c r="B16" t="s">
        <v>103</v>
      </c>
      <c r="C16">
        <v>37</v>
      </c>
      <c r="D16" t="s">
        <v>95</v>
      </c>
      <c r="E16" t="s">
        <v>94</v>
      </c>
      <c r="F16">
        <v>11250</v>
      </c>
      <c r="G16">
        <v>1</v>
      </c>
      <c r="H16">
        <f>ROUNDUP(ComponentBlueprint!F13*ComponentBlueprint!G13, 0)*Info!B2*ROUNDUP(MaterialBlueprints1!F16*MaterialBlueprints1!G16,0)</f>
        <v>45000</v>
      </c>
      <c r="K16">
        <v>2871</v>
      </c>
      <c r="L16" t="s">
        <v>114</v>
      </c>
      <c r="M16" t="s">
        <v>115</v>
      </c>
      <c r="N16">
        <f>ROUNDUP(ComponentBlueprint!F14*ComponentBlueprint!G14, 0)*Info!B2*ROUNDUP(MaterialBlueprints1!F47*MaterialBlueprints1!G47,0)+ROUNDUP(ComponentBlueprint!F15*ComponentBlueprint!G15, 0)*Info!B2*ROUNDUP(MaterialBlueprints1!F65*MaterialBlueprints1!G65,0)</f>
        <v>9</v>
      </c>
      <c r="O16">
        <f>ROUNDUP(ComponentBlueprint!F14*ComponentBlueprint!G14, 0)*Info!B2*ROUNDUP(MaterialBlueprints1!F47*MaterialBlueprints1!G47,0)+ROUNDUP(ComponentBlueprint!F15*ComponentBlueprint!G15, 0)*Info!B2*ROUNDUP(MaterialBlueprints1!F65*MaterialBlueprints1!G65,0)</f>
        <v>9</v>
      </c>
      <c r="Q16">
        <v>1528000</v>
      </c>
      <c r="R16">
        <f>(ROUNDUP(ComponentBlueprint!F14*ComponentBlueprint!G14, 0)*Info!B2*ROUNDUP(MaterialBlueprints1!F47*MaterialBlueprints1!G47,0)+ROUNDUP(ComponentBlueprint!F15*ComponentBlueprint!G15, 0)*Info!B2*ROUNDUP(MaterialBlueprints1!F65*MaterialBlueprints1!G65,0))*(MaterialBlueprints1!Q16)*(1)</f>
        <v>13752000</v>
      </c>
      <c r="T16">
        <v>0</v>
      </c>
      <c r="U16">
        <f t="shared" si="0"/>
        <v>9</v>
      </c>
      <c r="Y16">
        <v>954469.92458308768</v>
      </c>
      <c r="Z16">
        <f>(ROUNDUP(ComponentBlueprint!F14*ComponentBlueprint!G14, 0)*Info!B2*ROUNDUP(MaterialBlueprints1!F47*MaterialBlueprints1!G47,0)+ROUNDUP(ComponentBlueprint!F15*ComponentBlueprint!G15, 0)*Info!B2*ROUNDUP(MaterialBlueprints1!F65*MaterialBlueprints1!G65,0))*MaterialBlueprints1!Y16</f>
        <v>8590229.32124779</v>
      </c>
    </row>
    <row r="17" spans="1:26" x14ac:dyDescent="0.3">
      <c r="A17" t="s">
        <v>102</v>
      </c>
      <c r="B17" t="s">
        <v>103</v>
      </c>
      <c r="C17">
        <v>34</v>
      </c>
      <c r="D17" t="s">
        <v>83</v>
      </c>
      <c r="E17" t="s">
        <v>82</v>
      </c>
      <c r="F17">
        <v>40500</v>
      </c>
      <c r="G17">
        <v>1</v>
      </c>
      <c r="H17">
        <f>ROUNDUP(ComponentBlueprint!F13*ComponentBlueprint!G13, 0)*Info!B2*ROUNDUP(MaterialBlueprints1!F17*MaterialBlueprints1!G17,0)</f>
        <v>162000</v>
      </c>
      <c r="K17">
        <v>2872</v>
      </c>
      <c r="L17" t="s">
        <v>81</v>
      </c>
      <c r="M17" t="s">
        <v>80</v>
      </c>
      <c r="N17">
        <f>ROUNDUP(ComponentBlueprint!F10*ComponentBlueprint!G10, 0)*Info!B2*ROUNDUP(MaterialBlueprints1!F2*MaterialBlueprints1!G2,0)+ROUNDUP(ComponentBlueprint!F7*ComponentBlueprint!G7, 0)*Info!B2*ROUNDUP(MaterialBlueprints1!F29*MaterialBlueprints1!G29,0)+ROUNDUP(ComponentBlueprint!F5*ComponentBlueprint!G5, 0)*Info!B2*ROUNDUP(MaterialBlueprints1!F38*MaterialBlueprints1!G38,0)+ROUNDUP(ComponentBlueprint!F2*ComponentBlueprint!G2, 0)*Info!B2*ROUNDUP(MaterialBlueprints1!F151*MaterialBlueprints1!G151,0)</f>
        <v>49</v>
      </c>
      <c r="O17">
        <f>ROUNDUP(ComponentBlueprint!F10*ComponentBlueprint!G10, 0)*Info!B2*ROUNDUP(MaterialBlueprints1!F2*MaterialBlueprints1!G2,0)+ROUNDUP(ComponentBlueprint!F7*ComponentBlueprint!G7, 0)*Info!B2*ROUNDUP(MaterialBlueprints1!F29*MaterialBlueprints1!G29,0)+ROUNDUP(ComponentBlueprint!F5*ComponentBlueprint!G5, 0)*Info!B2*ROUNDUP(MaterialBlueprints1!F38*MaterialBlueprints1!G38,0)+ROUNDUP(ComponentBlueprint!F2*ComponentBlueprint!G2, 0)*Info!B2*ROUNDUP(MaterialBlueprints1!F151*MaterialBlueprints1!G151,0)</f>
        <v>49</v>
      </c>
      <c r="Q17">
        <v>1898000</v>
      </c>
      <c r="R17">
        <f>(ROUNDUP(ComponentBlueprint!F10*ComponentBlueprint!G10, 0)*Info!B2*ROUNDUP(MaterialBlueprints1!F2*MaterialBlueprints1!G2,0)+ROUNDUP(ComponentBlueprint!F7*ComponentBlueprint!G7, 0)*Info!B2*ROUNDUP(MaterialBlueprints1!F29*MaterialBlueprints1!G29,0)+ROUNDUP(ComponentBlueprint!F5*ComponentBlueprint!G5, 0)*Info!B2*ROUNDUP(MaterialBlueprints1!F38*MaterialBlueprints1!G38,0)+ROUNDUP(ComponentBlueprint!F2*ComponentBlueprint!G2, 0)*Info!B2*ROUNDUP(MaterialBlueprints1!F151*MaterialBlueprints1!G151,0))*(MaterialBlueprints1!Q17)*(1)</f>
        <v>93002000</v>
      </c>
      <c r="T17">
        <v>0</v>
      </c>
      <c r="U17">
        <f t="shared" si="0"/>
        <v>49</v>
      </c>
      <c r="Y17">
        <v>1147193.9424984951</v>
      </c>
      <c r="Z17">
        <f>(ROUNDUP(ComponentBlueprint!F10*ComponentBlueprint!G10, 0)*Info!B2*ROUNDUP(MaterialBlueprints1!F2*MaterialBlueprints1!G2,0)+ROUNDUP(ComponentBlueprint!F7*ComponentBlueprint!G7, 0)*Info!B2*ROUNDUP(MaterialBlueprints1!F29*MaterialBlueprints1!G29,0)+ROUNDUP(ComponentBlueprint!F5*ComponentBlueprint!G5, 0)*Info!B2*ROUNDUP(MaterialBlueprints1!F38*MaterialBlueprints1!G38,0)+ROUNDUP(ComponentBlueprint!F2*ComponentBlueprint!G2, 0)*Info!B2*ROUNDUP(MaterialBlueprints1!F151*MaterialBlueprints1!G151,0))*MaterialBlueprints1!Y17</f>
        <v>56212503.182426259</v>
      </c>
    </row>
    <row r="18" spans="1:26" x14ac:dyDescent="0.3">
      <c r="A18" t="s">
        <v>102</v>
      </c>
      <c r="B18" t="s">
        <v>103</v>
      </c>
      <c r="C18">
        <v>36</v>
      </c>
      <c r="D18" t="s">
        <v>91</v>
      </c>
      <c r="E18" t="s">
        <v>90</v>
      </c>
      <c r="F18">
        <v>40500</v>
      </c>
      <c r="G18">
        <v>1</v>
      </c>
      <c r="H18">
        <f>ROUNDUP(ComponentBlueprint!F13*ComponentBlueprint!G13, 0)*Info!B2*ROUNDUP(MaterialBlueprints1!F18*MaterialBlueprints1!G18,0)</f>
        <v>162000</v>
      </c>
      <c r="K18">
        <v>2876</v>
      </c>
      <c r="L18" t="s">
        <v>116</v>
      </c>
      <c r="M18" t="s">
        <v>117</v>
      </c>
      <c r="N18">
        <f>ROUNDUP(ComponentBlueprint!F11*ComponentBlueprint!G11, 0)*Info!B2*ROUNDUP(MaterialBlueprints1!F56*MaterialBlueprints1!G56,0)+ROUNDUP(ComponentBlueprint!F18*ComponentBlueprint!G18, 0)*Info!B2*ROUNDUP(MaterialBlueprints1!F82*MaterialBlueprints1!G82,0)</f>
        <v>22</v>
      </c>
      <c r="O18">
        <f>ROUNDUP(ComponentBlueprint!F11*ComponentBlueprint!G11, 0)*Info!B2*ROUNDUP(MaterialBlueprints1!F56*MaterialBlueprints1!G56,0)+ROUNDUP(ComponentBlueprint!F18*ComponentBlueprint!G18, 0)*Info!B2*ROUNDUP(MaterialBlueprints1!F82*MaterialBlueprints1!G82,0)</f>
        <v>22</v>
      </c>
      <c r="Q18">
        <v>1996000</v>
      </c>
      <c r="R18">
        <f>(ROUNDUP(ComponentBlueprint!F11*ComponentBlueprint!G11, 0)*Info!B2*ROUNDUP(MaterialBlueprints1!F56*MaterialBlueprints1!G56,0)+ROUNDUP(ComponentBlueprint!F18*ComponentBlueprint!G18, 0)*Info!B2*ROUNDUP(MaterialBlueprints1!F82*MaterialBlueprints1!G82,0))*(MaterialBlueprints1!Q18)*(1)</f>
        <v>43912000</v>
      </c>
      <c r="T18">
        <v>0</v>
      </c>
      <c r="U18">
        <f t="shared" si="0"/>
        <v>22</v>
      </c>
      <c r="Y18">
        <v>882176.87504183303</v>
      </c>
      <c r="Z18">
        <f>(ROUNDUP(ComponentBlueprint!F11*ComponentBlueprint!G11, 0)*Info!B2*ROUNDUP(MaterialBlueprints1!F56*MaterialBlueprints1!G56,0)+ROUNDUP(ComponentBlueprint!F18*ComponentBlueprint!G18, 0)*Info!B2*ROUNDUP(MaterialBlueprints1!F82*MaterialBlueprints1!G82,0))*MaterialBlueprints1!Y18</f>
        <v>19407891.250920326</v>
      </c>
    </row>
    <row r="19" spans="1:26" x14ac:dyDescent="0.3">
      <c r="A19" t="s">
        <v>102</v>
      </c>
      <c r="B19" t="s">
        <v>103</v>
      </c>
      <c r="C19">
        <v>35</v>
      </c>
      <c r="D19" t="s">
        <v>87</v>
      </c>
      <c r="E19" t="s">
        <v>86</v>
      </c>
      <c r="F19">
        <v>146250</v>
      </c>
      <c r="G19">
        <v>1</v>
      </c>
      <c r="H19">
        <f>ROUNDUP(ComponentBlueprint!F13*ComponentBlueprint!G13, 0)*Info!B2*ROUNDUP(MaterialBlueprints1!F19*MaterialBlueprints1!G19,0)</f>
        <v>585000</v>
      </c>
      <c r="K19">
        <v>3775</v>
      </c>
      <c r="L19" t="s">
        <v>118</v>
      </c>
      <c r="M19" t="s">
        <v>119</v>
      </c>
      <c r="N19">
        <f>ROUNDUP(ComponentBlueprint!F19*ComponentBlueprint!G19, 0)*Info!B2*ROUNDUP(MaterialBlueprints1!F148*MaterialBlueprints1!G148,0)</f>
        <v>1600</v>
      </c>
      <c r="O19">
        <f>ROUNDUP(ComponentBlueprint!F19*ComponentBlueprint!G19, 0)*Info!B2*ROUNDUP(MaterialBlueprints1!F148*MaterialBlueprints1!G148,0)</f>
        <v>1600</v>
      </c>
      <c r="Q19">
        <v>13220</v>
      </c>
      <c r="R19">
        <f>(ROUNDUP(ComponentBlueprint!F19*ComponentBlueprint!G19, 0)*Info!B2*ROUNDUP(MaterialBlueprints1!F148*MaterialBlueprints1!G148,0))*(MaterialBlueprints1!Q19)*(1)</f>
        <v>21152000</v>
      </c>
      <c r="T19">
        <v>0</v>
      </c>
      <c r="U19">
        <f t="shared" si="0"/>
        <v>1600</v>
      </c>
      <c r="Y19">
        <v>6205.8427667687001</v>
      </c>
      <c r="Z19">
        <f>(ROUNDUP(ComponentBlueprint!F19*ComponentBlueprint!G19, 0)*Info!B2*ROUNDUP(MaterialBlueprints1!F148*MaterialBlueprints1!G148,0))*MaterialBlueprints1!Y19</f>
        <v>9929348.4268299211</v>
      </c>
    </row>
    <row r="20" spans="1:26" x14ac:dyDescent="0.3">
      <c r="A20" t="s">
        <v>120</v>
      </c>
      <c r="B20" t="s">
        <v>121</v>
      </c>
      <c r="C20">
        <v>2870</v>
      </c>
      <c r="D20" t="s">
        <v>113</v>
      </c>
      <c r="E20" t="s">
        <v>112</v>
      </c>
      <c r="F20">
        <v>5</v>
      </c>
      <c r="G20">
        <v>1</v>
      </c>
      <c r="H20">
        <f>ROUNDUP(ComponentBlueprint!F17*ComponentBlueprint!G17, 0)*Info!B2*ROUNDUP(MaterialBlueprints1!F20*MaterialBlueprints1!G20,0)</f>
        <v>25</v>
      </c>
      <c r="K20">
        <v>9842</v>
      </c>
      <c r="L20" t="s">
        <v>122</v>
      </c>
      <c r="M20" t="s">
        <v>123</v>
      </c>
      <c r="N20">
        <f>ROUNDUP(ComponentBlueprint!F3*ComponentBlueprint!G3, 0)*Info!B2*ROUNDUP(MaterialBlueprints1!F157*MaterialBlueprints1!G157,0)</f>
        <v>150</v>
      </c>
      <c r="O20">
        <f>ROUNDUP(ComponentBlueprint!F3*ComponentBlueprint!G3, 0)*Info!B2*ROUNDUP(MaterialBlueprints1!F157*MaterialBlueprints1!G157,0)</f>
        <v>150</v>
      </c>
      <c r="Q20">
        <v>11960</v>
      </c>
      <c r="R20">
        <f>(ROUNDUP(ComponentBlueprint!F3*ComponentBlueprint!G3, 0)*Info!B2*ROUNDUP(MaterialBlueprints1!F157*MaterialBlueprints1!G157,0))*(MaterialBlueprints1!Q20)*(1)</f>
        <v>1794000</v>
      </c>
      <c r="T20">
        <v>0</v>
      </c>
      <c r="U20">
        <f t="shared" si="0"/>
        <v>150</v>
      </c>
      <c r="Y20">
        <v>6639.6864774420501</v>
      </c>
      <c r="Z20">
        <f>(ROUNDUP(ComponentBlueprint!F3*ComponentBlueprint!G3, 0)*Info!B2*ROUNDUP(MaterialBlueprints1!F157*MaterialBlueprints1!G157,0))*MaterialBlueprints1!Y20</f>
        <v>995952.97161630751</v>
      </c>
    </row>
    <row r="21" spans="1:26" x14ac:dyDescent="0.3">
      <c r="A21" t="s">
        <v>120</v>
      </c>
      <c r="B21" t="s">
        <v>121</v>
      </c>
      <c r="C21">
        <v>57457</v>
      </c>
      <c r="D21" t="s">
        <v>84</v>
      </c>
      <c r="E21" t="s">
        <v>85</v>
      </c>
      <c r="F21">
        <v>100</v>
      </c>
      <c r="G21">
        <v>1</v>
      </c>
      <c r="H21">
        <f>ROUNDUP(ComponentBlueprint!F17*ComponentBlueprint!G17, 0)*Info!B2*ROUNDUP(MaterialBlueprints1!F21*MaterialBlueprints1!G21,0)</f>
        <v>500</v>
      </c>
      <c r="K21">
        <v>47975</v>
      </c>
      <c r="L21" t="s">
        <v>124</v>
      </c>
      <c r="M21" t="s">
        <v>125</v>
      </c>
      <c r="N21">
        <f>ROUNDUP(ComponentBlueprint!F9*ComponentBlueprint!G9, 0)*Info!B2*ROUNDUP(MaterialBlueprints1!F112*MaterialBlueprints1!G112,0)+ROUNDUP(ComponentBlueprint!F6*ComponentBlueprint!G6, 0)*Info!B2*ROUNDUP(MaterialBlueprints1!F123*MaterialBlueprints1!G123,0)+ROUNDUP(ComponentBlueprint!F4*ComponentBlueprint!G4, 0)*Info!B2*ROUNDUP(MaterialBlueprints1!F135*MaterialBlueprints1!G135,0)</f>
        <v>2160</v>
      </c>
      <c r="O21">
        <f>ROUNDUP(ComponentBlueprint!F9*ComponentBlueprint!G9, 0)*Info!B2*ROUNDUP(MaterialBlueprints1!F112*MaterialBlueprints1!G112,0)+ROUNDUP(ComponentBlueprint!F6*ComponentBlueprint!G6, 0)*Info!B2*ROUNDUP(MaterialBlueprints1!F123*MaterialBlueprints1!G123,0)+ROUNDUP(ComponentBlueprint!F4*ComponentBlueprint!G4, 0)*Info!B2*ROUNDUP(MaterialBlueprints1!F135*MaterialBlueprints1!G135,0)</f>
        <v>2160</v>
      </c>
      <c r="Q21">
        <v>89570</v>
      </c>
      <c r="R21">
        <f>(ROUNDUP(ComponentBlueprint!F9*ComponentBlueprint!G9, 0)*Info!B2*ROUNDUP(MaterialBlueprints1!F112*MaterialBlueprints1!G112,0)+ROUNDUP(ComponentBlueprint!F6*ComponentBlueprint!G6, 0)*Info!B2*ROUNDUP(MaterialBlueprints1!F123*MaterialBlueprints1!G123,0)+ROUNDUP(ComponentBlueprint!F4*ComponentBlueprint!G4, 0)*Info!B2*ROUNDUP(MaterialBlueprints1!F135*MaterialBlueprints1!G135,0))*(MaterialBlueprints1!Q21)*(1)</f>
        <v>193471200</v>
      </c>
      <c r="T21">
        <v>0</v>
      </c>
      <c r="U21">
        <f t="shared" si="0"/>
        <v>2160</v>
      </c>
      <c r="Y21">
        <v>0</v>
      </c>
      <c r="Z21">
        <f>(ROUNDUP(ComponentBlueprint!F9*ComponentBlueprint!G9, 0)*Info!B2*ROUNDUP(MaterialBlueprints1!F112*MaterialBlueprints1!G112,0)+ROUNDUP(ComponentBlueprint!F6*ComponentBlueprint!G6, 0)*Info!B2*ROUNDUP(MaterialBlueprints1!F123*MaterialBlueprints1!G123,0)+ROUNDUP(ComponentBlueprint!F4*ComponentBlueprint!G4, 0)*Info!B2*ROUNDUP(MaterialBlueprints1!F135*MaterialBlueprints1!G135,0))*MaterialBlueprints1!Y21</f>
        <v>0</v>
      </c>
    </row>
    <row r="22" spans="1:26" x14ac:dyDescent="0.3">
      <c r="A22" t="s">
        <v>120</v>
      </c>
      <c r="B22" t="s">
        <v>121</v>
      </c>
      <c r="C22">
        <v>40</v>
      </c>
      <c r="D22" t="s">
        <v>88</v>
      </c>
      <c r="E22" t="s">
        <v>89</v>
      </c>
      <c r="F22">
        <v>308</v>
      </c>
      <c r="G22">
        <v>1</v>
      </c>
      <c r="H22">
        <f>ROUNDUP(ComponentBlueprint!F17*ComponentBlueprint!G17, 0)*Info!B2*ROUNDUP(MaterialBlueprints1!F22*MaterialBlueprints1!G22,0)</f>
        <v>1540</v>
      </c>
      <c r="K22">
        <v>48112</v>
      </c>
      <c r="L22" t="s">
        <v>126</v>
      </c>
      <c r="M22" t="s">
        <v>127</v>
      </c>
      <c r="N22">
        <f>ROUNDUP(ComponentBlueprint!F9*ComponentBlueprint!G9, 0)*Info!B2*ROUNDUP(MaterialBlueprints1!F111*MaterialBlueprints1!G111,0)+ROUNDUP(ComponentBlueprint!F6*ComponentBlueprint!G6, 0)*Info!B2*ROUNDUP(MaterialBlueprints1!F124*MaterialBlueprints1!G124,0)+ROUNDUP(ComponentBlueprint!F4*ComponentBlueprint!G4, 0)*Info!B2*ROUNDUP(MaterialBlueprints1!F137*MaterialBlueprints1!G137,0)</f>
        <v>1890</v>
      </c>
      <c r="O22">
        <f>ROUNDUP(ComponentBlueprint!F9*ComponentBlueprint!G9, 0)*Info!B2*ROUNDUP(MaterialBlueprints1!F111*MaterialBlueprints1!G111,0)+ROUNDUP(ComponentBlueprint!F6*ComponentBlueprint!G6, 0)*Info!B2*ROUNDUP(MaterialBlueprints1!F124*MaterialBlueprints1!G124,0)+ROUNDUP(ComponentBlueprint!F4*ComponentBlueprint!G4, 0)*Info!B2*ROUNDUP(MaterialBlueprints1!F137*MaterialBlueprints1!G137,0)</f>
        <v>1890</v>
      </c>
      <c r="Q22">
        <v>52890</v>
      </c>
      <c r="R22">
        <f>(ROUNDUP(ComponentBlueprint!F9*ComponentBlueprint!G9, 0)*Info!B2*ROUNDUP(MaterialBlueprints1!F111*MaterialBlueprints1!G111,0)+ROUNDUP(ComponentBlueprint!F6*ComponentBlueprint!G6, 0)*Info!B2*ROUNDUP(MaterialBlueprints1!F124*MaterialBlueprints1!G124,0)+ROUNDUP(ComponentBlueprint!F4*ComponentBlueprint!G4, 0)*Info!B2*ROUNDUP(MaterialBlueprints1!F137*MaterialBlueprints1!G137,0))*(MaterialBlueprints1!Q22)*(1)</f>
        <v>99962100</v>
      </c>
      <c r="T22">
        <v>0</v>
      </c>
      <c r="U22">
        <f t="shared" si="0"/>
        <v>1890</v>
      </c>
      <c r="Y22">
        <v>0</v>
      </c>
      <c r="Z22">
        <f>(ROUNDUP(ComponentBlueprint!F9*ComponentBlueprint!G9, 0)*Info!B2*ROUNDUP(MaterialBlueprints1!F111*MaterialBlueprints1!G111,0)+ROUNDUP(ComponentBlueprint!F6*ComponentBlueprint!G6, 0)*Info!B2*ROUNDUP(MaterialBlueprints1!F124*MaterialBlueprints1!G124,0)+ROUNDUP(ComponentBlueprint!F4*ComponentBlueprint!G4, 0)*Info!B2*ROUNDUP(MaterialBlueprints1!F137*MaterialBlueprints1!G137,0))*MaterialBlueprints1!Y22</f>
        <v>0</v>
      </c>
    </row>
    <row r="23" spans="1:26" x14ac:dyDescent="0.3">
      <c r="A23" t="s">
        <v>120</v>
      </c>
      <c r="B23" t="s">
        <v>121</v>
      </c>
      <c r="C23">
        <v>39</v>
      </c>
      <c r="D23" t="s">
        <v>92</v>
      </c>
      <c r="E23" t="s">
        <v>93</v>
      </c>
      <c r="F23">
        <v>615</v>
      </c>
      <c r="G23">
        <v>1</v>
      </c>
      <c r="H23">
        <f>ROUNDUP(ComponentBlueprint!F17*ComponentBlueprint!G17, 0)*Info!B2*ROUNDUP(MaterialBlueprints1!F23*MaterialBlueprints1!G23,0)</f>
        <v>3075</v>
      </c>
      <c r="K23">
        <v>53288</v>
      </c>
      <c r="L23" t="s">
        <v>128</v>
      </c>
      <c r="M23" t="s">
        <v>129</v>
      </c>
      <c r="N23">
        <f>ROUNDUP(ComponentBlueprint!F9*ComponentBlueprint!G9, 0)*Info!B2*ROUNDUP(MaterialBlueprints1!F109*MaterialBlueprints1!G109,0)+ROUNDUP(ComponentBlueprint!F6*ComponentBlueprint!G6, 0)*Info!B2*ROUNDUP(MaterialBlueprints1!F122*MaterialBlueprints1!G122,0)+ROUNDUP(ComponentBlueprint!F4*ComponentBlueprint!G4, 0)*Info!B2*ROUNDUP(MaterialBlueprints1!F134*MaterialBlueprints1!G134,0)</f>
        <v>120</v>
      </c>
      <c r="O23">
        <f>ROUNDUP(ComponentBlueprint!F9*ComponentBlueprint!G9, 0)*Info!B2*ROUNDUP(MaterialBlueprints1!F109*MaterialBlueprints1!G109,0)+ROUNDUP(ComponentBlueprint!F6*ComponentBlueprint!G6, 0)*Info!B2*ROUNDUP(MaterialBlueprints1!F122*MaterialBlueprints1!G122,0)+ROUNDUP(ComponentBlueprint!F4*ComponentBlueprint!G4, 0)*Info!B2*ROUNDUP(MaterialBlueprints1!F134*MaterialBlueprints1!G134,0)</f>
        <v>120</v>
      </c>
      <c r="Q23">
        <v>49000</v>
      </c>
      <c r="R23">
        <f>(ROUNDUP(ComponentBlueprint!F9*ComponentBlueprint!G9, 0)*Info!B2*ROUNDUP(MaterialBlueprints1!F109*MaterialBlueprints1!G109,0)+ROUNDUP(ComponentBlueprint!F6*ComponentBlueprint!G6, 0)*Info!B2*ROUNDUP(MaterialBlueprints1!F122*MaterialBlueprints1!G122,0)+ROUNDUP(ComponentBlueprint!F4*ComponentBlueprint!G4, 0)*Info!B2*ROUNDUP(MaterialBlueprints1!F134*MaterialBlueprints1!G134,0))*(MaterialBlueprints1!Q23)*(1)</f>
        <v>5880000</v>
      </c>
      <c r="T23">
        <v>0</v>
      </c>
      <c r="U23">
        <f t="shared" si="0"/>
        <v>120</v>
      </c>
      <c r="Y23">
        <v>0</v>
      </c>
      <c r="Z23">
        <f>(ROUNDUP(ComponentBlueprint!F9*ComponentBlueprint!G9, 0)*Info!B2*ROUNDUP(MaterialBlueprints1!F109*MaterialBlueprints1!G109,0)+ROUNDUP(ComponentBlueprint!F6*ComponentBlueprint!G6, 0)*Info!B2*ROUNDUP(MaterialBlueprints1!F122*MaterialBlueprints1!G122,0)+ROUNDUP(ComponentBlueprint!F4*ComponentBlueprint!G4, 0)*Info!B2*ROUNDUP(MaterialBlueprints1!F134*MaterialBlueprints1!G134,0))*MaterialBlueprints1!Y23</f>
        <v>0</v>
      </c>
    </row>
    <row r="24" spans="1:26" x14ac:dyDescent="0.3">
      <c r="A24" t="s">
        <v>120</v>
      </c>
      <c r="B24" t="s">
        <v>121</v>
      </c>
      <c r="C24">
        <v>38</v>
      </c>
      <c r="D24" t="s">
        <v>96</v>
      </c>
      <c r="E24" t="s">
        <v>97</v>
      </c>
      <c r="F24">
        <v>1200</v>
      </c>
      <c r="G24">
        <v>1</v>
      </c>
      <c r="H24">
        <f>ROUNDUP(ComponentBlueprint!F17*ComponentBlueprint!G17, 0)*Info!B2*ROUNDUP(MaterialBlueprints1!F24*MaterialBlueprints1!G24,0)</f>
        <v>6000</v>
      </c>
      <c r="K24">
        <v>53289</v>
      </c>
      <c r="L24" t="s">
        <v>130</v>
      </c>
      <c r="M24" t="s">
        <v>131</v>
      </c>
      <c r="N24">
        <f>ROUNDUP(ComponentBlueprint!F9*ComponentBlueprint!G9, 0)*Info!B2*ROUNDUP(MaterialBlueprints1!F108*MaterialBlueprints1!G108,0)+ROUNDUP(ComponentBlueprint!F6*ComponentBlueprint!G6, 0)*Info!B2*ROUNDUP(MaterialBlueprints1!F120*MaterialBlueprints1!G120,0)+ROUNDUP(ComponentBlueprint!F4*ComponentBlueprint!G4, 0)*Info!B2*ROUNDUP(MaterialBlueprints1!F132*MaterialBlueprints1!G132,0)</f>
        <v>30</v>
      </c>
      <c r="O24">
        <f>ROUNDUP(ComponentBlueprint!F9*ComponentBlueprint!G9, 0)*Info!B2*ROUNDUP(MaterialBlueprints1!F108*MaterialBlueprints1!G108,0)+ROUNDUP(ComponentBlueprint!F6*ComponentBlueprint!G6, 0)*Info!B2*ROUNDUP(MaterialBlueprints1!F120*MaterialBlueprints1!G120,0)+ROUNDUP(ComponentBlueprint!F4*ComponentBlueprint!G4, 0)*Info!B2*ROUNDUP(MaterialBlueprints1!F132*MaterialBlueprints1!G132,0)</f>
        <v>30</v>
      </c>
      <c r="Q24">
        <v>120000</v>
      </c>
      <c r="R24">
        <f>(ROUNDUP(ComponentBlueprint!F9*ComponentBlueprint!G9, 0)*Info!B2*ROUNDUP(MaterialBlueprints1!F108*MaterialBlueprints1!G108,0)+ROUNDUP(ComponentBlueprint!F6*ComponentBlueprint!G6, 0)*Info!B2*ROUNDUP(MaterialBlueprints1!F120*MaterialBlueprints1!G120,0)+ROUNDUP(ComponentBlueprint!F4*ComponentBlueprint!G4, 0)*Info!B2*ROUNDUP(MaterialBlueprints1!F132*MaterialBlueprints1!G132,0))*(MaterialBlueprints1!Q24)*(1)</f>
        <v>3600000</v>
      </c>
      <c r="T24">
        <v>0</v>
      </c>
      <c r="U24">
        <f t="shared" si="0"/>
        <v>30</v>
      </c>
      <c r="Y24">
        <v>0</v>
      </c>
      <c r="Z24">
        <f>(ROUNDUP(ComponentBlueprint!F9*ComponentBlueprint!G9, 0)*Info!B2*ROUNDUP(MaterialBlueprints1!F108*MaterialBlueprints1!G108,0)+ROUNDUP(ComponentBlueprint!F6*ComponentBlueprint!G6, 0)*Info!B2*ROUNDUP(MaterialBlueprints1!F120*MaterialBlueprints1!G120,0)+ROUNDUP(ComponentBlueprint!F4*ComponentBlueprint!G4, 0)*Info!B2*ROUNDUP(MaterialBlueprints1!F132*MaterialBlueprints1!G132,0))*MaterialBlueprints1!Y24</f>
        <v>0</v>
      </c>
    </row>
    <row r="25" spans="1:26" x14ac:dyDescent="0.3">
      <c r="A25" t="s">
        <v>120</v>
      </c>
      <c r="B25" t="s">
        <v>121</v>
      </c>
      <c r="C25">
        <v>37</v>
      </c>
      <c r="D25" t="s">
        <v>95</v>
      </c>
      <c r="E25" t="s">
        <v>94</v>
      </c>
      <c r="F25">
        <v>12000</v>
      </c>
      <c r="G25">
        <v>1</v>
      </c>
      <c r="H25">
        <f>ROUNDUP(ComponentBlueprint!F17*ComponentBlueprint!G17, 0)*Info!B2*ROUNDUP(MaterialBlueprints1!F25*MaterialBlueprints1!G25,0)</f>
        <v>60000</v>
      </c>
      <c r="K25">
        <v>53290</v>
      </c>
      <c r="L25" t="s">
        <v>132</v>
      </c>
      <c r="M25" t="s">
        <v>133</v>
      </c>
      <c r="N25">
        <f>ROUNDUP(ComponentBlueprint!F9*ComponentBlueprint!G9, 0)*Info!B2*ROUNDUP(MaterialBlueprints1!F110*MaterialBlueprints1!G110,0)+ROUNDUP(ComponentBlueprint!F6*ComponentBlueprint!G6, 0)*Info!B2*ROUNDUP(MaterialBlueprints1!F121*MaterialBlueprints1!G121,0)+ROUNDUP(ComponentBlueprint!F4*ComponentBlueprint!G4, 0)*Info!B2*ROUNDUP(MaterialBlueprints1!F133*MaterialBlueprints1!G133,0)</f>
        <v>84</v>
      </c>
      <c r="O25">
        <f>ROUNDUP(ComponentBlueprint!F9*ComponentBlueprint!G9, 0)*Info!B2*ROUNDUP(MaterialBlueprints1!F110*MaterialBlueprints1!G110,0)+ROUNDUP(ComponentBlueprint!F6*ComponentBlueprint!G6, 0)*Info!B2*ROUNDUP(MaterialBlueprints1!F121*MaterialBlueprints1!G121,0)+ROUNDUP(ComponentBlueprint!F4*ComponentBlueprint!G4, 0)*Info!B2*ROUNDUP(MaterialBlueprints1!F133*MaterialBlueprints1!G133,0)</f>
        <v>84</v>
      </c>
      <c r="Q25">
        <v>59000</v>
      </c>
      <c r="R25">
        <f>(ROUNDUP(ComponentBlueprint!F9*ComponentBlueprint!G9, 0)*Info!B2*ROUNDUP(MaterialBlueprints1!F110*MaterialBlueprints1!G110,0)+ROUNDUP(ComponentBlueprint!F6*ComponentBlueprint!G6, 0)*Info!B2*ROUNDUP(MaterialBlueprints1!F121*MaterialBlueprints1!G121,0)+ROUNDUP(ComponentBlueprint!F4*ComponentBlueprint!G4, 0)*Info!B2*ROUNDUP(MaterialBlueprints1!F133*MaterialBlueprints1!G133,0))*(MaterialBlueprints1!Q25)*(1)</f>
        <v>4956000</v>
      </c>
      <c r="T25">
        <v>0</v>
      </c>
      <c r="U25">
        <f t="shared" si="0"/>
        <v>84</v>
      </c>
      <c r="Y25">
        <v>0</v>
      </c>
      <c r="Z25">
        <f>(ROUNDUP(ComponentBlueprint!F9*ComponentBlueprint!G9, 0)*Info!B2*ROUNDUP(MaterialBlueprints1!F110*MaterialBlueprints1!G110,0)+ROUNDUP(ComponentBlueprint!F6*ComponentBlueprint!G6, 0)*Info!B2*ROUNDUP(MaterialBlueprints1!F121*MaterialBlueprints1!G121,0)+ROUNDUP(ComponentBlueprint!F4*ComponentBlueprint!G4, 0)*Info!B2*ROUNDUP(MaterialBlueprints1!F133*MaterialBlueprints1!G133,0))*MaterialBlueprints1!Y25</f>
        <v>0</v>
      </c>
    </row>
    <row r="26" spans="1:26" x14ac:dyDescent="0.3">
      <c r="A26" t="s">
        <v>120</v>
      </c>
      <c r="B26" t="s">
        <v>121</v>
      </c>
      <c r="C26">
        <v>34</v>
      </c>
      <c r="D26" t="s">
        <v>83</v>
      </c>
      <c r="E26" t="s">
        <v>82</v>
      </c>
      <c r="F26">
        <v>45000</v>
      </c>
      <c r="G26">
        <v>1</v>
      </c>
      <c r="H26">
        <f>ROUNDUP(ComponentBlueprint!F17*ComponentBlueprint!G17, 0)*Info!B2*ROUNDUP(MaterialBlueprints1!F26*MaterialBlueprints1!G26,0)</f>
        <v>225000</v>
      </c>
      <c r="K26">
        <v>57450</v>
      </c>
      <c r="L26" t="s">
        <v>134</v>
      </c>
      <c r="M26" t="s">
        <v>135</v>
      </c>
      <c r="N26">
        <f>ROUNDUP(ComponentBlueprint!F3*ComponentBlueprint!G3, 0)*Info!B2*ROUNDUP(MaterialBlueprints1!F153*MaterialBlueprints1!G153,0)</f>
        <v>2</v>
      </c>
      <c r="O26">
        <f>ROUNDUP(ComponentBlueprint!F3*ComponentBlueprint!G3, 0)*Info!B2*ROUNDUP(MaterialBlueprints1!F153*MaterialBlueprints1!G153,0)</f>
        <v>2</v>
      </c>
      <c r="Q26">
        <v>124900000</v>
      </c>
      <c r="R26">
        <f>(ROUNDUP(ComponentBlueprint!F3*ComponentBlueprint!G3, 0)*Info!B2*ROUNDUP(MaterialBlueprints1!F153*MaterialBlueprints1!G153,0))*(MaterialBlueprints1!Q26)*(1)</f>
        <v>249800000</v>
      </c>
      <c r="T26">
        <v>0</v>
      </c>
      <c r="U26">
        <f t="shared" si="0"/>
        <v>2</v>
      </c>
      <c r="Y26">
        <v>111475951.8799195</v>
      </c>
      <c r="Z26">
        <f>(ROUNDUP(ComponentBlueprint!F3*ComponentBlueprint!G3, 0)*Info!B2*ROUNDUP(MaterialBlueprints1!F153*MaterialBlueprints1!G153,0))*MaterialBlueprints1!Y26</f>
        <v>222951903.759839</v>
      </c>
    </row>
    <row r="27" spans="1:26" x14ac:dyDescent="0.3">
      <c r="A27" t="s">
        <v>120</v>
      </c>
      <c r="B27" t="s">
        <v>121</v>
      </c>
      <c r="C27">
        <v>36</v>
      </c>
      <c r="D27" t="s">
        <v>91</v>
      </c>
      <c r="E27" t="s">
        <v>90</v>
      </c>
      <c r="F27">
        <v>45000</v>
      </c>
      <c r="G27">
        <v>1</v>
      </c>
      <c r="H27">
        <f>ROUNDUP(ComponentBlueprint!F17*ComponentBlueprint!G17, 0)*Info!B2*ROUNDUP(MaterialBlueprints1!F27*MaterialBlueprints1!G27,0)</f>
        <v>225000</v>
      </c>
      <c r="K27">
        <v>57457</v>
      </c>
      <c r="L27" t="s">
        <v>85</v>
      </c>
      <c r="M27" t="s">
        <v>84</v>
      </c>
      <c r="N27">
        <f>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</f>
        <v>11800</v>
      </c>
      <c r="O27">
        <f>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</f>
        <v>11800</v>
      </c>
      <c r="Q27">
        <v>4130</v>
      </c>
      <c r="R27">
        <f>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0)*200)*(MaterialBlueprints1!Q27)*(1)</f>
        <v>48734000</v>
      </c>
      <c r="T27">
        <v>0</v>
      </c>
      <c r="U27">
        <f t="shared" si="0"/>
        <v>11800</v>
      </c>
      <c r="Y27">
        <v>5595.853061874127</v>
      </c>
      <c r="Z27">
        <f>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0)*200)*MaterialBlueprints1!Y27</f>
        <v>66031066.130114697</v>
      </c>
    </row>
    <row r="28" spans="1:26" x14ac:dyDescent="0.3">
      <c r="A28" t="s">
        <v>120</v>
      </c>
      <c r="B28" t="s">
        <v>121</v>
      </c>
      <c r="C28">
        <v>35</v>
      </c>
      <c r="D28" t="s">
        <v>87</v>
      </c>
      <c r="E28" t="s">
        <v>86</v>
      </c>
      <c r="F28">
        <v>157500</v>
      </c>
      <c r="G28">
        <v>1</v>
      </c>
      <c r="H28">
        <f>ROUNDUP(ComponentBlueprint!F17*ComponentBlueprint!G17, 0)*Info!B2*ROUNDUP(MaterialBlueprints1!F28*MaterialBlueprints1!G28,0)</f>
        <v>787500</v>
      </c>
      <c r="K28">
        <v>57458</v>
      </c>
      <c r="L28" t="s">
        <v>136</v>
      </c>
      <c r="M28" t="s">
        <v>137</v>
      </c>
      <c r="N28">
        <f>ROUNDUP(ComponentBlueprint!F3*ComponentBlueprint!G3, 0)*Info!B2*ROUNDUP(MaterialBlueprints1!F156*MaterialBlueprints1!G156,0)</f>
        <v>20</v>
      </c>
      <c r="O28">
        <f>ROUNDUP(ComponentBlueprint!F3*ComponentBlueprint!G3, 0)*Info!B2*ROUNDUP(MaterialBlueprints1!F156*MaterialBlueprints1!G156,0)</f>
        <v>20</v>
      </c>
      <c r="Q28">
        <v>10970000</v>
      </c>
      <c r="R28">
        <f>(ROUNDUP(ComponentBlueprint!F3*ComponentBlueprint!G3, 0)*Info!B2*ROUNDUP(MaterialBlueprints1!F156*MaterialBlueprints1!G156,0))*(MaterialBlueprints1!Q28)*(1)</f>
        <v>219400000</v>
      </c>
      <c r="T28">
        <v>0</v>
      </c>
      <c r="U28">
        <f t="shared" si="0"/>
        <v>20</v>
      </c>
      <c r="Y28">
        <v>4450459.0701873777</v>
      </c>
      <c r="Z28">
        <f>(ROUNDUP(ComponentBlueprint!F3*ComponentBlueprint!G3, 0)*Info!B2*ROUNDUP(MaterialBlueprints1!F156*MaterialBlueprints1!G156,0))*MaterialBlueprints1!Y28</f>
        <v>89009181.403747559</v>
      </c>
    </row>
    <row r="29" spans="1:26" x14ac:dyDescent="0.3">
      <c r="A29" t="s">
        <v>138</v>
      </c>
      <c r="B29" t="s">
        <v>139</v>
      </c>
      <c r="C29">
        <v>2872</v>
      </c>
      <c r="D29" t="s">
        <v>80</v>
      </c>
      <c r="E29" t="s">
        <v>81</v>
      </c>
      <c r="F29">
        <v>1</v>
      </c>
      <c r="G29">
        <v>1</v>
      </c>
      <c r="H29">
        <f>ROUNDUP(ComponentBlueprint!F7*ComponentBlueprint!G7, 0)*Info!B2*ROUNDUP(MaterialBlueprints1!F29*MaterialBlueprints1!G29,0)</f>
        <v>2</v>
      </c>
      <c r="K29">
        <v>57479</v>
      </c>
      <c r="L29" t="s">
        <v>140</v>
      </c>
      <c r="M29" t="s">
        <v>141</v>
      </c>
      <c r="N29">
        <f>ROUNDUP(ComponentBlueprint!F2*ComponentBlueprint!G2, 0)*Info!B2*ROUNDUP(MaterialBlueprints1!F152*MaterialBlueprints1!G152,0)</f>
        <v>70</v>
      </c>
      <c r="O29">
        <f>ROUNDUP(ComponentBlueprint!F2*ComponentBlueprint!G2, 0)*Info!B2*ROUNDUP(MaterialBlueprints1!F152*MaterialBlueprints1!G152,0)</f>
        <v>70</v>
      </c>
      <c r="Q29">
        <v>5040000</v>
      </c>
      <c r="R29">
        <f>(ROUNDUP(ComponentBlueprint!F2*ComponentBlueprint!G2, 0)*Info!B2*ROUNDUP(MaterialBlueprints1!F152*MaterialBlueprints1!G152,0))*(MaterialBlueprints1!Q29)*(1)</f>
        <v>352800000</v>
      </c>
      <c r="T29">
        <v>0</v>
      </c>
      <c r="U29">
        <f t="shared" si="0"/>
        <v>70</v>
      </c>
      <c r="Y29">
        <v>348153.32476230658</v>
      </c>
      <c r="Z29">
        <f>(ROUNDUP(ComponentBlueprint!F2*ComponentBlueprint!G2, 0)*Info!B2*ROUNDUP(MaterialBlueprints1!F152*MaterialBlueprints1!G152,0))*MaterialBlueprints1!Y29</f>
        <v>24370732.73336146</v>
      </c>
    </row>
    <row r="30" spans="1:26" x14ac:dyDescent="0.3">
      <c r="A30" t="s">
        <v>138</v>
      </c>
      <c r="B30" t="s">
        <v>139</v>
      </c>
      <c r="C30">
        <v>57457</v>
      </c>
      <c r="D30" t="s">
        <v>84</v>
      </c>
      <c r="E30" t="s">
        <v>85</v>
      </c>
      <c r="F30">
        <v>100</v>
      </c>
      <c r="G30">
        <v>1</v>
      </c>
      <c r="H30">
        <f>ROUNDUP(ComponentBlueprint!F7*ComponentBlueprint!G7, 0)*Info!B2*ROUNDUP(MaterialBlueprints1!F30*MaterialBlueprints1!G30,0)</f>
        <v>200</v>
      </c>
      <c r="K30">
        <v>57482</v>
      </c>
      <c r="L30" t="s">
        <v>142</v>
      </c>
      <c r="M30" t="s">
        <v>143</v>
      </c>
      <c r="N30">
        <f>ROUNDUP(ComponentBlueprint!F3*ComponentBlueprint!G3, 0)*Info!B2*ROUNDUP(MaterialBlueprints1!F155*MaterialBlueprints1!G155,0)</f>
        <v>10</v>
      </c>
      <c r="O30">
        <f>ROUNDUP(ComponentBlueprint!F3*ComponentBlueprint!G3, 0)*Info!B2*ROUNDUP(MaterialBlueprints1!F155*MaterialBlueprints1!G155,0)</f>
        <v>10</v>
      </c>
      <c r="Q30">
        <v>94520000</v>
      </c>
      <c r="R30">
        <f>(ROUNDUP(ComponentBlueprint!F3*ComponentBlueprint!G3, 0)*Info!B2*ROUNDUP(MaterialBlueprints1!F155*MaterialBlueprints1!G155,0))*(MaterialBlueprints1!Q30)*(1)</f>
        <v>945200000</v>
      </c>
      <c r="T30">
        <v>0</v>
      </c>
      <c r="U30">
        <f t="shared" si="0"/>
        <v>10</v>
      </c>
      <c r="Y30">
        <v>33171760.020046171</v>
      </c>
      <c r="Z30">
        <f>(ROUNDUP(ComponentBlueprint!F3*ComponentBlueprint!G3, 0)*Info!B2*ROUNDUP(MaterialBlueprints1!F155*MaterialBlueprints1!G155,0))*MaterialBlueprints1!Y30</f>
        <v>331717600.20046169</v>
      </c>
    </row>
    <row r="31" spans="1:26" x14ac:dyDescent="0.3">
      <c r="A31" t="s">
        <v>138</v>
      </c>
      <c r="B31" t="s">
        <v>139</v>
      </c>
      <c r="C31">
        <v>40</v>
      </c>
      <c r="D31" t="s">
        <v>88</v>
      </c>
      <c r="E31" t="s">
        <v>89</v>
      </c>
      <c r="F31">
        <v>278</v>
      </c>
      <c r="G31">
        <v>1</v>
      </c>
      <c r="H31">
        <f>ROUNDUP(ComponentBlueprint!F7*ComponentBlueprint!G7, 0)*Info!B2*ROUNDUP(MaterialBlueprints1!F31*MaterialBlueprints1!G31,0)</f>
        <v>556</v>
      </c>
      <c r="K31">
        <v>57483</v>
      </c>
      <c r="L31" t="s">
        <v>144</v>
      </c>
      <c r="M31" t="s">
        <v>145</v>
      </c>
      <c r="N31">
        <f>ROUNDUP(ComponentBlueprint!F3*ComponentBlueprint!G3, 0)*Info!B2*ROUNDUP(MaterialBlueprints1!F154*MaterialBlueprints1!G154,0)</f>
        <v>2</v>
      </c>
      <c r="O31">
        <f>ROUNDUP(ComponentBlueprint!F3*ComponentBlueprint!G3, 0)*Info!B2*ROUNDUP(MaterialBlueprints1!F154*MaterialBlueprints1!G154,0)</f>
        <v>2</v>
      </c>
      <c r="Q31">
        <v>106000000</v>
      </c>
      <c r="R31">
        <f>(ROUNDUP(ComponentBlueprint!F3*ComponentBlueprint!G3, 0)*Info!B2*ROUNDUP(MaterialBlueprints1!F154*MaterialBlueprints1!G154,0))*(MaterialBlueprints1!Q31)*(1)</f>
        <v>212000000</v>
      </c>
      <c r="T31">
        <v>0</v>
      </c>
      <c r="U31">
        <f t="shared" si="0"/>
        <v>2</v>
      </c>
      <c r="Y31">
        <v>15189947.664213911</v>
      </c>
      <c r="Z31">
        <f>(ROUNDUP(ComponentBlueprint!F3*ComponentBlueprint!G3, 0)*Info!B2*ROUNDUP(MaterialBlueprints1!F154*MaterialBlueprints1!G154,0))*MaterialBlueprints1!Y31</f>
        <v>30379895.328427821</v>
      </c>
    </row>
    <row r="32" spans="1:26" x14ac:dyDescent="0.3">
      <c r="A32" t="s">
        <v>138</v>
      </c>
      <c r="B32" t="s">
        <v>139</v>
      </c>
      <c r="C32">
        <v>39</v>
      </c>
      <c r="D32" t="s">
        <v>92</v>
      </c>
      <c r="E32" t="s">
        <v>93</v>
      </c>
      <c r="F32">
        <v>548</v>
      </c>
      <c r="G32">
        <v>1</v>
      </c>
      <c r="H32">
        <f>ROUNDUP(ComponentBlueprint!F7*ComponentBlueprint!G7, 0)*Info!B2*ROUNDUP(MaterialBlueprints1!F32*MaterialBlueprints1!G32,0)</f>
        <v>1096</v>
      </c>
    </row>
    <row r="33" spans="1:8" x14ac:dyDescent="0.3">
      <c r="A33" t="s">
        <v>138</v>
      </c>
      <c r="B33" t="s">
        <v>139</v>
      </c>
      <c r="C33">
        <v>38</v>
      </c>
      <c r="D33" t="s">
        <v>96</v>
      </c>
      <c r="E33" t="s">
        <v>97</v>
      </c>
      <c r="F33">
        <v>1125</v>
      </c>
      <c r="G33">
        <v>1</v>
      </c>
      <c r="H33">
        <f>ROUNDUP(ComponentBlueprint!F7*ComponentBlueprint!G7, 0)*Info!B2*ROUNDUP(MaterialBlueprints1!F33*MaterialBlueprints1!G33,0)</f>
        <v>2250</v>
      </c>
    </row>
    <row r="34" spans="1:8" x14ac:dyDescent="0.3">
      <c r="A34" t="s">
        <v>138</v>
      </c>
      <c r="B34" t="s">
        <v>139</v>
      </c>
      <c r="C34">
        <v>37</v>
      </c>
      <c r="D34" t="s">
        <v>95</v>
      </c>
      <c r="E34" t="s">
        <v>94</v>
      </c>
      <c r="F34">
        <v>11250</v>
      </c>
      <c r="G34">
        <v>1</v>
      </c>
      <c r="H34">
        <f>ROUNDUP(ComponentBlueprint!F7*ComponentBlueprint!G7, 0)*Info!B2*ROUNDUP(MaterialBlueprints1!F34*MaterialBlueprints1!G34,0)</f>
        <v>22500</v>
      </c>
    </row>
    <row r="35" spans="1:8" x14ac:dyDescent="0.3">
      <c r="A35" t="s">
        <v>138</v>
      </c>
      <c r="B35" t="s">
        <v>139</v>
      </c>
      <c r="C35">
        <v>34</v>
      </c>
      <c r="D35" t="s">
        <v>83</v>
      </c>
      <c r="E35" t="s">
        <v>82</v>
      </c>
      <c r="F35">
        <v>39000</v>
      </c>
      <c r="G35">
        <v>1</v>
      </c>
      <c r="H35">
        <f>ROUNDUP(ComponentBlueprint!F7*ComponentBlueprint!G7, 0)*Info!B2*ROUNDUP(MaterialBlueprints1!F35*MaterialBlueprints1!G35,0)</f>
        <v>78000</v>
      </c>
    </row>
    <row r="36" spans="1:8" x14ac:dyDescent="0.3">
      <c r="A36" t="s">
        <v>138</v>
      </c>
      <c r="B36" t="s">
        <v>139</v>
      </c>
      <c r="C36">
        <v>36</v>
      </c>
      <c r="D36" t="s">
        <v>91</v>
      </c>
      <c r="E36" t="s">
        <v>90</v>
      </c>
      <c r="F36">
        <v>39000</v>
      </c>
      <c r="G36">
        <v>1</v>
      </c>
      <c r="H36">
        <f>ROUNDUP(ComponentBlueprint!F7*ComponentBlueprint!G7, 0)*Info!B2*ROUNDUP(MaterialBlueprints1!F36*MaterialBlueprints1!G36,0)</f>
        <v>78000</v>
      </c>
    </row>
    <row r="37" spans="1:8" x14ac:dyDescent="0.3">
      <c r="A37" t="s">
        <v>138</v>
      </c>
      <c r="B37" t="s">
        <v>139</v>
      </c>
      <c r="C37">
        <v>35</v>
      </c>
      <c r="D37" t="s">
        <v>87</v>
      </c>
      <c r="E37" t="s">
        <v>86</v>
      </c>
      <c r="F37">
        <v>142500</v>
      </c>
      <c r="G37">
        <v>1</v>
      </c>
      <c r="H37">
        <f>ROUNDUP(ComponentBlueprint!F7*ComponentBlueprint!G7, 0)*Info!B2*ROUNDUP(MaterialBlueprints1!F37*MaterialBlueprints1!G37,0)</f>
        <v>285000</v>
      </c>
    </row>
    <row r="38" spans="1:8" x14ac:dyDescent="0.3">
      <c r="A38" t="s">
        <v>146</v>
      </c>
      <c r="B38" t="s">
        <v>147</v>
      </c>
      <c r="C38">
        <v>2872</v>
      </c>
      <c r="D38" t="s">
        <v>80</v>
      </c>
      <c r="E38" t="s">
        <v>81</v>
      </c>
      <c r="F38">
        <v>1</v>
      </c>
      <c r="G38">
        <v>1</v>
      </c>
      <c r="H38">
        <f>ROUNDUP(ComponentBlueprint!F5*ComponentBlueprint!G5, 0)*Info!B2*ROUNDUP(MaterialBlueprints1!F38*MaterialBlueprints1!G38,0)</f>
        <v>2</v>
      </c>
    </row>
    <row r="39" spans="1:8" x14ac:dyDescent="0.3">
      <c r="A39" t="s">
        <v>146</v>
      </c>
      <c r="B39" t="s">
        <v>147</v>
      </c>
      <c r="C39">
        <v>57457</v>
      </c>
      <c r="D39" t="s">
        <v>84</v>
      </c>
      <c r="E39" t="s">
        <v>85</v>
      </c>
      <c r="F39">
        <v>100</v>
      </c>
      <c r="G39">
        <v>1</v>
      </c>
      <c r="H39">
        <f>ROUNDUP(ComponentBlueprint!F5*ComponentBlueprint!G5, 0)*Info!B2*ROUNDUP(MaterialBlueprints1!F39*MaterialBlueprints1!G39,0)</f>
        <v>200</v>
      </c>
    </row>
    <row r="40" spans="1:8" x14ac:dyDescent="0.3">
      <c r="A40" t="s">
        <v>146</v>
      </c>
      <c r="B40" t="s">
        <v>147</v>
      </c>
      <c r="C40">
        <v>40</v>
      </c>
      <c r="D40" t="s">
        <v>88</v>
      </c>
      <c r="E40" t="s">
        <v>89</v>
      </c>
      <c r="F40">
        <v>330</v>
      </c>
      <c r="G40">
        <v>1</v>
      </c>
      <c r="H40">
        <f>ROUNDUP(ComponentBlueprint!F5*ComponentBlueprint!G5, 0)*Info!B2*ROUNDUP(MaterialBlueprints1!F40*MaterialBlueprints1!G40,0)</f>
        <v>660</v>
      </c>
    </row>
    <row r="41" spans="1:8" x14ac:dyDescent="0.3">
      <c r="A41" t="s">
        <v>146</v>
      </c>
      <c r="B41" t="s">
        <v>147</v>
      </c>
      <c r="C41">
        <v>39</v>
      </c>
      <c r="D41" t="s">
        <v>92</v>
      </c>
      <c r="E41" t="s">
        <v>93</v>
      </c>
      <c r="F41">
        <v>660</v>
      </c>
      <c r="G41">
        <v>1</v>
      </c>
      <c r="H41">
        <f>ROUNDUP(ComponentBlueprint!F5*ComponentBlueprint!G5, 0)*Info!B2*ROUNDUP(MaterialBlueprints1!F41*MaterialBlueprints1!G41,0)</f>
        <v>1320</v>
      </c>
    </row>
    <row r="42" spans="1:8" x14ac:dyDescent="0.3">
      <c r="A42" t="s">
        <v>146</v>
      </c>
      <c r="B42" t="s">
        <v>147</v>
      </c>
      <c r="C42">
        <v>38</v>
      </c>
      <c r="D42" t="s">
        <v>96</v>
      </c>
      <c r="E42" t="s">
        <v>97</v>
      </c>
      <c r="F42">
        <v>1350</v>
      </c>
      <c r="G42">
        <v>1</v>
      </c>
      <c r="H42">
        <f>ROUNDUP(ComponentBlueprint!F5*ComponentBlueprint!G5, 0)*Info!B2*ROUNDUP(MaterialBlueprints1!F42*MaterialBlueprints1!G42,0)</f>
        <v>2700</v>
      </c>
    </row>
    <row r="43" spans="1:8" x14ac:dyDescent="0.3">
      <c r="A43" t="s">
        <v>146</v>
      </c>
      <c r="B43" t="s">
        <v>147</v>
      </c>
      <c r="C43">
        <v>37</v>
      </c>
      <c r="D43" t="s">
        <v>95</v>
      </c>
      <c r="E43" t="s">
        <v>94</v>
      </c>
      <c r="F43">
        <v>13500</v>
      </c>
      <c r="G43">
        <v>1</v>
      </c>
      <c r="H43">
        <f>ROUNDUP(ComponentBlueprint!F5*ComponentBlueprint!G5, 0)*Info!B2*ROUNDUP(MaterialBlueprints1!F43*MaterialBlueprints1!G43,0)</f>
        <v>27000</v>
      </c>
    </row>
    <row r="44" spans="1:8" x14ac:dyDescent="0.3">
      <c r="A44" t="s">
        <v>146</v>
      </c>
      <c r="B44" t="s">
        <v>147</v>
      </c>
      <c r="C44">
        <v>34</v>
      </c>
      <c r="D44" t="s">
        <v>83</v>
      </c>
      <c r="E44" t="s">
        <v>82</v>
      </c>
      <c r="F44">
        <v>47250</v>
      </c>
      <c r="G44">
        <v>1</v>
      </c>
      <c r="H44">
        <f>ROUNDUP(ComponentBlueprint!F5*ComponentBlueprint!G5, 0)*Info!B2*ROUNDUP(MaterialBlueprints1!F44*MaterialBlueprints1!G44,0)</f>
        <v>94500</v>
      </c>
    </row>
    <row r="45" spans="1:8" x14ac:dyDescent="0.3">
      <c r="A45" t="s">
        <v>146</v>
      </c>
      <c r="B45" t="s">
        <v>147</v>
      </c>
      <c r="C45">
        <v>36</v>
      </c>
      <c r="D45" t="s">
        <v>91</v>
      </c>
      <c r="E45" t="s">
        <v>90</v>
      </c>
      <c r="F45">
        <v>47250</v>
      </c>
      <c r="G45">
        <v>1</v>
      </c>
      <c r="H45">
        <f>ROUNDUP(ComponentBlueprint!F5*ComponentBlueprint!G5, 0)*Info!B2*ROUNDUP(MaterialBlueprints1!F45*MaterialBlueprints1!G45,0)</f>
        <v>94500</v>
      </c>
    </row>
    <row r="46" spans="1:8" x14ac:dyDescent="0.3">
      <c r="A46" t="s">
        <v>146</v>
      </c>
      <c r="B46" t="s">
        <v>147</v>
      </c>
      <c r="C46">
        <v>35</v>
      </c>
      <c r="D46" t="s">
        <v>87</v>
      </c>
      <c r="E46" t="s">
        <v>86</v>
      </c>
      <c r="F46">
        <v>168750</v>
      </c>
      <c r="G46">
        <v>1</v>
      </c>
      <c r="H46">
        <f>ROUNDUP(ComponentBlueprint!F5*ComponentBlueprint!G5, 0)*Info!B2*ROUNDUP(MaterialBlueprints1!F46*MaterialBlueprints1!G46,0)</f>
        <v>337500</v>
      </c>
    </row>
    <row r="47" spans="1:8" x14ac:dyDescent="0.3">
      <c r="A47" t="s">
        <v>148</v>
      </c>
      <c r="B47" t="s">
        <v>149</v>
      </c>
      <c r="C47">
        <v>2871</v>
      </c>
      <c r="D47" t="s">
        <v>115</v>
      </c>
      <c r="E47" t="s">
        <v>114</v>
      </c>
      <c r="F47">
        <v>1</v>
      </c>
      <c r="G47">
        <v>1</v>
      </c>
      <c r="H47">
        <f>ROUNDUP(ComponentBlueprint!F14*ComponentBlueprint!G14, 0)*Info!B2*ROUNDUP(MaterialBlueprints1!F47*MaterialBlueprints1!G47,0)</f>
        <v>5</v>
      </c>
    </row>
    <row r="48" spans="1:8" x14ac:dyDescent="0.3">
      <c r="A48" t="s">
        <v>148</v>
      </c>
      <c r="B48" t="s">
        <v>149</v>
      </c>
      <c r="C48">
        <v>57457</v>
      </c>
      <c r="D48" t="s">
        <v>84</v>
      </c>
      <c r="E48" t="s">
        <v>85</v>
      </c>
      <c r="F48">
        <v>100</v>
      </c>
      <c r="G48">
        <v>1</v>
      </c>
      <c r="H48">
        <f>ROUNDUP(ComponentBlueprint!F14*ComponentBlueprint!G14, 0)*Info!B2*ROUNDUP(MaterialBlueprints1!F48*MaterialBlueprints1!G48,0)</f>
        <v>500</v>
      </c>
    </row>
    <row r="49" spans="1:8" x14ac:dyDescent="0.3">
      <c r="A49" t="s">
        <v>148</v>
      </c>
      <c r="B49" t="s">
        <v>149</v>
      </c>
      <c r="C49">
        <v>40</v>
      </c>
      <c r="D49" t="s">
        <v>88</v>
      </c>
      <c r="E49" t="s">
        <v>89</v>
      </c>
      <c r="F49">
        <v>308</v>
      </c>
      <c r="G49">
        <v>1</v>
      </c>
      <c r="H49">
        <f>ROUNDUP(ComponentBlueprint!F14*ComponentBlueprint!G14, 0)*Info!B2*ROUNDUP(MaterialBlueprints1!F49*MaterialBlueprints1!G49,0)</f>
        <v>1540</v>
      </c>
    </row>
    <row r="50" spans="1:8" x14ac:dyDescent="0.3">
      <c r="A50" t="s">
        <v>148</v>
      </c>
      <c r="B50" t="s">
        <v>149</v>
      </c>
      <c r="C50">
        <v>39</v>
      </c>
      <c r="D50" t="s">
        <v>92</v>
      </c>
      <c r="E50" t="s">
        <v>93</v>
      </c>
      <c r="F50">
        <v>615</v>
      </c>
      <c r="G50">
        <v>1</v>
      </c>
      <c r="H50">
        <f>ROUNDUP(ComponentBlueprint!F14*ComponentBlueprint!G14, 0)*Info!B2*ROUNDUP(MaterialBlueprints1!F50*MaterialBlueprints1!G50,0)</f>
        <v>3075</v>
      </c>
    </row>
    <row r="51" spans="1:8" x14ac:dyDescent="0.3">
      <c r="A51" t="s">
        <v>148</v>
      </c>
      <c r="B51" t="s">
        <v>149</v>
      </c>
      <c r="C51">
        <v>38</v>
      </c>
      <c r="D51" t="s">
        <v>96</v>
      </c>
      <c r="E51" t="s">
        <v>97</v>
      </c>
      <c r="F51">
        <v>1200</v>
      </c>
      <c r="G51">
        <v>1</v>
      </c>
      <c r="H51">
        <f>ROUNDUP(ComponentBlueprint!F14*ComponentBlueprint!G14, 0)*Info!B2*ROUNDUP(MaterialBlueprints1!F51*MaterialBlueprints1!G51,0)</f>
        <v>6000</v>
      </c>
    </row>
    <row r="52" spans="1:8" x14ac:dyDescent="0.3">
      <c r="A52" t="s">
        <v>148</v>
      </c>
      <c r="B52" t="s">
        <v>149</v>
      </c>
      <c r="C52">
        <v>37</v>
      </c>
      <c r="D52" t="s">
        <v>95</v>
      </c>
      <c r="E52" t="s">
        <v>94</v>
      </c>
      <c r="F52">
        <v>12000</v>
      </c>
      <c r="G52">
        <v>1</v>
      </c>
      <c r="H52">
        <f>ROUNDUP(ComponentBlueprint!F14*ComponentBlueprint!G14, 0)*Info!B2*ROUNDUP(MaterialBlueprints1!F52*MaterialBlueprints1!G52,0)</f>
        <v>60000</v>
      </c>
    </row>
    <row r="53" spans="1:8" x14ac:dyDescent="0.3">
      <c r="A53" t="s">
        <v>148</v>
      </c>
      <c r="B53" t="s">
        <v>149</v>
      </c>
      <c r="C53">
        <v>34</v>
      </c>
      <c r="D53" t="s">
        <v>83</v>
      </c>
      <c r="E53" t="s">
        <v>82</v>
      </c>
      <c r="F53">
        <v>45000</v>
      </c>
      <c r="G53">
        <v>1</v>
      </c>
      <c r="H53">
        <f>ROUNDUP(ComponentBlueprint!F14*ComponentBlueprint!G14, 0)*Info!B2*ROUNDUP(MaterialBlueprints1!F53*MaterialBlueprints1!G53,0)</f>
        <v>225000</v>
      </c>
    </row>
    <row r="54" spans="1:8" x14ac:dyDescent="0.3">
      <c r="A54" t="s">
        <v>148</v>
      </c>
      <c r="B54" t="s">
        <v>149</v>
      </c>
      <c r="C54">
        <v>36</v>
      </c>
      <c r="D54" t="s">
        <v>91</v>
      </c>
      <c r="E54" t="s">
        <v>90</v>
      </c>
      <c r="F54">
        <v>45000</v>
      </c>
      <c r="G54">
        <v>1</v>
      </c>
      <c r="H54">
        <f>ROUNDUP(ComponentBlueprint!F14*ComponentBlueprint!G14, 0)*Info!B2*ROUNDUP(MaterialBlueprints1!F54*MaterialBlueprints1!G54,0)</f>
        <v>225000</v>
      </c>
    </row>
    <row r="55" spans="1:8" x14ac:dyDescent="0.3">
      <c r="A55" t="s">
        <v>148</v>
      </c>
      <c r="B55" t="s">
        <v>149</v>
      </c>
      <c r="C55">
        <v>35</v>
      </c>
      <c r="D55" t="s">
        <v>87</v>
      </c>
      <c r="E55" t="s">
        <v>86</v>
      </c>
      <c r="F55">
        <v>157500</v>
      </c>
      <c r="G55">
        <v>1</v>
      </c>
      <c r="H55">
        <f>ROUNDUP(ComponentBlueprint!F14*ComponentBlueprint!G14, 0)*Info!B2*ROUNDUP(MaterialBlueprints1!F55*MaterialBlueprints1!G55,0)</f>
        <v>787500</v>
      </c>
    </row>
    <row r="56" spans="1:8" x14ac:dyDescent="0.3">
      <c r="A56" t="s">
        <v>150</v>
      </c>
      <c r="B56" t="s">
        <v>151</v>
      </c>
      <c r="C56">
        <v>2876</v>
      </c>
      <c r="D56" t="s">
        <v>117</v>
      </c>
      <c r="E56" t="s">
        <v>116</v>
      </c>
      <c r="F56">
        <v>1</v>
      </c>
      <c r="G56">
        <v>1</v>
      </c>
      <c r="H56">
        <f>ROUNDUP(ComponentBlueprint!F11*ComponentBlueprint!G11, 0)*Info!B2*ROUNDUP(MaterialBlueprints1!F56*MaterialBlueprints1!G56,0)</f>
        <v>2</v>
      </c>
    </row>
    <row r="57" spans="1:8" x14ac:dyDescent="0.3">
      <c r="A57" t="s">
        <v>150</v>
      </c>
      <c r="B57" t="s">
        <v>151</v>
      </c>
      <c r="C57">
        <v>57457</v>
      </c>
      <c r="D57" t="s">
        <v>84</v>
      </c>
      <c r="E57" t="s">
        <v>85</v>
      </c>
      <c r="F57">
        <v>100</v>
      </c>
      <c r="G57">
        <v>1</v>
      </c>
      <c r="H57">
        <f>ROUNDUP(ComponentBlueprint!F11*ComponentBlueprint!G11, 0)*Info!B2*ROUNDUP(MaterialBlueprints1!F57*MaterialBlueprints1!G57,0)</f>
        <v>200</v>
      </c>
    </row>
    <row r="58" spans="1:8" x14ac:dyDescent="0.3">
      <c r="A58" t="s">
        <v>150</v>
      </c>
      <c r="B58" t="s">
        <v>151</v>
      </c>
      <c r="C58">
        <v>40</v>
      </c>
      <c r="D58" t="s">
        <v>88</v>
      </c>
      <c r="E58" t="s">
        <v>89</v>
      </c>
      <c r="F58">
        <v>420</v>
      </c>
      <c r="G58">
        <v>1</v>
      </c>
      <c r="H58">
        <f>ROUNDUP(ComponentBlueprint!F11*ComponentBlueprint!G11, 0)*Info!B2*ROUNDUP(MaterialBlueprints1!F58*MaterialBlueprints1!G58,0)</f>
        <v>840</v>
      </c>
    </row>
    <row r="59" spans="1:8" x14ac:dyDescent="0.3">
      <c r="A59" t="s">
        <v>150</v>
      </c>
      <c r="B59" t="s">
        <v>151</v>
      </c>
      <c r="C59">
        <v>39</v>
      </c>
      <c r="D59" t="s">
        <v>92</v>
      </c>
      <c r="E59" t="s">
        <v>93</v>
      </c>
      <c r="F59">
        <v>900</v>
      </c>
      <c r="G59">
        <v>1</v>
      </c>
      <c r="H59">
        <f>ROUNDUP(ComponentBlueprint!F11*ComponentBlueprint!G11, 0)*Info!B2*ROUNDUP(MaterialBlueprints1!F59*MaterialBlueprints1!G59,0)</f>
        <v>1800</v>
      </c>
    </row>
    <row r="60" spans="1:8" x14ac:dyDescent="0.3">
      <c r="A60" t="s">
        <v>150</v>
      </c>
      <c r="B60" t="s">
        <v>151</v>
      </c>
      <c r="C60">
        <v>38</v>
      </c>
      <c r="D60" t="s">
        <v>96</v>
      </c>
      <c r="E60" t="s">
        <v>97</v>
      </c>
      <c r="F60">
        <v>1688</v>
      </c>
      <c r="G60">
        <v>1</v>
      </c>
      <c r="H60">
        <f>ROUNDUP(ComponentBlueprint!F11*ComponentBlueprint!G11, 0)*Info!B2*ROUNDUP(MaterialBlueprints1!F60*MaterialBlueprints1!G60,0)</f>
        <v>3376</v>
      </c>
    </row>
    <row r="61" spans="1:8" x14ac:dyDescent="0.3">
      <c r="A61" t="s">
        <v>150</v>
      </c>
      <c r="B61" t="s">
        <v>151</v>
      </c>
      <c r="C61">
        <v>37</v>
      </c>
      <c r="D61" t="s">
        <v>95</v>
      </c>
      <c r="E61" t="s">
        <v>94</v>
      </c>
      <c r="F61">
        <v>16875</v>
      </c>
      <c r="G61">
        <v>1</v>
      </c>
      <c r="H61">
        <f>ROUNDUP(ComponentBlueprint!F11*ComponentBlueprint!G11, 0)*Info!B2*ROUNDUP(MaterialBlueprints1!F61*MaterialBlueprints1!G61,0)</f>
        <v>33750</v>
      </c>
    </row>
    <row r="62" spans="1:8" x14ac:dyDescent="0.3">
      <c r="A62" t="s">
        <v>150</v>
      </c>
      <c r="B62" t="s">
        <v>151</v>
      </c>
      <c r="C62">
        <v>34</v>
      </c>
      <c r="D62" t="s">
        <v>83</v>
      </c>
      <c r="E62" t="s">
        <v>82</v>
      </c>
      <c r="F62">
        <v>60000</v>
      </c>
      <c r="G62">
        <v>1</v>
      </c>
      <c r="H62">
        <f>ROUNDUP(ComponentBlueprint!F11*ComponentBlueprint!G11, 0)*Info!B2*ROUNDUP(MaterialBlueprints1!F62*MaterialBlueprints1!G62,0)</f>
        <v>120000</v>
      </c>
    </row>
    <row r="63" spans="1:8" x14ac:dyDescent="0.3">
      <c r="A63" t="s">
        <v>150</v>
      </c>
      <c r="B63" t="s">
        <v>151</v>
      </c>
      <c r="C63">
        <v>36</v>
      </c>
      <c r="D63" t="s">
        <v>91</v>
      </c>
      <c r="E63" t="s">
        <v>90</v>
      </c>
      <c r="F63">
        <v>60000</v>
      </c>
      <c r="G63">
        <v>1</v>
      </c>
      <c r="H63">
        <f>ROUNDUP(ComponentBlueprint!F11*ComponentBlueprint!G11, 0)*Info!B2*ROUNDUP(MaterialBlueprints1!F63*MaterialBlueprints1!G63,0)</f>
        <v>120000</v>
      </c>
    </row>
    <row r="64" spans="1:8" x14ac:dyDescent="0.3">
      <c r="A64" t="s">
        <v>150</v>
      </c>
      <c r="B64" t="s">
        <v>151</v>
      </c>
      <c r="C64">
        <v>35</v>
      </c>
      <c r="D64" t="s">
        <v>87</v>
      </c>
      <c r="E64" t="s">
        <v>86</v>
      </c>
      <c r="F64">
        <v>216000</v>
      </c>
      <c r="G64">
        <v>1</v>
      </c>
      <c r="H64">
        <f>ROUNDUP(ComponentBlueprint!F11*ComponentBlueprint!G11, 0)*Info!B2*ROUNDUP(MaterialBlueprints1!F64*MaterialBlueprints1!G64,0)</f>
        <v>432000</v>
      </c>
    </row>
    <row r="65" spans="1:8" x14ac:dyDescent="0.3">
      <c r="A65" t="s">
        <v>152</v>
      </c>
      <c r="B65" t="s">
        <v>153</v>
      </c>
      <c r="C65">
        <v>2871</v>
      </c>
      <c r="D65" t="s">
        <v>115</v>
      </c>
      <c r="E65" t="s">
        <v>114</v>
      </c>
      <c r="F65">
        <v>1</v>
      </c>
      <c r="G65">
        <v>1</v>
      </c>
      <c r="H65">
        <f>ROUNDUP(ComponentBlueprint!F15*ComponentBlueprint!G15, 0)*Info!B2*ROUNDUP(MaterialBlueprints1!F65*MaterialBlueprints1!G65,0)</f>
        <v>4</v>
      </c>
    </row>
    <row r="66" spans="1:8" x14ac:dyDescent="0.3">
      <c r="A66" t="s">
        <v>152</v>
      </c>
      <c r="B66" t="s">
        <v>153</v>
      </c>
      <c r="C66">
        <v>57457</v>
      </c>
      <c r="D66" t="s">
        <v>84</v>
      </c>
      <c r="E66" t="s">
        <v>85</v>
      </c>
      <c r="F66">
        <v>100</v>
      </c>
      <c r="G66">
        <v>1</v>
      </c>
      <c r="H66">
        <f>ROUNDUP(ComponentBlueprint!F15*ComponentBlueprint!G15, 0)*Info!B2*ROUNDUP(MaterialBlueprints1!F66*MaterialBlueprints1!G66,0)</f>
        <v>400</v>
      </c>
    </row>
    <row r="67" spans="1:8" x14ac:dyDescent="0.3">
      <c r="A67" t="s">
        <v>152</v>
      </c>
      <c r="B67" t="s">
        <v>153</v>
      </c>
      <c r="C67">
        <v>40</v>
      </c>
      <c r="D67" t="s">
        <v>88</v>
      </c>
      <c r="E67" t="s">
        <v>89</v>
      </c>
      <c r="F67">
        <v>285</v>
      </c>
      <c r="G67">
        <v>1</v>
      </c>
      <c r="H67">
        <f>ROUNDUP(ComponentBlueprint!F15*ComponentBlueprint!G15, 0)*Info!B2*ROUNDUP(MaterialBlueprints1!F67*MaterialBlueprints1!G67,0)</f>
        <v>1140</v>
      </c>
    </row>
    <row r="68" spans="1:8" x14ac:dyDescent="0.3">
      <c r="A68" t="s">
        <v>152</v>
      </c>
      <c r="B68" t="s">
        <v>153</v>
      </c>
      <c r="C68">
        <v>39</v>
      </c>
      <c r="D68" t="s">
        <v>92</v>
      </c>
      <c r="E68" t="s">
        <v>93</v>
      </c>
      <c r="F68">
        <v>570</v>
      </c>
      <c r="G68">
        <v>1</v>
      </c>
      <c r="H68">
        <f>ROUNDUP(ComponentBlueprint!F15*ComponentBlueprint!G15, 0)*Info!B2*ROUNDUP(MaterialBlueprints1!F68*MaterialBlueprints1!G68,0)</f>
        <v>2280</v>
      </c>
    </row>
    <row r="69" spans="1:8" x14ac:dyDescent="0.3">
      <c r="A69" t="s">
        <v>152</v>
      </c>
      <c r="B69" t="s">
        <v>153</v>
      </c>
      <c r="C69">
        <v>38</v>
      </c>
      <c r="D69" t="s">
        <v>96</v>
      </c>
      <c r="E69" t="s">
        <v>97</v>
      </c>
      <c r="F69">
        <v>1125</v>
      </c>
      <c r="G69">
        <v>1</v>
      </c>
      <c r="H69">
        <f>ROUNDUP(ComponentBlueprint!F15*ComponentBlueprint!G15, 0)*Info!B2*ROUNDUP(MaterialBlueprints1!F69*MaterialBlueprints1!G69,0)</f>
        <v>4500</v>
      </c>
    </row>
    <row r="70" spans="1:8" x14ac:dyDescent="0.3">
      <c r="A70" t="s">
        <v>152</v>
      </c>
      <c r="B70" t="s">
        <v>153</v>
      </c>
      <c r="C70">
        <v>37</v>
      </c>
      <c r="D70" t="s">
        <v>95</v>
      </c>
      <c r="E70" t="s">
        <v>94</v>
      </c>
      <c r="F70">
        <v>11250</v>
      </c>
      <c r="G70">
        <v>1</v>
      </c>
      <c r="H70">
        <f>ROUNDUP(ComponentBlueprint!F15*ComponentBlueprint!G15, 0)*Info!B2*ROUNDUP(MaterialBlueprints1!F70*MaterialBlueprints1!G70,0)</f>
        <v>45000</v>
      </c>
    </row>
    <row r="71" spans="1:8" x14ac:dyDescent="0.3">
      <c r="A71" t="s">
        <v>152</v>
      </c>
      <c r="B71" t="s">
        <v>153</v>
      </c>
      <c r="C71">
        <v>34</v>
      </c>
      <c r="D71" t="s">
        <v>83</v>
      </c>
      <c r="E71" t="s">
        <v>82</v>
      </c>
      <c r="F71">
        <v>40500</v>
      </c>
      <c r="G71">
        <v>1</v>
      </c>
      <c r="H71">
        <f>ROUNDUP(ComponentBlueprint!F15*ComponentBlueprint!G15, 0)*Info!B2*ROUNDUP(MaterialBlueprints1!F71*MaterialBlueprints1!G71,0)</f>
        <v>162000</v>
      </c>
    </row>
    <row r="72" spans="1:8" x14ac:dyDescent="0.3">
      <c r="A72" t="s">
        <v>152</v>
      </c>
      <c r="B72" t="s">
        <v>153</v>
      </c>
      <c r="C72">
        <v>36</v>
      </c>
      <c r="D72" t="s">
        <v>91</v>
      </c>
      <c r="E72" t="s">
        <v>90</v>
      </c>
      <c r="F72">
        <v>40500</v>
      </c>
      <c r="G72">
        <v>1</v>
      </c>
      <c r="H72">
        <f>ROUNDUP(ComponentBlueprint!F15*ComponentBlueprint!G15, 0)*Info!B2*ROUNDUP(MaterialBlueprints1!F72*MaterialBlueprints1!G72,0)</f>
        <v>162000</v>
      </c>
    </row>
    <row r="73" spans="1:8" x14ac:dyDescent="0.3">
      <c r="A73" t="s">
        <v>152</v>
      </c>
      <c r="B73" t="s">
        <v>153</v>
      </c>
      <c r="C73">
        <v>35</v>
      </c>
      <c r="D73" t="s">
        <v>87</v>
      </c>
      <c r="E73" t="s">
        <v>86</v>
      </c>
      <c r="F73">
        <v>146250</v>
      </c>
      <c r="G73">
        <v>1</v>
      </c>
      <c r="H73">
        <f>ROUNDUP(ComponentBlueprint!F15*ComponentBlueprint!G15, 0)*Info!B2*ROUNDUP(MaterialBlueprints1!F73*MaterialBlueprints1!G73,0)</f>
        <v>585000</v>
      </c>
    </row>
    <row r="74" spans="1:8" x14ac:dyDescent="0.3">
      <c r="A74" t="s">
        <v>154</v>
      </c>
      <c r="B74" t="s">
        <v>155</v>
      </c>
      <c r="C74">
        <v>57457</v>
      </c>
      <c r="D74" t="s">
        <v>84</v>
      </c>
      <c r="E74" t="s">
        <v>85</v>
      </c>
      <c r="F74">
        <v>100</v>
      </c>
      <c r="G74">
        <v>1</v>
      </c>
      <c r="H74">
        <f>ROUNDUP(ComponentBlueprint!F12*ComponentBlueprint!G12, 0)*Info!B2*ROUNDUP(MaterialBlueprints1!F74*MaterialBlueprints1!G74,0)</f>
        <v>200</v>
      </c>
    </row>
    <row r="75" spans="1:8" x14ac:dyDescent="0.3">
      <c r="A75" t="s">
        <v>154</v>
      </c>
      <c r="B75" t="s">
        <v>155</v>
      </c>
      <c r="C75">
        <v>40</v>
      </c>
      <c r="D75" t="s">
        <v>88</v>
      </c>
      <c r="E75" t="s">
        <v>89</v>
      </c>
      <c r="F75">
        <v>210</v>
      </c>
      <c r="G75">
        <v>1</v>
      </c>
      <c r="H75">
        <f>ROUNDUP(ComponentBlueprint!F12*ComponentBlueprint!G12, 0)*Info!B2*ROUNDUP(MaterialBlueprints1!F75*MaterialBlueprints1!G75,0)</f>
        <v>420</v>
      </c>
    </row>
    <row r="76" spans="1:8" x14ac:dyDescent="0.3">
      <c r="A76" t="s">
        <v>154</v>
      </c>
      <c r="B76" t="s">
        <v>155</v>
      </c>
      <c r="C76">
        <v>39</v>
      </c>
      <c r="D76" t="s">
        <v>92</v>
      </c>
      <c r="E76" t="s">
        <v>93</v>
      </c>
      <c r="F76">
        <v>413</v>
      </c>
      <c r="G76">
        <v>1</v>
      </c>
      <c r="H76">
        <f>ROUNDUP(ComponentBlueprint!F12*ComponentBlueprint!G12, 0)*Info!B2*ROUNDUP(MaterialBlueprints1!F76*MaterialBlueprints1!G76,0)</f>
        <v>826</v>
      </c>
    </row>
    <row r="77" spans="1:8" x14ac:dyDescent="0.3">
      <c r="A77" t="s">
        <v>154</v>
      </c>
      <c r="B77" t="s">
        <v>155</v>
      </c>
      <c r="C77">
        <v>38</v>
      </c>
      <c r="D77" t="s">
        <v>96</v>
      </c>
      <c r="E77" t="s">
        <v>97</v>
      </c>
      <c r="F77">
        <v>750</v>
      </c>
      <c r="G77">
        <v>1</v>
      </c>
      <c r="H77">
        <f>ROUNDUP(ComponentBlueprint!F12*ComponentBlueprint!G12, 0)*Info!B2*ROUNDUP(MaterialBlueprints1!F77*MaterialBlueprints1!G77,0)</f>
        <v>1500</v>
      </c>
    </row>
    <row r="78" spans="1:8" x14ac:dyDescent="0.3">
      <c r="A78" t="s">
        <v>154</v>
      </c>
      <c r="B78" t="s">
        <v>155</v>
      </c>
      <c r="C78">
        <v>37</v>
      </c>
      <c r="D78" t="s">
        <v>95</v>
      </c>
      <c r="E78" t="s">
        <v>94</v>
      </c>
      <c r="F78">
        <v>9000</v>
      </c>
      <c r="G78">
        <v>1</v>
      </c>
      <c r="H78">
        <f>ROUNDUP(ComponentBlueprint!F12*ComponentBlueprint!G12, 0)*Info!B2*ROUNDUP(MaterialBlueprints1!F78*MaterialBlueprints1!G78,0)</f>
        <v>18000</v>
      </c>
    </row>
    <row r="79" spans="1:8" x14ac:dyDescent="0.3">
      <c r="A79" t="s">
        <v>154</v>
      </c>
      <c r="B79" t="s">
        <v>155</v>
      </c>
      <c r="C79">
        <v>34</v>
      </c>
      <c r="D79" t="s">
        <v>83</v>
      </c>
      <c r="E79" t="s">
        <v>82</v>
      </c>
      <c r="F79">
        <v>30000</v>
      </c>
      <c r="G79">
        <v>1</v>
      </c>
      <c r="H79">
        <f>ROUNDUP(ComponentBlueprint!F12*ComponentBlueprint!G12, 0)*Info!B2*ROUNDUP(MaterialBlueprints1!F79*MaterialBlueprints1!G79,0)</f>
        <v>60000</v>
      </c>
    </row>
    <row r="80" spans="1:8" x14ac:dyDescent="0.3">
      <c r="A80" t="s">
        <v>154</v>
      </c>
      <c r="B80" t="s">
        <v>155</v>
      </c>
      <c r="C80">
        <v>36</v>
      </c>
      <c r="D80" t="s">
        <v>91</v>
      </c>
      <c r="E80" t="s">
        <v>90</v>
      </c>
      <c r="F80">
        <v>30000</v>
      </c>
      <c r="G80">
        <v>1</v>
      </c>
      <c r="H80">
        <f>ROUNDUP(ComponentBlueprint!F12*ComponentBlueprint!G12, 0)*Info!B2*ROUNDUP(MaterialBlueprints1!F80*MaterialBlueprints1!G80,0)</f>
        <v>60000</v>
      </c>
    </row>
    <row r="81" spans="1:8" x14ac:dyDescent="0.3">
      <c r="A81" t="s">
        <v>154</v>
      </c>
      <c r="B81" t="s">
        <v>155</v>
      </c>
      <c r="C81">
        <v>35</v>
      </c>
      <c r="D81" t="s">
        <v>87</v>
      </c>
      <c r="E81" t="s">
        <v>86</v>
      </c>
      <c r="F81">
        <v>105000</v>
      </c>
      <c r="G81">
        <v>1</v>
      </c>
      <c r="H81">
        <f>ROUNDUP(ComponentBlueprint!F12*ComponentBlueprint!G12, 0)*Info!B2*ROUNDUP(MaterialBlueprints1!F81*MaterialBlueprints1!G81,0)</f>
        <v>210000</v>
      </c>
    </row>
    <row r="82" spans="1:8" x14ac:dyDescent="0.3">
      <c r="A82" t="s">
        <v>156</v>
      </c>
      <c r="B82" t="s">
        <v>157</v>
      </c>
      <c r="C82">
        <v>2876</v>
      </c>
      <c r="D82" t="s">
        <v>117</v>
      </c>
      <c r="E82" t="s">
        <v>116</v>
      </c>
      <c r="F82">
        <v>1</v>
      </c>
      <c r="G82">
        <v>1</v>
      </c>
      <c r="H82">
        <f>ROUNDUP(ComponentBlueprint!F18*ComponentBlueprint!G18, 0)*Info!B2*ROUNDUP(MaterialBlueprints1!F82*MaterialBlueprints1!G82,0)</f>
        <v>20</v>
      </c>
    </row>
    <row r="83" spans="1:8" x14ac:dyDescent="0.3">
      <c r="A83" t="s">
        <v>156</v>
      </c>
      <c r="B83" t="s">
        <v>157</v>
      </c>
      <c r="C83">
        <v>57457</v>
      </c>
      <c r="D83" t="s">
        <v>84</v>
      </c>
      <c r="E83" t="s">
        <v>85</v>
      </c>
      <c r="F83">
        <v>100</v>
      </c>
      <c r="G83">
        <v>1</v>
      </c>
      <c r="H83">
        <f>ROUNDUP(ComponentBlueprint!F18*ComponentBlueprint!G18, 0)*Info!B2*ROUNDUP(MaterialBlueprints1!F83*MaterialBlueprints1!G83,0)</f>
        <v>2000</v>
      </c>
    </row>
    <row r="84" spans="1:8" x14ac:dyDescent="0.3">
      <c r="A84" t="s">
        <v>156</v>
      </c>
      <c r="B84" t="s">
        <v>157</v>
      </c>
      <c r="C84">
        <v>40</v>
      </c>
      <c r="D84" t="s">
        <v>88</v>
      </c>
      <c r="E84" t="s">
        <v>89</v>
      </c>
      <c r="F84">
        <v>188</v>
      </c>
      <c r="G84">
        <v>1</v>
      </c>
      <c r="H84">
        <f>ROUNDUP(ComponentBlueprint!F18*ComponentBlueprint!G18, 0)*Info!B2*ROUNDUP(MaterialBlueprints1!F84*MaterialBlueprints1!G84,0)</f>
        <v>3760</v>
      </c>
    </row>
    <row r="85" spans="1:8" x14ac:dyDescent="0.3">
      <c r="A85" t="s">
        <v>156</v>
      </c>
      <c r="B85" t="s">
        <v>157</v>
      </c>
      <c r="C85">
        <v>39</v>
      </c>
      <c r="D85" t="s">
        <v>92</v>
      </c>
      <c r="E85" t="s">
        <v>93</v>
      </c>
      <c r="F85">
        <v>390</v>
      </c>
      <c r="G85">
        <v>1</v>
      </c>
      <c r="H85">
        <f>ROUNDUP(ComponentBlueprint!F18*ComponentBlueprint!G18, 0)*Info!B2*ROUNDUP(MaterialBlueprints1!F85*MaterialBlueprints1!G85,0)</f>
        <v>7800</v>
      </c>
    </row>
    <row r="86" spans="1:8" x14ac:dyDescent="0.3">
      <c r="A86" t="s">
        <v>156</v>
      </c>
      <c r="B86" t="s">
        <v>157</v>
      </c>
      <c r="C86">
        <v>38</v>
      </c>
      <c r="D86" t="s">
        <v>96</v>
      </c>
      <c r="E86" t="s">
        <v>97</v>
      </c>
      <c r="F86">
        <v>750</v>
      </c>
      <c r="G86">
        <v>1</v>
      </c>
      <c r="H86">
        <f>ROUNDUP(ComponentBlueprint!F18*ComponentBlueprint!G18, 0)*Info!B2*ROUNDUP(MaterialBlueprints1!F86*MaterialBlueprints1!G86,0)</f>
        <v>15000</v>
      </c>
    </row>
    <row r="87" spans="1:8" x14ac:dyDescent="0.3">
      <c r="A87" t="s">
        <v>156</v>
      </c>
      <c r="B87" t="s">
        <v>157</v>
      </c>
      <c r="C87">
        <v>37</v>
      </c>
      <c r="D87" t="s">
        <v>95</v>
      </c>
      <c r="E87" t="s">
        <v>94</v>
      </c>
      <c r="F87">
        <v>7500</v>
      </c>
      <c r="G87">
        <v>1</v>
      </c>
      <c r="H87">
        <f>ROUNDUP(ComponentBlueprint!F18*ComponentBlueprint!G18, 0)*Info!B2*ROUNDUP(MaterialBlueprints1!F87*MaterialBlueprints1!G87,0)</f>
        <v>150000</v>
      </c>
    </row>
    <row r="88" spans="1:8" x14ac:dyDescent="0.3">
      <c r="A88" t="s">
        <v>156</v>
      </c>
      <c r="B88" t="s">
        <v>157</v>
      </c>
      <c r="C88">
        <v>34</v>
      </c>
      <c r="D88" t="s">
        <v>83</v>
      </c>
      <c r="E88" t="s">
        <v>82</v>
      </c>
      <c r="F88">
        <v>27750</v>
      </c>
      <c r="G88">
        <v>1</v>
      </c>
      <c r="H88">
        <f>ROUNDUP(ComponentBlueprint!F18*ComponentBlueprint!G18, 0)*Info!B2*ROUNDUP(MaterialBlueprints1!F88*MaterialBlueprints1!G88,0)</f>
        <v>555000</v>
      </c>
    </row>
    <row r="89" spans="1:8" x14ac:dyDescent="0.3">
      <c r="A89" t="s">
        <v>156</v>
      </c>
      <c r="B89" t="s">
        <v>157</v>
      </c>
      <c r="C89">
        <v>36</v>
      </c>
      <c r="D89" t="s">
        <v>91</v>
      </c>
      <c r="E89" t="s">
        <v>90</v>
      </c>
      <c r="F89">
        <v>28500</v>
      </c>
      <c r="G89">
        <v>1</v>
      </c>
      <c r="H89">
        <f>ROUNDUP(ComponentBlueprint!F18*ComponentBlueprint!G18, 0)*Info!B2*ROUNDUP(MaterialBlueprints1!F89*MaterialBlueprints1!G89,0)</f>
        <v>570000</v>
      </c>
    </row>
    <row r="90" spans="1:8" x14ac:dyDescent="0.3">
      <c r="A90" t="s">
        <v>156</v>
      </c>
      <c r="B90" t="s">
        <v>157</v>
      </c>
      <c r="C90">
        <v>35</v>
      </c>
      <c r="D90" t="s">
        <v>87</v>
      </c>
      <c r="E90" t="s">
        <v>86</v>
      </c>
      <c r="F90">
        <v>101250</v>
      </c>
      <c r="G90">
        <v>1</v>
      </c>
      <c r="H90">
        <f>ROUNDUP(ComponentBlueprint!F18*ComponentBlueprint!G18, 0)*Info!B2*ROUNDUP(MaterialBlueprints1!F90*MaterialBlueprints1!G90,0)</f>
        <v>2025000</v>
      </c>
    </row>
    <row r="91" spans="1:8" x14ac:dyDescent="0.3">
      <c r="A91" t="s">
        <v>158</v>
      </c>
      <c r="B91" t="s">
        <v>159</v>
      </c>
      <c r="C91">
        <v>2868</v>
      </c>
      <c r="D91" t="s">
        <v>111</v>
      </c>
      <c r="E91" t="s">
        <v>110</v>
      </c>
      <c r="F91">
        <v>1</v>
      </c>
      <c r="G91">
        <v>1</v>
      </c>
      <c r="H91">
        <f>ROUNDUP(ComponentBlueprint!F16*ComponentBlueprint!G16, 0)*Info!B2*ROUNDUP(MaterialBlueprints1!F91*MaterialBlueprints1!G91,0)</f>
        <v>5</v>
      </c>
    </row>
    <row r="92" spans="1:8" x14ac:dyDescent="0.3">
      <c r="A92" t="s">
        <v>158</v>
      </c>
      <c r="B92" t="s">
        <v>159</v>
      </c>
      <c r="C92">
        <v>57457</v>
      </c>
      <c r="D92" t="s">
        <v>84</v>
      </c>
      <c r="E92" t="s">
        <v>85</v>
      </c>
      <c r="F92">
        <v>100</v>
      </c>
      <c r="G92">
        <v>1</v>
      </c>
      <c r="H92">
        <f>ROUNDUP(ComponentBlueprint!F16*ComponentBlueprint!G16, 0)*Info!B2*ROUNDUP(MaterialBlueprints1!F92*MaterialBlueprints1!G92,0)</f>
        <v>500</v>
      </c>
    </row>
    <row r="93" spans="1:8" x14ac:dyDescent="0.3">
      <c r="A93" t="s">
        <v>158</v>
      </c>
      <c r="B93" t="s">
        <v>159</v>
      </c>
      <c r="C93">
        <v>40</v>
      </c>
      <c r="D93" t="s">
        <v>88</v>
      </c>
      <c r="E93" t="s">
        <v>89</v>
      </c>
      <c r="F93">
        <v>375</v>
      </c>
      <c r="G93">
        <v>1</v>
      </c>
      <c r="H93">
        <f>ROUNDUP(ComponentBlueprint!F16*ComponentBlueprint!G16, 0)*Info!B2*ROUNDUP(MaterialBlueprints1!F93*MaterialBlueprints1!G93,0)</f>
        <v>1875</v>
      </c>
    </row>
    <row r="94" spans="1:8" x14ac:dyDescent="0.3">
      <c r="A94" t="s">
        <v>158</v>
      </c>
      <c r="B94" t="s">
        <v>159</v>
      </c>
      <c r="C94">
        <v>39</v>
      </c>
      <c r="D94" t="s">
        <v>92</v>
      </c>
      <c r="E94" t="s">
        <v>93</v>
      </c>
      <c r="F94">
        <v>750</v>
      </c>
      <c r="G94">
        <v>1</v>
      </c>
      <c r="H94">
        <f>ROUNDUP(ComponentBlueprint!F16*ComponentBlueprint!G16, 0)*Info!B2*ROUNDUP(MaterialBlueprints1!F94*MaterialBlueprints1!G94,0)</f>
        <v>3750</v>
      </c>
    </row>
    <row r="95" spans="1:8" x14ac:dyDescent="0.3">
      <c r="A95" t="s">
        <v>158</v>
      </c>
      <c r="B95" t="s">
        <v>159</v>
      </c>
      <c r="C95">
        <v>38</v>
      </c>
      <c r="D95" t="s">
        <v>96</v>
      </c>
      <c r="E95" t="s">
        <v>97</v>
      </c>
      <c r="F95">
        <v>1500</v>
      </c>
      <c r="G95">
        <v>1</v>
      </c>
      <c r="H95">
        <f>ROUNDUP(ComponentBlueprint!F16*ComponentBlueprint!G16, 0)*Info!B2*ROUNDUP(MaterialBlueprints1!F95*MaterialBlueprints1!G95,0)</f>
        <v>7500</v>
      </c>
    </row>
    <row r="96" spans="1:8" x14ac:dyDescent="0.3">
      <c r="A96" t="s">
        <v>158</v>
      </c>
      <c r="B96" t="s">
        <v>159</v>
      </c>
      <c r="C96">
        <v>37</v>
      </c>
      <c r="D96" t="s">
        <v>95</v>
      </c>
      <c r="E96" t="s">
        <v>94</v>
      </c>
      <c r="F96">
        <v>15000</v>
      </c>
      <c r="G96">
        <v>1</v>
      </c>
      <c r="H96">
        <f>ROUNDUP(ComponentBlueprint!F16*ComponentBlueprint!G16, 0)*Info!B2*ROUNDUP(MaterialBlueprints1!F96*MaterialBlueprints1!G96,0)</f>
        <v>75000</v>
      </c>
    </row>
    <row r="97" spans="1:8" x14ac:dyDescent="0.3">
      <c r="A97" t="s">
        <v>158</v>
      </c>
      <c r="B97" t="s">
        <v>159</v>
      </c>
      <c r="C97">
        <v>34</v>
      </c>
      <c r="D97" t="s">
        <v>83</v>
      </c>
      <c r="E97" t="s">
        <v>82</v>
      </c>
      <c r="F97">
        <v>54000</v>
      </c>
      <c r="G97">
        <v>1</v>
      </c>
      <c r="H97">
        <f>ROUNDUP(ComponentBlueprint!F16*ComponentBlueprint!G16, 0)*Info!B2*ROUNDUP(MaterialBlueprints1!F97*MaterialBlueprints1!G97,0)</f>
        <v>270000</v>
      </c>
    </row>
    <row r="98" spans="1:8" x14ac:dyDescent="0.3">
      <c r="A98" t="s">
        <v>158</v>
      </c>
      <c r="B98" t="s">
        <v>159</v>
      </c>
      <c r="C98">
        <v>36</v>
      </c>
      <c r="D98" t="s">
        <v>91</v>
      </c>
      <c r="E98" t="s">
        <v>90</v>
      </c>
      <c r="F98">
        <v>54000</v>
      </c>
      <c r="G98">
        <v>1</v>
      </c>
      <c r="H98">
        <f>ROUNDUP(ComponentBlueprint!F16*ComponentBlueprint!G16, 0)*Info!B2*ROUNDUP(MaterialBlueprints1!F98*MaterialBlueprints1!G98,0)</f>
        <v>270000</v>
      </c>
    </row>
    <row r="99" spans="1:8" x14ac:dyDescent="0.3">
      <c r="A99" t="s">
        <v>158</v>
      </c>
      <c r="B99" t="s">
        <v>159</v>
      </c>
      <c r="C99">
        <v>35</v>
      </c>
      <c r="D99" t="s">
        <v>87</v>
      </c>
      <c r="E99" t="s">
        <v>86</v>
      </c>
      <c r="F99">
        <v>192000</v>
      </c>
      <c r="G99">
        <v>1</v>
      </c>
      <c r="H99">
        <f>ROUNDUP(ComponentBlueprint!F16*ComponentBlueprint!G16, 0)*Info!B2*ROUNDUP(MaterialBlueprints1!F99*MaterialBlueprints1!G99,0)</f>
        <v>960000</v>
      </c>
    </row>
    <row r="100" spans="1:8" x14ac:dyDescent="0.3">
      <c r="A100" t="s">
        <v>160</v>
      </c>
      <c r="B100" t="s">
        <v>161</v>
      </c>
      <c r="C100">
        <v>57457</v>
      </c>
      <c r="D100" t="s">
        <v>84</v>
      </c>
      <c r="E100" t="s">
        <v>85</v>
      </c>
      <c r="F100">
        <v>100</v>
      </c>
      <c r="G100">
        <v>1</v>
      </c>
      <c r="H100">
        <f>ROUNDUP(ComponentBlueprint!F8*ComponentBlueprint!G8, 0)*Info!B2*ROUNDUP(MaterialBlueprints1!F100*MaterialBlueprints1!G100,0)</f>
        <v>200</v>
      </c>
    </row>
    <row r="101" spans="1:8" x14ac:dyDescent="0.3">
      <c r="A101" t="s">
        <v>160</v>
      </c>
      <c r="B101" t="s">
        <v>161</v>
      </c>
      <c r="C101">
        <v>40</v>
      </c>
      <c r="D101" t="s">
        <v>88</v>
      </c>
      <c r="E101" t="s">
        <v>89</v>
      </c>
      <c r="F101">
        <v>398</v>
      </c>
      <c r="G101">
        <v>1</v>
      </c>
      <c r="H101">
        <f>ROUNDUP(ComponentBlueprint!F8*ComponentBlueprint!G8, 0)*Info!B2*ROUNDUP(MaterialBlueprints1!F101*MaterialBlueprints1!G101,0)</f>
        <v>796</v>
      </c>
    </row>
    <row r="102" spans="1:8" x14ac:dyDescent="0.3">
      <c r="A102" t="s">
        <v>160</v>
      </c>
      <c r="B102" t="s">
        <v>161</v>
      </c>
      <c r="C102">
        <v>39</v>
      </c>
      <c r="D102" t="s">
        <v>92</v>
      </c>
      <c r="E102" t="s">
        <v>93</v>
      </c>
      <c r="F102">
        <v>788</v>
      </c>
      <c r="G102">
        <v>1</v>
      </c>
      <c r="H102">
        <f>ROUNDUP(ComponentBlueprint!F8*ComponentBlueprint!G8, 0)*Info!B2*ROUNDUP(MaterialBlueprints1!F102*MaterialBlueprints1!G102,0)</f>
        <v>1576</v>
      </c>
    </row>
    <row r="103" spans="1:8" x14ac:dyDescent="0.3">
      <c r="A103" t="s">
        <v>160</v>
      </c>
      <c r="B103" t="s">
        <v>161</v>
      </c>
      <c r="C103">
        <v>38</v>
      </c>
      <c r="D103" t="s">
        <v>96</v>
      </c>
      <c r="E103" t="s">
        <v>97</v>
      </c>
      <c r="F103">
        <v>1650</v>
      </c>
      <c r="G103">
        <v>1</v>
      </c>
      <c r="H103">
        <f>ROUNDUP(ComponentBlueprint!F8*ComponentBlueprint!G8, 0)*Info!B2*ROUNDUP(MaterialBlueprints1!F103*MaterialBlueprints1!G103,0)</f>
        <v>3300</v>
      </c>
    </row>
    <row r="104" spans="1:8" x14ac:dyDescent="0.3">
      <c r="A104" t="s">
        <v>160</v>
      </c>
      <c r="B104" t="s">
        <v>161</v>
      </c>
      <c r="C104">
        <v>37</v>
      </c>
      <c r="D104" t="s">
        <v>95</v>
      </c>
      <c r="E104" t="s">
        <v>94</v>
      </c>
      <c r="F104">
        <v>16500</v>
      </c>
      <c r="G104">
        <v>1</v>
      </c>
      <c r="H104">
        <f>ROUNDUP(ComponentBlueprint!F8*ComponentBlueprint!G8, 0)*Info!B2*ROUNDUP(MaterialBlueprints1!F104*MaterialBlueprints1!G104,0)</f>
        <v>33000</v>
      </c>
    </row>
    <row r="105" spans="1:8" x14ac:dyDescent="0.3">
      <c r="A105" t="s">
        <v>160</v>
      </c>
      <c r="B105" t="s">
        <v>161</v>
      </c>
      <c r="C105">
        <v>34</v>
      </c>
      <c r="D105" t="s">
        <v>83</v>
      </c>
      <c r="E105" t="s">
        <v>82</v>
      </c>
      <c r="F105">
        <v>56250</v>
      </c>
      <c r="G105">
        <v>1</v>
      </c>
      <c r="H105">
        <f>ROUNDUP(ComponentBlueprint!F8*ComponentBlueprint!G8, 0)*Info!B2*ROUNDUP(MaterialBlueprints1!F105*MaterialBlueprints1!G105,0)</f>
        <v>112500</v>
      </c>
    </row>
    <row r="106" spans="1:8" x14ac:dyDescent="0.3">
      <c r="A106" t="s">
        <v>160</v>
      </c>
      <c r="B106" t="s">
        <v>161</v>
      </c>
      <c r="C106">
        <v>36</v>
      </c>
      <c r="D106" t="s">
        <v>91</v>
      </c>
      <c r="E106" t="s">
        <v>90</v>
      </c>
      <c r="F106">
        <v>56250</v>
      </c>
      <c r="G106">
        <v>1</v>
      </c>
      <c r="H106">
        <f>ROUNDUP(ComponentBlueprint!F8*ComponentBlueprint!G8, 0)*Info!B2*ROUNDUP(MaterialBlueprints1!F106*MaterialBlueprints1!G106,0)</f>
        <v>112500</v>
      </c>
    </row>
    <row r="107" spans="1:8" x14ac:dyDescent="0.3">
      <c r="A107" t="s">
        <v>160</v>
      </c>
      <c r="B107" t="s">
        <v>161</v>
      </c>
      <c r="C107">
        <v>35</v>
      </c>
      <c r="D107" t="s">
        <v>87</v>
      </c>
      <c r="E107" t="s">
        <v>86</v>
      </c>
      <c r="F107">
        <v>202500</v>
      </c>
      <c r="G107">
        <v>1</v>
      </c>
      <c r="H107">
        <f>ROUNDUP(ComponentBlueprint!F8*ComponentBlueprint!G8, 0)*Info!B2*ROUNDUP(MaterialBlueprints1!F107*MaterialBlueprints1!G107,0)</f>
        <v>405000</v>
      </c>
    </row>
    <row r="108" spans="1:8" x14ac:dyDescent="0.3">
      <c r="A108" t="s">
        <v>162</v>
      </c>
      <c r="B108" t="s">
        <v>163</v>
      </c>
      <c r="C108">
        <v>53289</v>
      </c>
      <c r="D108" t="s">
        <v>131</v>
      </c>
      <c r="E108" t="s">
        <v>130</v>
      </c>
      <c r="F108">
        <v>1</v>
      </c>
      <c r="G108">
        <v>1</v>
      </c>
      <c r="H108">
        <f>ROUNDUP(ComponentBlueprint!F9*ComponentBlueprint!G9, 0)*Info!B2*ROUNDUP(MaterialBlueprints1!F108*MaterialBlueprints1!G108,0)</f>
        <v>9</v>
      </c>
    </row>
    <row r="109" spans="1:8" x14ac:dyDescent="0.3">
      <c r="A109" t="s">
        <v>162</v>
      </c>
      <c r="B109" t="s">
        <v>163</v>
      </c>
      <c r="C109">
        <v>53288</v>
      </c>
      <c r="D109" t="s">
        <v>129</v>
      </c>
      <c r="E109" t="s">
        <v>128</v>
      </c>
      <c r="F109">
        <v>2</v>
      </c>
      <c r="G109">
        <v>1</v>
      </c>
      <c r="H109">
        <f>ROUNDUP(ComponentBlueprint!F9*ComponentBlueprint!G9, 0)*Info!B2*ROUNDUP(MaterialBlueprints1!F109*MaterialBlueprints1!G109,0)</f>
        <v>18</v>
      </c>
    </row>
    <row r="110" spans="1:8" x14ac:dyDescent="0.3">
      <c r="A110" t="s">
        <v>162</v>
      </c>
      <c r="B110" t="s">
        <v>163</v>
      </c>
      <c r="C110">
        <v>53290</v>
      </c>
      <c r="D110" t="s">
        <v>133</v>
      </c>
      <c r="E110" t="s">
        <v>132</v>
      </c>
      <c r="F110">
        <v>7</v>
      </c>
      <c r="G110">
        <v>1</v>
      </c>
      <c r="H110">
        <f>ROUNDUP(ComponentBlueprint!F9*ComponentBlueprint!G9, 0)*Info!B2*ROUNDUP(MaterialBlueprints1!F110*MaterialBlueprints1!G110,0)</f>
        <v>63</v>
      </c>
    </row>
    <row r="111" spans="1:8" x14ac:dyDescent="0.3">
      <c r="A111" t="s">
        <v>162</v>
      </c>
      <c r="B111" t="s">
        <v>163</v>
      </c>
      <c r="C111">
        <v>48112</v>
      </c>
      <c r="D111" t="s">
        <v>127</v>
      </c>
      <c r="E111" t="s">
        <v>126</v>
      </c>
      <c r="F111">
        <v>90</v>
      </c>
      <c r="G111">
        <v>1</v>
      </c>
      <c r="H111">
        <f>ROUNDUP(ComponentBlueprint!F9*ComponentBlueprint!G9, 0)*Info!B2*ROUNDUP(MaterialBlueprints1!F111*MaterialBlueprints1!G111,0)</f>
        <v>810</v>
      </c>
    </row>
    <row r="112" spans="1:8" x14ac:dyDescent="0.3">
      <c r="A112" t="s">
        <v>162</v>
      </c>
      <c r="B112" t="s">
        <v>163</v>
      </c>
      <c r="C112">
        <v>47975</v>
      </c>
      <c r="D112" t="s">
        <v>125</v>
      </c>
      <c r="E112" t="s">
        <v>124</v>
      </c>
      <c r="F112">
        <v>180</v>
      </c>
      <c r="G112">
        <v>1</v>
      </c>
      <c r="H112">
        <f>ROUNDUP(ComponentBlueprint!F9*ComponentBlueprint!G9, 0)*Info!B2*ROUNDUP(MaterialBlueprints1!F112*MaterialBlueprints1!G112,0)</f>
        <v>1620</v>
      </c>
    </row>
    <row r="113" spans="1:8" x14ac:dyDescent="0.3">
      <c r="A113" t="s">
        <v>162</v>
      </c>
      <c r="B113" t="s">
        <v>163</v>
      </c>
      <c r="C113">
        <v>40</v>
      </c>
      <c r="D113" t="s">
        <v>88</v>
      </c>
      <c r="E113" t="s">
        <v>89</v>
      </c>
      <c r="F113">
        <v>290</v>
      </c>
      <c r="G113">
        <v>1</v>
      </c>
      <c r="H113">
        <f>ROUNDUP(ComponentBlueprint!F9*ComponentBlueprint!G9, 0)*Info!B2*ROUNDUP(MaterialBlueprints1!F113*MaterialBlueprints1!G113,0)</f>
        <v>2610</v>
      </c>
    </row>
    <row r="114" spans="1:8" x14ac:dyDescent="0.3">
      <c r="A114" t="s">
        <v>162</v>
      </c>
      <c r="B114" t="s">
        <v>163</v>
      </c>
      <c r="C114">
        <v>39</v>
      </c>
      <c r="D114" t="s">
        <v>92</v>
      </c>
      <c r="E114" t="s">
        <v>93</v>
      </c>
      <c r="F114">
        <v>657</v>
      </c>
      <c r="G114">
        <v>1</v>
      </c>
      <c r="H114">
        <f>ROUNDUP(ComponentBlueprint!F9*ComponentBlueprint!G9, 0)*Info!B2*ROUNDUP(MaterialBlueprints1!F114*MaterialBlueprints1!G114,0)</f>
        <v>5913</v>
      </c>
    </row>
    <row r="115" spans="1:8" x14ac:dyDescent="0.3">
      <c r="A115" t="s">
        <v>162</v>
      </c>
      <c r="B115" t="s">
        <v>163</v>
      </c>
      <c r="C115">
        <v>38</v>
      </c>
      <c r="D115" t="s">
        <v>96</v>
      </c>
      <c r="E115" t="s">
        <v>97</v>
      </c>
      <c r="F115">
        <v>1769</v>
      </c>
      <c r="G115">
        <v>1</v>
      </c>
      <c r="H115">
        <f>ROUNDUP(ComponentBlueprint!F9*ComponentBlueprint!G9, 0)*Info!B2*ROUNDUP(MaterialBlueprints1!F115*MaterialBlueprints1!G115,0)</f>
        <v>15921</v>
      </c>
    </row>
    <row r="116" spans="1:8" x14ac:dyDescent="0.3">
      <c r="A116" t="s">
        <v>162</v>
      </c>
      <c r="B116" t="s">
        <v>163</v>
      </c>
      <c r="C116">
        <v>37</v>
      </c>
      <c r="D116" t="s">
        <v>95</v>
      </c>
      <c r="E116" t="s">
        <v>94</v>
      </c>
      <c r="F116">
        <v>5820</v>
      </c>
      <c r="G116">
        <v>1</v>
      </c>
      <c r="H116">
        <f>ROUNDUP(ComponentBlueprint!F9*ComponentBlueprint!G9, 0)*Info!B2*ROUNDUP(MaterialBlueprints1!F116*MaterialBlueprints1!G116,0)</f>
        <v>52380</v>
      </c>
    </row>
    <row r="117" spans="1:8" x14ac:dyDescent="0.3">
      <c r="A117" t="s">
        <v>162</v>
      </c>
      <c r="B117" t="s">
        <v>163</v>
      </c>
      <c r="C117">
        <v>36</v>
      </c>
      <c r="D117" t="s">
        <v>91</v>
      </c>
      <c r="E117" t="s">
        <v>90</v>
      </c>
      <c r="F117">
        <v>33758</v>
      </c>
      <c r="G117">
        <v>1</v>
      </c>
      <c r="H117">
        <f>ROUNDUP(ComponentBlueprint!F9*ComponentBlueprint!G9, 0)*Info!B2*ROUNDUP(MaterialBlueprints1!F117*MaterialBlueprints1!G117,0)</f>
        <v>303822</v>
      </c>
    </row>
    <row r="118" spans="1:8" x14ac:dyDescent="0.3">
      <c r="A118" t="s">
        <v>162</v>
      </c>
      <c r="B118" t="s">
        <v>163</v>
      </c>
      <c r="C118">
        <v>35</v>
      </c>
      <c r="D118" t="s">
        <v>87</v>
      </c>
      <c r="E118" t="s">
        <v>86</v>
      </c>
      <c r="F118">
        <v>85370</v>
      </c>
      <c r="G118">
        <v>1</v>
      </c>
      <c r="H118">
        <f>ROUNDUP(ComponentBlueprint!F9*ComponentBlueprint!G9, 0)*Info!B2*ROUNDUP(MaterialBlueprints1!F118*MaterialBlueprints1!G118,0)</f>
        <v>768330</v>
      </c>
    </row>
    <row r="119" spans="1:8" x14ac:dyDescent="0.3">
      <c r="A119" t="s">
        <v>162</v>
      </c>
      <c r="B119" t="s">
        <v>163</v>
      </c>
      <c r="C119">
        <v>34</v>
      </c>
      <c r="D119" t="s">
        <v>83</v>
      </c>
      <c r="E119" t="s">
        <v>82</v>
      </c>
      <c r="F119">
        <v>410184</v>
      </c>
      <c r="G119">
        <v>1</v>
      </c>
      <c r="H119">
        <f>ROUNDUP(ComponentBlueprint!F9*ComponentBlueprint!G9, 0)*Info!B2*ROUNDUP(MaterialBlueprints1!F119*MaterialBlueprints1!G119,0)</f>
        <v>3691656</v>
      </c>
    </row>
    <row r="120" spans="1:8" x14ac:dyDescent="0.3">
      <c r="A120" t="s">
        <v>164</v>
      </c>
      <c r="B120" t="s">
        <v>165</v>
      </c>
      <c r="C120">
        <v>53289</v>
      </c>
      <c r="D120" t="s">
        <v>131</v>
      </c>
      <c r="E120" t="s">
        <v>130</v>
      </c>
      <c r="F120">
        <v>3</v>
      </c>
      <c r="G120">
        <v>1</v>
      </c>
      <c r="H120">
        <f>ROUNDUP(ComponentBlueprint!F6*ComponentBlueprint!G6, 0)*Info!B2*ROUNDUP(MaterialBlueprints1!F120*MaterialBlueprints1!G120,0)</f>
        <v>18</v>
      </c>
    </row>
    <row r="121" spans="1:8" x14ac:dyDescent="0.3">
      <c r="A121" t="s">
        <v>164</v>
      </c>
      <c r="B121" t="s">
        <v>165</v>
      </c>
      <c r="C121">
        <v>53290</v>
      </c>
      <c r="D121" t="s">
        <v>133</v>
      </c>
      <c r="E121" t="s">
        <v>132</v>
      </c>
      <c r="F121">
        <v>3</v>
      </c>
      <c r="G121">
        <v>1</v>
      </c>
      <c r="H121">
        <f>ROUNDUP(ComponentBlueprint!F6*ComponentBlueprint!G6, 0)*Info!B2*ROUNDUP(MaterialBlueprints1!F121*MaterialBlueprints1!G121,0)</f>
        <v>18</v>
      </c>
    </row>
    <row r="122" spans="1:8" x14ac:dyDescent="0.3">
      <c r="A122" t="s">
        <v>164</v>
      </c>
      <c r="B122" t="s">
        <v>165</v>
      </c>
      <c r="C122">
        <v>53288</v>
      </c>
      <c r="D122" t="s">
        <v>129</v>
      </c>
      <c r="E122" t="s">
        <v>128</v>
      </c>
      <c r="F122">
        <v>12</v>
      </c>
      <c r="G122">
        <v>1</v>
      </c>
      <c r="H122">
        <f>ROUNDUP(ComponentBlueprint!F6*ComponentBlueprint!G6, 0)*Info!B2*ROUNDUP(MaterialBlueprints1!F122*MaterialBlueprints1!G122,0)</f>
        <v>72</v>
      </c>
    </row>
    <row r="123" spans="1:8" x14ac:dyDescent="0.3">
      <c r="A123" t="s">
        <v>164</v>
      </c>
      <c r="B123" t="s">
        <v>165</v>
      </c>
      <c r="C123">
        <v>47975</v>
      </c>
      <c r="D123" t="s">
        <v>125</v>
      </c>
      <c r="E123" t="s">
        <v>124</v>
      </c>
      <c r="F123">
        <v>45</v>
      </c>
      <c r="G123">
        <v>1</v>
      </c>
      <c r="H123">
        <f>ROUNDUP(ComponentBlueprint!F6*ComponentBlueprint!G6, 0)*Info!B2*ROUNDUP(MaterialBlueprints1!F123*MaterialBlueprints1!G123,0)</f>
        <v>270</v>
      </c>
    </row>
    <row r="124" spans="1:8" x14ac:dyDescent="0.3">
      <c r="A124" t="s">
        <v>164</v>
      </c>
      <c r="B124" t="s">
        <v>165</v>
      </c>
      <c r="C124">
        <v>48112</v>
      </c>
      <c r="D124" t="s">
        <v>127</v>
      </c>
      <c r="E124" t="s">
        <v>126</v>
      </c>
      <c r="F124">
        <v>45</v>
      </c>
      <c r="G124">
        <v>1</v>
      </c>
      <c r="H124">
        <f>ROUNDUP(ComponentBlueprint!F6*ComponentBlueprint!G6, 0)*Info!B2*ROUNDUP(MaterialBlueprints1!F124*MaterialBlueprints1!G124,0)</f>
        <v>270</v>
      </c>
    </row>
    <row r="125" spans="1:8" x14ac:dyDescent="0.3">
      <c r="A125" t="s">
        <v>164</v>
      </c>
      <c r="B125" t="s">
        <v>165</v>
      </c>
      <c r="C125">
        <v>40</v>
      </c>
      <c r="D125" t="s">
        <v>88</v>
      </c>
      <c r="E125" t="s">
        <v>89</v>
      </c>
      <c r="F125">
        <v>251</v>
      </c>
      <c r="G125">
        <v>1</v>
      </c>
      <c r="H125">
        <f>ROUNDUP(ComponentBlueprint!F6*ComponentBlueprint!G6, 0)*Info!B2*ROUNDUP(MaterialBlueprints1!F125*MaterialBlueprints1!G125,0)</f>
        <v>1506</v>
      </c>
    </row>
    <row r="126" spans="1:8" x14ac:dyDescent="0.3">
      <c r="A126" t="s">
        <v>164</v>
      </c>
      <c r="B126" t="s">
        <v>165</v>
      </c>
      <c r="C126">
        <v>39</v>
      </c>
      <c r="D126" t="s">
        <v>92</v>
      </c>
      <c r="E126" t="s">
        <v>93</v>
      </c>
      <c r="F126">
        <v>546</v>
      </c>
      <c r="G126">
        <v>1</v>
      </c>
      <c r="H126">
        <f>ROUNDUP(ComponentBlueprint!F6*ComponentBlueprint!G6, 0)*Info!B2*ROUNDUP(MaterialBlueprints1!F126*MaterialBlueprints1!G126,0)</f>
        <v>3276</v>
      </c>
    </row>
    <row r="127" spans="1:8" x14ac:dyDescent="0.3">
      <c r="A127" t="s">
        <v>164</v>
      </c>
      <c r="B127" t="s">
        <v>165</v>
      </c>
      <c r="C127">
        <v>38</v>
      </c>
      <c r="D127" t="s">
        <v>96</v>
      </c>
      <c r="E127" t="s">
        <v>97</v>
      </c>
      <c r="F127">
        <v>1643</v>
      </c>
      <c r="G127">
        <v>1</v>
      </c>
      <c r="H127">
        <f>ROUNDUP(ComponentBlueprint!F6*ComponentBlueprint!G6, 0)*Info!B2*ROUNDUP(MaterialBlueprints1!F127*MaterialBlueprints1!G127,0)</f>
        <v>9858</v>
      </c>
    </row>
    <row r="128" spans="1:8" x14ac:dyDescent="0.3">
      <c r="A128" t="s">
        <v>164</v>
      </c>
      <c r="B128" t="s">
        <v>165</v>
      </c>
      <c r="C128">
        <v>37</v>
      </c>
      <c r="D128" t="s">
        <v>95</v>
      </c>
      <c r="E128" t="s">
        <v>94</v>
      </c>
      <c r="F128">
        <v>5618</v>
      </c>
      <c r="G128">
        <v>1</v>
      </c>
      <c r="H128">
        <f>ROUNDUP(ComponentBlueprint!F6*ComponentBlueprint!G6, 0)*Info!B2*ROUNDUP(MaterialBlueprints1!F128*MaterialBlueprints1!G128,0)</f>
        <v>33708</v>
      </c>
    </row>
    <row r="129" spans="1:8" x14ac:dyDescent="0.3">
      <c r="A129" t="s">
        <v>164</v>
      </c>
      <c r="B129" t="s">
        <v>165</v>
      </c>
      <c r="C129">
        <v>36</v>
      </c>
      <c r="D129" t="s">
        <v>91</v>
      </c>
      <c r="E129" t="s">
        <v>90</v>
      </c>
      <c r="F129">
        <v>34216</v>
      </c>
      <c r="G129">
        <v>1</v>
      </c>
      <c r="H129">
        <f>ROUNDUP(ComponentBlueprint!F6*ComponentBlueprint!G6, 0)*Info!B2*ROUNDUP(MaterialBlueprints1!F129*MaterialBlueprints1!G129,0)</f>
        <v>205296</v>
      </c>
    </row>
    <row r="130" spans="1:8" x14ac:dyDescent="0.3">
      <c r="A130" t="s">
        <v>164</v>
      </c>
      <c r="B130" t="s">
        <v>165</v>
      </c>
      <c r="C130">
        <v>35</v>
      </c>
      <c r="D130" t="s">
        <v>87</v>
      </c>
      <c r="E130" t="s">
        <v>86</v>
      </c>
      <c r="F130">
        <v>82810</v>
      </c>
      <c r="G130">
        <v>1</v>
      </c>
      <c r="H130">
        <f>ROUNDUP(ComponentBlueprint!F6*ComponentBlueprint!G6, 0)*Info!B2*ROUNDUP(MaterialBlueprints1!F130*MaterialBlueprints1!G130,0)</f>
        <v>496860</v>
      </c>
    </row>
    <row r="131" spans="1:8" x14ac:dyDescent="0.3">
      <c r="A131" t="s">
        <v>164</v>
      </c>
      <c r="B131" t="s">
        <v>165</v>
      </c>
      <c r="C131">
        <v>34</v>
      </c>
      <c r="D131" t="s">
        <v>83</v>
      </c>
      <c r="E131" t="s">
        <v>82</v>
      </c>
      <c r="F131">
        <v>382612</v>
      </c>
      <c r="G131">
        <v>1</v>
      </c>
      <c r="H131">
        <f>ROUNDUP(ComponentBlueprint!F6*ComponentBlueprint!G6, 0)*Info!B2*ROUNDUP(MaterialBlueprints1!F131*MaterialBlueprints1!G131,0)</f>
        <v>2295672</v>
      </c>
    </row>
    <row r="132" spans="1:8" x14ac:dyDescent="0.3">
      <c r="A132" t="s">
        <v>166</v>
      </c>
      <c r="B132" t="s">
        <v>167</v>
      </c>
      <c r="C132">
        <v>53289</v>
      </c>
      <c r="D132" t="s">
        <v>131</v>
      </c>
      <c r="E132" t="s">
        <v>130</v>
      </c>
      <c r="F132">
        <v>1</v>
      </c>
      <c r="G132">
        <v>1</v>
      </c>
      <c r="H132">
        <f>ROUNDUP(ComponentBlueprint!F4*ComponentBlueprint!G4, 0)*Info!B2*ROUNDUP(MaterialBlueprints1!F132*MaterialBlueprints1!G132,0)</f>
        <v>3</v>
      </c>
    </row>
    <row r="133" spans="1:8" x14ac:dyDescent="0.3">
      <c r="A133" t="s">
        <v>166</v>
      </c>
      <c r="B133" t="s">
        <v>167</v>
      </c>
      <c r="C133">
        <v>53290</v>
      </c>
      <c r="D133" t="s">
        <v>133</v>
      </c>
      <c r="E133" t="s">
        <v>132</v>
      </c>
      <c r="F133">
        <v>1</v>
      </c>
      <c r="G133">
        <v>1</v>
      </c>
      <c r="H133">
        <f>ROUNDUP(ComponentBlueprint!F4*ComponentBlueprint!G4, 0)*Info!B2*ROUNDUP(MaterialBlueprints1!F133*MaterialBlueprints1!G133,0)</f>
        <v>3</v>
      </c>
    </row>
    <row r="134" spans="1:8" x14ac:dyDescent="0.3">
      <c r="A134" t="s">
        <v>166</v>
      </c>
      <c r="B134" t="s">
        <v>167</v>
      </c>
      <c r="C134">
        <v>53288</v>
      </c>
      <c r="D134" t="s">
        <v>129</v>
      </c>
      <c r="E134" t="s">
        <v>128</v>
      </c>
      <c r="F134">
        <v>10</v>
      </c>
      <c r="G134">
        <v>1</v>
      </c>
      <c r="H134">
        <f>ROUNDUP(ComponentBlueprint!F4*ComponentBlueprint!G4, 0)*Info!B2*ROUNDUP(MaterialBlueprints1!F134*MaterialBlueprints1!G134,0)</f>
        <v>30</v>
      </c>
    </row>
    <row r="135" spans="1:8" x14ac:dyDescent="0.3">
      <c r="A135" t="s">
        <v>166</v>
      </c>
      <c r="B135" t="s">
        <v>167</v>
      </c>
      <c r="C135">
        <v>47975</v>
      </c>
      <c r="D135" t="s">
        <v>125</v>
      </c>
      <c r="E135" t="s">
        <v>124</v>
      </c>
      <c r="F135">
        <v>90</v>
      </c>
      <c r="G135">
        <v>1</v>
      </c>
      <c r="H135">
        <f>ROUNDUP(ComponentBlueprint!F4*ComponentBlueprint!G4, 0)*Info!B2*ROUNDUP(MaterialBlueprints1!F135*MaterialBlueprints1!G135,0)</f>
        <v>270</v>
      </c>
    </row>
    <row r="136" spans="1:8" x14ac:dyDescent="0.3">
      <c r="A136" t="s">
        <v>166</v>
      </c>
      <c r="B136" t="s">
        <v>167</v>
      </c>
      <c r="C136">
        <v>40</v>
      </c>
      <c r="D136" t="s">
        <v>88</v>
      </c>
      <c r="E136" t="s">
        <v>89</v>
      </c>
      <c r="F136">
        <v>227</v>
      </c>
      <c r="G136">
        <v>1</v>
      </c>
      <c r="H136">
        <f>ROUNDUP(ComponentBlueprint!F4*ComponentBlueprint!G4, 0)*Info!B2*ROUNDUP(MaterialBlueprints1!F136*MaterialBlueprints1!G136,0)</f>
        <v>681</v>
      </c>
    </row>
    <row r="137" spans="1:8" x14ac:dyDescent="0.3">
      <c r="A137" t="s">
        <v>166</v>
      </c>
      <c r="B137" t="s">
        <v>167</v>
      </c>
      <c r="C137">
        <v>48112</v>
      </c>
      <c r="D137" t="s">
        <v>127</v>
      </c>
      <c r="E137" t="s">
        <v>126</v>
      </c>
      <c r="F137">
        <v>270</v>
      </c>
      <c r="G137">
        <v>1</v>
      </c>
      <c r="H137">
        <f>ROUNDUP(ComponentBlueprint!F4*ComponentBlueprint!G4, 0)*Info!B2*ROUNDUP(MaterialBlueprints1!F137*MaterialBlueprints1!G137,0)</f>
        <v>810</v>
      </c>
    </row>
    <row r="138" spans="1:8" x14ac:dyDescent="0.3">
      <c r="A138" t="s">
        <v>166</v>
      </c>
      <c r="B138" t="s">
        <v>167</v>
      </c>
      <c r="C138">
        <v>39</v>
      </c>
      <c r="D138" t="s">
        <v>92</v>
      </c>
      <c r="E138" t="s">
        <v>93</v>
      </c>
      <c r="F138">
        <v>453</v>
      </c>
      <c r="G138">
        <v>1</v>
      </c>
      <c r="H138">
        <f>ROUNDUP(ComponentBlueprint!F4*ComponentBlueprint!G4, 0)*Info!B2*ROUNDUP(MaterialBlueprints1!F138*MaterialBlueprints1!G138,0)</f>
        <v>1359</v>
      </c>
    </row>
    <row r="139" spans="1:8" x14ac:dyDescent="0.3">
      <c r="A139" t="s">
        <v>166</v>
      </c>
      <c r="B139" t="s">
        <v>167</v>
      </c>
      <c r="C139">
        <v>38</v>
      </c>
      <c r="D139" t="s">
        <v>96</v>
      </c>
      <c r="E139" t="s">
        <v>97</v>
      </c>
      <c r="F139">
        <v>1583</v>
      </c>
      <c r="G139">
        <v>1</v>
      </c>
      <c r="H139">
        <f>ROUNDUP(ComponentBlueprint!F4*ComponentBlueprint!G4, 0)*Info!B2*ROUNDUP(MaterialBlueprints1!F139*MaterialBlueprints1!G139,0)</f>
        <v>4749</v>
      </c>
    </row>
    <row r="140" spans="1:8" x14ac:dyDescent="0.3">
      <c r="A140" t="s">
        <v>166</v>
      </c>
      <c r="B140" t="s">
        <v>167</v>
      </c>
      <c r="C140">
        <v>37</v>
      </c>
      <c r="D140" t="s">
        <v>95</v>
      </c>
      <c r="E140" t="s">
        <v>94</v>
      </c>
      <c r="F140">
        <v>5204</v>
      </c>
      <c r="G140">
        <v>1</v>
      </c>
      <c r="H140">
        <f>ROUNDUP(ComponentBlueprint!F4*ComponentBlueprint!G4, 0)*Info!B2*ROUNDUP(MaterialBlueprints1!F140*MaterialBlueprints1!G140,0)</f>
        <v>15612</v>
      </c>
    </row>
    <row r="141" spans="1:8" x14ac:dyDescent="0.3">
      <c r="A141" t="s">
        <v>166</v>
      </c>
      <c r="B141" t="s">
        <v>167</v>
      </c>
      <c r="C141">
        <v>36</v>
      </c>
      <c r="D141" t="s">
        <v>91</v>
      </c>
      <c r="E141" t="s">
        <v>90</v>
      </c>
      <c r="F141">
        <v>31496</v>
      </c>
      <c r="G141">
        <v>1</v>
      </c>
      <c r="H141">
        <f>ROUNDUP(ComponentBlueprint!F4*ComponentBlueprint!G4, 0)*Info!B2*ROUNDUP(MaterialBlueprints1!F141*MaterialBlueprints1!G141,0)</f>
        <v>94488</v>
      </c>
    </row>
    <row r="142" spans="1:8" x14ac:dyDescent="0.3">
      <c r="A142" t="s">
        <v>166</v>
      </c>
      <c r="B142" t="s">
        <v>167</v>
      </c>
      <c r="C142">
        <v>35</v>
      </c>
      <c r="D142" t="s">
        <v>87</v>
      </c>
      <c r="E142" t="s">
        <v>86</v>
      </c>
      <c r="F142">
        <v>82812</v>
      </c>
      <c r="G142">
        <v>1</v>
      </c>
      <c r="H142">
        <f>ROUNDUP(ComponentBlueprint!F4*ComponentBlueprint!G4, 0)*Info!B2*ROUNDUP(MaterialBlueprints1!F142*MaterialBlueprints1!G142,0)</f>
        <v>248436</v>
      </c>
    </row>
    <row r="143" spans="1:8" x14ac:dyDescent="0.3">
      <c r="A143" t="s">
        <v>166</v>
      </c>
      <c r="B143" t="s">
        <v>167</v>
      </c>
      <c r="C143">
        <v>34</v>
      </c>
      <c r="D143" t="s">
        <v>83</v>
      </c>
      <c r="E143" t="s">
        <v>82</v>
      </c>
      <c r="F143">
        <v>342788</v>
      </c>
      <c r="G143">
        <v>1</v>
      </c>
      <c r="H143">
        <f>ROUNDUP(ComponentBlueprint!F4*ComponentBlueprint!G4, 0)*Info!B2*ROUNDUP(MaterialBlueprints1!F143*MaterialBlueprints1!G143,0)</f>
        <v>1028364</v>
      </c>
    </row>
    <row r="144" spans="1:8" x14ac:dyDescent="0.3">
      <c r="A144" t="s">
        <v>168</v>
      </c>
      <c r="B144" t="s">
        <v>169</v>
      </c>
      <c r="C144">
        <v>2312</v>
      </c>
      <c r="D144" t="s">
        <v>99</v>
      </c>
      <c r="E144" t="s">
        <v>98</v>
      </c>
      <c r="F144">
        <v>4</v>
      </c>
      <c r="G144">
        <v>1</v>
      </c>
      <c r="H144">
        <f>ROUNDUP(ComponentBlueprint!F20*ComponentBlueprint!G20, 0)*Info!B2*ROUNDUP(MaterialBlueprints1!F144*MaterialBlueprints1!G144,0)</f>
        <v>1600</v>
      </c>
    </row>
    <row r="145" spans="1:8" x14ac:dyDescent="0.3">
      <c r="A145" t="s">
        <v>168</v>
      </c>
      <c r="B145" t="s">
        <v>169</v>
      </c>
      <c r="C145">
        <v>2463</v>
      </c>
      <c r="D145" t="s">
        <v>109</v>
      </c>
      <c r="E145" t="s">
        <v>108</v>
      </c>
      <c r="F145">
        <v>4</v>
      </c>
      <c r="G145">
        <v>1</v>
      </c>
      <c r="H145">
        <f>ROUNDUP(ComponentBlueprint!F20*ComponentBlueprint!G20, 0)*Info!B2*ROUNDUP(MaterialBlueprints1!F145*MaterialBlueprints1!G145,0)</f>
        <v>1600</v>
      </c>
    </row>
    <row r="146" spans="1:8" x14ac:dyDescent="0.3">
      <c r="A146" t="s">
        <v>168</v>
      </c>
      <c r="B146" t="s">
        <v>169</v>
      </c>
      <c r="C146">
        <v>57457</v>
      </c>
      <c r="D146" t="s">
        <v>84</v>
      </c>
      <c r="E146" t="s">
        <v>85</v>
      </c>
      <c r="F146">
        <v>10</v>
      </c>
      <c r="G146">
        <v>1</v>
      </c>
      <c r="H146">
        <f>ROUNDUP(ComponentBlueprint!F20*ComponentBlueprint!G20, 0)*Info!B2*ROUNDUP(MaterialBlueprints1!F146*MaterialBlueprints1!G146,0)</f>
        <v>4000</v>
      </c>
    </row>
    <row r="147" spans="1:8" x14ac:dyDescent="0.3">
      <c r="A147" t="s">
        <v>170</v>
      </c>
      <c r="B147" t="s">
        <v>171</v>
      </c>
      <c r="C147">
        <v>2319</v>
      </c>
      <c r="D147" t="s">
        <v>101</v>
      </c>
      <c r="E147" t="s">
        <v>100</v>
      </c>
      <c r="F147">
        <v>8</v>
      </c>
      <c r="G147">
        <v>1</v>
      </c>
      <c r="H147">
        <f>ROUNDUP(ComponentBlueprint!F19*ComponentBlueprint!G19, 0)*Info!B2*ROUNDUP(MaterialBlueprints1!F147*MaterialBlueprints1!G147,0)</f>
        <v>1600</v>
      </c>
    </row>
    <row r="148" spans="1:8" x14ac:dyDescent="0.3">
      <c r="A148" t="s">
        <v>170</v>
      </c>
      <c r="B148" t="s">
        <v>171</v>
      </c>
      <c r="C148">
        <v>3775</v>
      </c>
      <c r="D148" t="s">
        <v>119</v>
      </c>
      <c r="E148" t="s">
        <v>118</v>
      </c>
      <c r="F148">
        <v>8</v>
      </c>
      <c r="G148">
        <v>1</v>
      </c>
      <c r="H148">
        <f>ROUNDUP(ComponentBlueprint!F19*ComponentBlueprint!G19, 0)*Info!B2*ROUNDUP(MaterialBlueprints1!F148*MaterialBlueprints1!G148,0)</f>
        <v>1600</v>
      </c>
    </row>
    <row r="149" spans="1:8" x14ac:dyDescent="0.3">
      <c r="A149" t="s">
        <v>170</v>
      </c>
      <c r="B149" t="s">
        <v>171</v>
      </c>
      <c r="C149">
        <v>57457</v>
      </c>
      <c r="D149" t="s">
        <v>84</v>
      </c>
      <c r="E149" t="s">
        <v>85</v>
      </c>
      <c r="F149">
        <v>10</v>
      </c>
      <c r="G149">
        <v>1</v>
      </c>
      <c r="H149">
        <f>ROUNDUP(ComponentBlueprint!F19*ComponentBlueprint!G19, 0)*Info!B2*ROUNDUP(MaterialBlueprints1!F149*MaterialBlueprints1!G149,0)</f>
        <v>2000</v>
      </c>
    </row>
    <row r="150" spans="1:8" x14ac:dyDescent="0.3">
      <c r="A150" t="s">
        <v>172</v>
      </c>
      <c r="B150" t="s">
        <v>173</v>
      </c>
      <c r="C150">
        <v>2868</v>
      </c>
      <c r="D150" t="s">
        <v>111</v>
      </c>
      <c r="E150" t="s">
        <v>110</v>
      </c>
      <c r="F150">
        <v>20</v>
      </c>
      <c r="G150">
        <v>1</v>
      </c>
      <c r="H150">
        <f>ROUNDUP(ComponentBlueprint!F2*ComponentBlueprint!G2, 0)*Info!B2*ROUNDUP(MaterialBlueprints1!F150*MaterialBlueprints1!G150,0)</f>
        <v>40</v>
      </c>
    </row>
    <row r="151" spans="1:8" x14ac:dyDescent="0.3">
      <c r="A151" t="s">
        <v>172</v>
      </c>
      <c r="B151" t="s">
        <v>173</v>
      </c>
      <c r="C151">
        <v>2872</v>
      </c>
      <c r="D151" t="s">
        <v>80</v>
      </c>
      <c r="E151" t="s">
        <v>81</v>
      </c>
      <c r="F151">
        <v>20</v>
      </c>
      <c r="G151">
        <v>1</v>
      </c>
      <c r="H151">
        <f>ROUNDUP(ComponentBlueprint!F2*ComponentBlueprint!G2, 0)*Info!B2*ROUNDUP(MaterialBlueprints1!F151*MaterialBlueprints1!G151,0)</f>
        <v>40</v>
      </c>
    </row>
    <row r="152" spans="1:8" x14ac:dyDescent="0.3">
      <c r="A152" t="s">
        <v>172</v>
      </c>
      <c r="B152" t="s">
        <v>173</v>
      </c>
      <c r="C152">
        <v>57479</v>
      </c>
      <c r="D152" t="s">
        <v>141</v>
      </c>
      <c r="E152" t="s">
        <v>140</v>
      </c>
      <c r="F152">
        <v>35</v>
      </c>
      <c r="G152">
        <v>1</v>
      </c>
      <c r="H152">
        <f>ROUNDUP(ComponentBlueprint!F2*ComponentBlueprint!G2, 0)*Info!B2*ROUNDUP(MaterialBlueprints1!F152*MaterialBlueprints1!G152,0)</f>
        <v>70</v>
      </c>
    </row>
    <row r="153" spans="1:8" x14ac:dyDescent="0.3">
      <c r="A153" t="s">
        <v>174</v>
      </c>
      <c r="B153" t="s">
        <v>175</v>
      </c>
      <c r="C153">
        <v>57450</v>
      </c>
      <c r="D153" t="s">
        <v>135</v>
      </c>
      <c r="E153" t="s">
        <v>134</v>
      </c>
      <c r="F153">
        <v>1</v>
      </c>
      <c r="G153">
        <v>1</v>
      </c>
      <c r="H153">
        <f>ROUNDUP(ComponentBlueprint!F3*ComponentBlueprint!G3, 0)*Info!B2*ROUNDUP(MaterialBlueprints1!F153*MaterialBlueprints1!G153,0)</f>
        <v>2</v>
      </c>
    </row>
    <row r="154" spans="1:8" x14ac:dyDescent="0.3">
      <c r="A154" t="s">
        <v>174</v>
      </c>
      <c r="B154" t="s">
        <v>175</v>
      </c>
      <c r="C154">
        <v>57483</v>
      </c>
      <c r="D154" t="s">
        <v>145</v>
      </c>
      <c r="E154" t="s">
        <v>144</v>
      </c>
      <c r="F154">
        <v>1</v>
      </c>
      <c r="G154">
        <v>1</v>
      </c>
      <c r="H154">
        <f>ROUNDUP(ComponentBlueprint!F3*ComponentBlueprint!G3, 0)*Info!B2*ROUNDUP(MaterialBlueprints1!F154*MaterialBlueprints1!G154,0)</f>
        <v>2</v>
      </c>
    </row>
    <row r="155" spans="1:8" x14ac:dyDescent="0.3">
      <c r="A155" t="s">
        <v>174</v>
      </c>
      <c r="B155" t="s">
        <v>175</v>
      </c>
      <c r="C155">
        <v>57482</v>
      </c>
      <c r="D155" t="s">
        <v>143</v>
      </c>
      <c r="E155" t="s">
        <v>142</v>
      </c>
      <c r="F155">
        <v>5</v>
      </c>
      <c r="G155">
        <v>1</v>
      </c>
      <c r="H155">
        <f>ROUNDUP(ComponentBlueprint!F3*ComponentBlueprint!G3, 0)*Info!B2*ROUNDUP(MaterialBlueprints1!F155*MaterialBlueprints1!G155,0)</f>
        <v>10</v>
      </c>
    </row>
    <row r="156" spans="1:8" x14ac:dyDescent="0.3">
      <c r="A156" t="s">
        <v>174</v>
      </c>
      <c r="B156" t="s">
        <v>175</v>
      </c>
      <c r="C156">
        <v>57458</v>
      </c>
      <c r="D156" t="s">
        <v>137</v>
      </c>
      <c r="E156" t="s">
        <v>136</v>
      </c>
      <c r="F156">
        <v>10</v>
      </c>
      <c r="G156">
        <v>1</v>
      </c>
      <c r="H156">
        <f>ROUNDUP(ComponentBlueprint!F3*ComponentBlueprint!G3, 0)*Info!B2*ROUNDUP(MaterialBlueprints1!F156*MaterialBlueprints1!G156,0)</f>
        <v>20</v>
      </c>
    </row>
    <row r="157" spans="1:8" x14ac:dyDescent="0.3">
      <c r="A157" t="s">
        <v>174</v>
      </c>
      <c r="B157" t="s">
        <v>175</v>
      </c>
      <c r="C157">
        <v>9842</v>
      </c>
      <c r="D157" t="s">
        <v>123</v>
      </c>
      <c r="E157" t="s">
        <v>122</v>
      </c>
      <c r="F157">
        <v>75</v>
      </c>
      <c r="G157">
        <v>1</v>
      </c>
      <c r="H157">
        <f>ROUNDUP(ComponentBlueprint!F3*ComponentBlueprint!G3, 0)*Info!B2*ROUNDUP(MaterialBlueprints1!F157*MaterialBlueprints1!G157,0)</f>
        <v>150</v>
      </c>
    </row>
    <row r="158" spans="1:8" x14ac:dyDescent="0.3">
      <c r="A158" t="s">
        <v>174</v>
      </c>
      <c r="B158" t="s">
        <v>175</v>
      </c>
      <c r="C158">
        <v>2346</v>
      </c>
      <c r="D158" t="s">
        <v>107</v>
      </c>
      <c r="E158" t="s">
        <v>106</v>
      </c>
      <c r="F158">
        <v>300</v>
      </c>
      <c r="G158">
        <v>1</v>
      </c>
      <c r="H158">
        <f>ROUNDUP(ComponentBlueprint!F3*ComponentBlueprint!G3, 0)*Info!B2*ROUNDUP(MaterialBlueprints1!F158*MaterialBlueprints1!G158,0)</f>
        <v>600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/>
  </sheetViews>
  <sheetFormatPr defaultRowHeight="14.4" x14ac:dyDescent="0.3"/>
  <sheetData>
    <row r="1" spans="1:27" x14ac:dyDescent="0.3">
      <c r="A1" s="1" t="s">
        <v>17</v>
      </c>
      <c r="B1" s="1" t="s">
        <v>18</v>
      </c>
      <c r="C1" s="1" t="s">
        <v>19</v>
      </c>
      <c r="D1" s="1" t="s">
        <v>70</v>
      </c>
      <c r="E1" s="1" t="s">
        <v>21</v>
      </c>
      <c r="F1" s="1" t="s">
        <v>22</v>
      </c>
      <c r="G1" s="1" t="s">
        <v>23</v>
      </c>
      <c r="H1" s="1" t="s">
        <v>71</v>
      </c>
      <c r="I1" s="1"/>
      <c r="J1" s="1" t="s">
        <v>2</v>
      </c>
      <c r="K1" s="1" t="s">
        <v>72</v>
      </c>
      <c r="L1" s="1" t="s">
        <v>73</v>
      </c>
      <c r="M1" s="1" t="s">
        <v>20</v>
      </c>
      <c r="N1" s="1" t="s">
        <v>74</v>
      </c>
      <c r="O1" s="1" t="s">
        <v>24</v>
      </c>
      <c r="P1" s="1" t="s">
        <v>2</v>
      </c>
      <c r="Q1" s="1" t="s">
        <v>75</v>
      </c>
      <c r="R1" s="1" t="s">
        <v>76</v>
      </c>
      <c r="S1" s="1" t="s">
        <v>77</v>
      </c>
      <c r="T1" s="1" t="s">
        <v>25</v>
      </c>
      <c r="U1" s="1" t="s">
        <v>26</v>
      </c>
      <c r="V1" s="1" t="s">
        <v>2</v>
      </c>
      <c r="W1" s="1" t="s">
        <v>2</v>
      </c>
      <c r="X1" s="1" t="s">
        <v>2</v>
      </c>
      <c r="Y1" s="1" t="s">
        <v>28</v>
      </c>
      <c r="Z1" s="1" t="s">
        <v>29</v>
      </c>
      <c r="AA1" s="1" t="s">
        <v>30</v>
      </c>
    </row>
    <row r="2" spans="1:27" x14ac:dyDescent="0.3">
      <c r="A2" t="s">
        <v>176</v>
      </c>
      <c r="B2" t="s">
        <v>177</v>
      </c>
      <c r="C2">
        <v>2401</v>
      </c>
      <c r="D2" t="s">
        <v>178</v>
      </c>
      <c r="E2" t="s">
        <v>179</v>
      </c>
      <c r="F2">
        <v>100</v>
      </c>
      <c r="G2">
        <v>1</v>
      </c>
      <c r="H2">
        <f>ROUNDUP(ComponentBlueprint!F2*ComponentBlueprint!G2, 0)*Info!B2*ROUNDUP(MaterialBlueprints1!F152*MaterialBlueprints1!G152,0)*ROUNDUP(MaterialBlueprints2!F2*MaterialBlueprints2!G2,0)</f>
        <v>7000</v>
      </c>
      <c r="K2">
        <v>2401</v>
      </c>
      <c r="L2" t="s">
        <v>179</v>
      </c>
      <c r="M2" t="s">
        <v>178</v>
      </c>
      <c r="N2">
        <f>ROUNDUP(ComponentBlueprint!F2*ComponentBlueprint!G2, 0)*Info!B2*ROUNDUP(MaterialBlueprints1!F152*MaterialBlueprints1!G152,0)*ROUNDUP(MaterialBlueprints2!F2*MaterialBlueprints2!G2,0)</f>
        <v>7000</v>
      </c>
      <c r="O2">
        <f>ROUNDUP(ComponentBlueprint!F2*ComponentBlueprint!G2, 0)*Info!B2*ROUNDUP(MaterialBlueprints1!F152*MaterialBlueprints1!G152,0)*ROUNDUP(MaterialBlueprints2!F2*MaterialBlueprints2!G2,0)</f>
        <v>7000</v>
      </c>
      <c r="Q2">
        <v>847.5</v>
      </c>
      <c r="R2">
        <f>(ROUNDUP(ComponentBlueprint!F2*ComponentBlueprint!G2, 0)*Info!B2*ROUNDUP(MaterialBlueprints1!F152*MaterialBlueprints1!G152,0)*ROUNDUP(MaterialBlueprints2!F2*MaterialBlueprints2!G2,0))*(MaterialBlueprints2!Q2)*(1)</f>
        <v>5932500</v>
      </c>
      <c r="S2">
        <f>SUM(R2:R10)</f>
        <v>1548102900</v>
      </c>
      <c r="T2">
        <v>0</v>
      </c>
      <c r="U2">
        <f t="shared" ref="U2:U9" si="0">O2-T2</f>
        <v>7000</v>
      </c>
      <c r="Y2">
        <v>494.64946181270778</v>
      </c>
      <c r="Z2">
        <f>(ROUNDUP(ComponentBlueprint!F2*ComponentBlueprint!G2, 0)*Info!B2*ROUNDUP(MaterialBlueprints1!F152*MaterialBlueprints1!G152,0)*ROUNDUP(MaterialBlueprints2!F2*MaterialBlueprints2!G2,0))*MaterialBlueprints2!Y2</f>
        <v>3462546.2326889546</v>
      </c>
      <c r="AA2">
        <f>SUM(MaterialBlueprints2!Z2:'MaterialBlueprints2'!Z10)</f>
        <v>597753536.47581065</v>
      </c>
    </row>
    <row r="3" spans="1:27" x14ac:dyDescent="0.3">
      <c r="A3" t="s">
        <v>176</v>
      </c>
      <c r="B3" t="s">
        <v>177</v>
      </c>
      <c r="C3">
        <v>3645</v>
      </c>
      <c r="D3" t="s">
        <v>180</v>
      </c>
      <c r="E3" t="s">
        <v>181</v>
      </c>
      <c r="F3">
        <v>100</v>
      </c>
      <c r="G3">
        <v>1</v>
      </c>
      <c r="H3">
        <f>ROUNDUP(ComponentBlueprint!F2*ComponentBlueprint!G2, 0)*Info!B2*ROUNDUP(MaterialBlueprints1!F152*MaterialBlueprints1!G152,0)*ROUNDUP(MaterialBlueprints2!F3*MaterialBlueprints2!G3,0)</f>
        <v>7000</v>
      </c>
      <c r="K3">
        <v>3645</v>
      </c>
      <c r="L3" t="s">
        <v>181</v>
      </c>
      <c r="M3" t="s">
        <v>180</v>
      </c>
      <c r="N3">
        <f>ROUNDUP(ComponentBlueprint!F2*ComponentBlueprint!G2, 0)*Info!B2*ROUNDUP(MaterialBlueprints1!F152*MaterialBlueprints1!G152,0)*ROUNDUP(MaterialBlueprints2!F3*MaterialBlueprints2!G3,0)</f>
        <v>7000</v>
      </c>
      <c r="O3">
        <f>ROUNDUP(ComponentBlueprint!F2*ComponentBlueprint!G2, 0)*Info!B2*ROUNDUP(MaterialBlueprints1!F152*MaterialBlueprints1!G152,0)*ROUNDUP(MaterialBlueprints2!F3*MaterialBlueprints2!G3,0)</f>
        <v>7000</v>
      </c>
      <c r="Q3">
        <v>527.20000000000005</v>
      </c>
      <c r="R3">
        <f>(ROUNDUP(ComponentBlueprint!F2*ComponentBlueprint!G2, 0)*Info!B2*ROUNDUP(MaterialBlueprints1!F152*MaterialBlueprints1!G152,0)*ROUNDUP(MaterialBlueprints2!F3*MaterialBlueprints2!G3,0))*(MaterialBlueprints2!Q3)*(1)</f>
        <v>3690400.0000000005</v>
      </c>
      <c r="T3">
        <v>0</v>
      </c>
      <c r="U3">
        <f t="shared" si="0"/>
        <v>7000</v>
      </c>
      <c r="Y3">
        <v>330.84799400101662</v>
      </c>
      <c r="Z3">
        <f>(ROUNDUP(ComponentBlueprint!F2*ComponentBlueprint!G2, 0)*Info!B2*ROUNDUP(MaterialBlueprints1!F152*MaterialBlueprints1!G152,0)*ROUNDUP(MaterialBlueprints2!F3*MaterialBlueprints2!G3,0))*MaterialBlueprints2!Y3</f>
        <v>2315935.9580071163</v>
      </c>
    </row>
    <row r="4" spans="1:27" x14ac:dyDescent="0.3">
      <c r="A4" t="s">
        <v>176</v>
      </c>
      <c r="B4" t="s">
        <v>177</v>
      </c>
      <c r="C4">
        <v>57456</v>
      </c>
      <c r="D4" t="s">
        <v>182</v>
      </c>
      <c r="E4" t="s">
        <v>183</v>
      </c>
      <c r="F4">
        <v>500</v>
      </c>
      <c r="G4">
        <v>1</v>
      </c>
      <c r="H4">
        <f>ROUNDUP(ComponentBlueprint!F2*ComponentBlueprint!G2, 0)*Info!B2*ROUNDUP(MaterialBlueprints1!F152*MaterialBlueprints1!G152,0)*ROUNDUP(MaterialBlueprints2!F4*MaterialBlueprints2!G4,0)</f>
        <v>35000</v>
      </c>
      <c r="K4">
        <v>57456</v>
      </c>
      <c r="L4" t="s">
        <v>183</v>
      </c>
      <c r="M4" t="s">
        <v>182</v>
      </c>
      <c r="N4">
        <f>ROUNDUP(ComponentBlueprint!F2*ComponentBlueprint!G2, 0)*Info!B2*ROUNDUP(MaterialBlueprints1!F152*MaterialBlueprints1!G152,0)*ROUNDUP(MaterialBlueprints2!F4*MaterialBlueprints2!G4,0)</f>
        <v>35000</v>
      </c>
      <c r="O4">
        <f>ROUNDUP((ROUNDUP(ComponentBlueprint!F2*ComponentBlueprint!G2, 0)*Info!B2*ROUNDUP(MaterialBlueprints1!F152*MaterialBlueprints1!G152,0)*ROUNDUP(MaterialBlueprints2!F4*MaterialBlueprints2!G4,0))/200, 0)*200</f>
        <v>35000</v>
      </c>
      <c r="Q4">
        <v>3900</v>
      </c>
      <c r="R4">
        <f>(ROUNDUP((ROUNDUP(ComponentBlueprint!F2*ComponentBlueprint!G2, 0)*Info!B2*ROUNDUP(MaterialBlueprints1!F152*MaterialBlueprints1!G152,0)*ROUNDUP(MaterialBlueprints2!F4*MaterialBlueprints2!G4,0))/200, 0)*200)*(MaterialBlueprints2!Q4)*(1)</f>
        <v>136500000</v>
      </c>
      <c r="T4">
        <v>0</v>
      </c>
      <c r="U4">
        <f t="shared" si="0"/>
        <v>35000</v>
      </c>
      <c r="Y4">
        <v>4711.3839771235898</v>
      </c>
      <c r="Z4">
        <f>(ROUNDUP((ROUNDUP(ComponentBlueprint!F2*ComponentBlueprint!G2, 0)*Info!B2*ROUNDUP(MaterialBlueprints1!F152*MaterialBlueprints1!G152,0)*ROUNDUP(MaterialBlueprints2!F4*MaterialBlueprints2!G4,0))/200, 0)*200)*MaterialBlueprints2!Y4</f>
        <v>164898439.19932565</v>
      </c>
    </row>
    <row r="5" spans="1:27" x14ac:dyDescent="0.3">
      <c r="A5" t="s">
        <v>176</v>
      </c>
      <c r="B5" t="s">
        <v>177</v>
      </c>
      <c r="C5">
        <v>57457</v>
      </c>
      <c r="D5" t="s">
        <v>84</v>
      </c>
      <c r="E5" t="s">
        <v>85</v>
      </c>
      <c r="F5">
        <v>500</v>
      </c>
      <c r="G5">
        <v>1</v>
      </c>
      <c r="H5">
        <f>ROUNDUP(ComponentBlueprint!F2*ComponentBlueprint!G2, 0)*Info!B2*ROUNDUP(MaterialBlueprints1!F152*MaterialBlueprints1!G152,0)*ROUNDUP(MaterialBlueprints2!F5*MaterialBlueprints2!G5,0)</f>
        <v>35000</v>
      </c>
      <c r="K5">
        <v>57457</v>
      </c>
      <c r="L5" t="s">
        <v>85</v>
      </c>
      <c r="M5" t="s">
        <v>84</v>
      </c>
      <c r="N5">
        <f>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</f>
        <v>36000</v>
      </c>
      <c r="O5">
        <f>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</f>
        <v>36000</v>
      </c>
      <c r="Q5">
        <v>4130</v>
      </c>
      <c r="R5">
        <f>(ROUNDUP((ROUNDUP(ComponentBlueprint!F2*ComponentBlueprint!G2,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0)*200)*(MaterialBlueprints2!Q5)*(1)</f>
        <v>148680000</v>
      </c>
      <c r="T5">
        <v>0</v>
      </c>
      <c r="U5">
        <f t="shared" si="0"/>
        <v>36000</v>
      </c>
      <c r="Y5">
        <v>5595.853061874127</v>
      </c>
      <c r="Z5">
        <f>(ROUNDUP((ROUNDUP(ComponentBlueprint!F2*ComponentBlueprint!G2,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0)*200)*MaterialBlueprints2!Y5</f>
        <v>201450710.22746858</v>
      </c>
    </row>
    <row r="6" spans="1:27" x14ac:dyDescent="0.3">
      <c r="A6" t="s">
        <v>184</v>
      </c>
      <c r="B6" t="s">
        <v>185</v>
      </c>
      <c r="C6">
        <v>57481</v>
      </c>
      <c r="D6" t="s">
        <v>186</v>
      </c>
      <c r="E6" t="s">
        <v>187</v>
      </c>
      <c r="F6">
        <v>5</v>
      </c>
      <c r="G6">
        <v>1</v>
      </c>
      <c r="H6">
        <f>ROUNDUP(ComponentBlueprint!F3*ComponentBlueprint!G3, 0)*Info!B2*ROUNDUP(MaterialBlueprints1!F155*MaterialBlueprints1!G155,0)*ROUNDUP(MaterialBlueprints2!F6*MaterialBlueprints2!G6,0)</f>
        <v>50</v>
      </c>
      <c r="K6">
        <v>57480</v>
      </c>
      <c r="L6" t="s">
        <v>188</v>
      </c>
      <c r="M6" t="s">
        <v>189</v>
      </c>
      <c r="N6">
        <f>ROUNDUP(ComponentBlueprint!F3*ComponentBlueprint!G3, 0)*Info!B2*ROUNDUP(MaterialBlueprints1!F154*MaterialBlueprints1!G154,0)*ROUNDUP(MaterialBlueprints2!F10*MaterialBlueprints2!G10,0)</f>
        <v>2</v>
      </c>
      <c r="O6">
        <f>ROUNDUP(ComponentBlueprint!F3*ComponentBlueprint!G3, 0)*Info!B2*ROUNDUP(MaterialBlueprints1!F154*MaterialBlueprints1!G154,0)*ROUNDUP(MaterialBlueprints2!F10*MaterialBlueprints2!G10,0)</f>
        <v>2</v>
      </c>
      <c r="Q6">
        <v>109900000</v>
      </c>
      <c r="R6">
        <f>(ROUNDUP(ComponentBlueprint!F3*ComponentBlueprint!G3, 0)*Info!B2*ROUNDUP(MaterialBlueprints1!F154*MaterialBlueprints1!G154,0)*ROUNDUP(MaterialBlueprints2!F10*MaterialBlueprints2!G10,0))*(MaterialBlueprints2!Q6)*(1)</f>
        <v>219800000</v>
      </c>
      <c r="T6">
        <v>0</v>
      </c>
      <c r="U6">
        <f t="shared" si="0"/>
        <v>2</v>
      </c>
      <c r="Y6">
        <v>11259627.63426752</v>
      </c>
      <c r="Z6">
        <f>(ROUNDUP(ComponentBlueprint!F3*ComponentBlueprint!G3, 0)*Info!B2*ROUNDUP(MaterialBlueprints1!F154*MaterialBlueprints1!G154,0)*ROUNDUP(MaterialBlueprints2!F10*MaterialBlueprints2!G10,0))*MaterialBlueprints2!Y6</f>
        <v>22519255.26853504</v>
      </c>
    </row>
    <row r="7" spans="1:27" x14ac:dyDescent="0.3">
      <c r="A7" t="s">
        <v>184</v>
      </c>
      <c r="B7" t="s">
        <v>185</v>
      </c>
      <c r="C7">
        <v>57484</v>
      </c>
      <c r="D7" t="s">
        <v>190</v>
      </c>
      <c r="E7" t="s">
        <v>191</v>
      </c>
      <c r="F7">
        <v>5</v>
      </c>
      <c r="G7">
        <v>1</v>
      </c>
      <c r="H7">
        <f>ROUNDUP(ComponentBlueprint!F3*ComponentBlueprint!G3, 0)*Info!B2*ROUNDUP(MaterialBlueprints1!F155*MaterialBlueprints1!G155,0)*ROUNDUP(MaterialBlueprints2!F7*MaterialBlueprints2!G7,0)</f>
        <v>50</v>
      </c>
      <c r="K7">
        <v>57481</v>
      </c>
      <c r="L7" t="s">
        <v>187</v>
      </c>
      <c r="M7" t="s">
        <v>186</v>
      </c>
      <c r="N7">
        <f>ROUNDUP(ComponentBlueprint!F3*ComponentBlueprint!G3, 0)*Info!B2*ROUNDUP(MaterialBlueprints1!F155*MaterialBlueprints1!G155,0)*ROUNDUP(MaterialBlueprints2!F6*MaterialBlueprints2!G6,0)</f>
        <v>50</v>
      </c>
      <c r="O7">
        <f>ROUNDUP(ComponentBlueprint!F3*ComponentBlueprint!G3, 0)*Info!B2*ROUNDUP(MaterialBlueprints1!F155*MaterialBlueprints1!G155,0)*ROUNDUP(MaterialBlueprints2!F6*MaterialBlueprints2!G6,0)</f>
        <v>50</v>
      </c>
      <c r="Q7">
        <v>6187000</v>
      </c>
      <c r="R7">
        <f>(ROUNDUP(ComponentBlueprint!F3*ComponentBlueprint!G3, 0)*Info!B2*ROUNDUP(MaterialBlueprints1!F155*MaterialBlueprints1!G155,0)*ROUNDUP(MaterialBlueprints2!F6*MaterialBlueprints2!G6,0))*(MaterialBlueprints2!Q7)*(1)</f>
        <v>309350000</v>
      </c>
      <c r="T7">
        <v>0</v>
      </c>
      <c r="U7">
        <f t="shared" si="0"/>
        <v>50</v>
      </c>
      <c r="Y7">
        <v>1323241.750652171</v>
      </c>
      <c r="Z7">
        <f>(ROUNDUP(ComponentBlueprint!F3*ComponentBlueprint!G3, 0)*Info!B2*ROUNDUP(MaterialBlueprints1!F155*MaterialBlueprints1!G155,0)*ROUNDUP(MaterialBlueprints2!F6*MaterialBlueprints2!G6,0))*MaterialBlueprints2!Y7</f>
        <v>66162087.532608546</v>
      </c>
    </row>
    <row r="8" spans="1:27" x14ac:dyDescent="0.3">
      <c r="A8" t="s">
        <v>184</v>
      </c>
      <c r="B8" t="s">
        <v>185</v>
      </c>
      <c r="C8">
        <v>57485</v>
      </c>
      <c r="D8" t="s">
        <v>192</v>
      </c>
      <c r="E8" t="s">
        <v>193</v>
      </c>
      <c r="F8">
        <v>5</v>
      </c>
      <c r="G8">
        <v>1</v>
      </c>
      <c r="H8">
        <f>ROUNDUP(ComponentBlueprint!F3*ComponentBlueprint!G3, 0)*Info!B2*ROUNDUP(MaterialBlueprints1!F155*MaterialBlueprints1!G155,0)*ROUNDUP(MaterialBlueprints2!F8*MaterialBlueprints2!G8,0)</f>
        <v>50</v>
      </c>
      <c r="K8">
        <v>57484</v>
      </c>
      <c r="L8" t="s">
        <v>191</v>
      </c>
      <c r="M8" t="s">
        <v>190</v>
      </c>
      <c r="N8">
        <f>ROUNDUP(ComponentBlueprint!F3*ComponentBlueprint!G3, 0)*Info!B2*ROUNDUP(MaterialBlueprints1!F155*MaterialBlueprints1!G155,0)*ROUNDUP(MaterialBlueprints2!F7*MaterialBlueprints2!G7,0)</f>
        <v>50</v>
      </c>
      <c r="O8">
        <f>ROUNDUP(ComponentBlueprint!F3*ComponentBlueprint!G3, 0)*Info!B2*ROUNDUP(MaterialBlueprints1!F155*MaterialBlueprints1!G155,0)*ROUNDUP(MaterialBlueprints2!F7*MaterialBlueprints2!G7,0)</f>
        <v>50</v>
      </c>
      <c r="Q8">
        <v>6783000</v>
      </c>
      <c r="R8">
        <f>(ROUNDUP(ComponentBlueprint!F3*ComponentBlueprint!G3, 0)*Info!B2*ROUNDUP(MaterialBlueprints1!F155*MaterialBlueprints1!G155,0)*ROUNDUP(MaterialBlueprints2!F7*MaterialBlueprints2!G7,0))*(MaterialBlueprints2!Q8)*(1)</f>
        <v>339150000</v>
      </c>
      <c r="T8">
        <v>0</v>
      </c>
      <c r="U8">
        <f t="shared" si="0"/>
        <v>50</v>
      </c>
      <c r="Y8">
        <v>1286305.540096581</v>
      </c>
      <c r="Z8">
        <f>(ROUNDUP(ComponentBlueprint!F3*ComponentBlueprint!G3, 0)*Info!B2*ROUNDUP(MaterialBlueprints1!F155*MaterialBlueprints1!G155,0)*ROUNDUP(MaterialBlueprints2!F7*MaterialBlueprints2!G7,0))*MaterialBlueprints2!Y8</f>
        <v>64315277.004829049</v>
      </c>
    </row>
    <row r="9" spans="1:27" x14ac:dyDescent="0.3">
      <c r="A9" t="s">
        <v>194</v>
      </c>
      <c r="B9" t="s">
        <v>195</v>
      </c>
      <c r="C9">
        <v>57457</v>
      </c>
      <c r="D9" t="s">
        <v>84</v>
      </c>
      <c r="E9" t="s">
        <v>85</v>
      </c>
      <c r="F9">
        <v>500</v>
      </c>
      <c r="G9">
        <v>1</v>
      </c>
      <c r="H9">
        <f>ROUNDUP(ComponentBlueprint!F3*ComponentBlueprint!G3, 0)*Info!B2*ROUNDUP(MaterialBlueprints1!F154*MaterialBlueprints1!G154,0)*ROUNDUP(MaterialBlueprints2!F9*MaterialBlueprints2!G9,0)</f>
        <v>1000</v>
      </c>
      <c r="K9">
        <v>57485</v>
      </c>
      <c r="L9" t="s">
        <v>193</v>
      </c>
      <c r="M9" t="s">
        <v>192</v>
      </c>
      <c r="N9">
        <f>ROUNDUP(ComponentBlueprint!F3*ComponentBlueprint!G3, 0)*Info!B2*ROUNDUP(MaterialBlueprints1!F155*MaterialBlueprints1!G155,0)*ROUNDUP(MaterialBlueprints2!F8*MaterialBlueprints2!G8,0)</f>
        <v>50</v>
      </c>
      <c r="O9">
        <f>ROUNDUP(ComponentBlueprint!F3*ComponentBlueprint!G3, 0)*Info!B2*ROUNDUP(MaterialBlueprints1!F155*MaterialBlueprints1!G155,0)*ROUNDUP(MaterialBlueprints2!F8*MaterialBlueprints2!G8,0)</f>
        <v>50</v>
      </c>
      <c r="Q9">
        <v>7700000</v>
      </c>
      <c r="R9">
        <f>(ROUNDUP(ComponentBlueprint!F3*ComponentBlueprint!G3, 0)*Info!B2*ROUNDUP(MaterialBlueprints1!F155*MaterialBlueprints1!G155,0)*ROUNDUP(MaterialBlueprints2!F8*MaterialBlueprints2!G8,0))*(MaterialBlueprints2!Q9)*(1)</f>
        <v>385000000</v>
      </c>
      <c r="T9">
        <v>0</v>
      </c>
      <c r="U9">
        <f t="shared" si="0"/>
        <v>50</v>
      </c>
      <c r="Y9">
        <v>1452585.7010469539</v>
      </c>
      <c r="Z9">
        <f>(ROUNDUP(ComponentBlueprint!F3*ComponentBlueprint!G3, 0)*Info!B2*ROUNDUP(MaterialBlueprints1!F155*MaterialBlueprints1!G155,0)*ROUNDUP(MaterialBlueprints2!F8*MaterialBlueprints2!G8,0))*MaterialBlueprints2!Y9</f>
        <v>72629285.05234769</v>
      </c>
    </row>
    <row r="10" spans="1:27" x14ac:dyDescent="0.3">
      <c r="A10" t="s">
        <v>194</v>
      </c>
      <c r="B10" t="s">
        <v>195</v>
      </c>
      <c r="C10">
        <v>57480</v>
      </c>
      <c r="D10" t="s">
        <v>189</v>
      </c>
      <c r="E10" t="s">
        <v>188</v>
      </c>
      <c r="F10">
        <v>1</v>
      </c>
      <c r="G10">
        <v>1</v>
      </c>
      <c r="H10">
        <f>ROUNDUP(ComponentBlueprint!F3*ComponentBlueprint!G3, 0)*Info!B2*ROUNDUP(MaterialBlueprints1!F154*MaterialBlueprints1!G154,0)*ROUNDUP(MaterialBlueprints2!F10*MaterialBlueprints2!G10,0)</f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/>
  </sheetViews>
  <sheetFormatPr defaultRowHeight="14.4" x14ac:dyDescent="0.3"/>
  <sheetData>
    <row r="1" spans="1:27" x14ac:dyDescent="0.3">
      <c r="A1" s="1" t="s">
        <v>17</v>
      </c>
      <c r="B1" s="1" t="s">
        <v>18</v>
      </c>
      <c r="C1" s="1" t="s">
        <v>19</v>
      </c>
      <c r="D1" s="1" t="s">
        <v>70</v>
      </c>
      <c r="E1" s="1" t="s">
        <v>21</v>
      </c>
      <c r="F1" s="1" t="s">
        <v>22</v>
      </c>
      <c r="G1" s="1" t="s">
        <v>23</v>
      </c>
      <c r="H1" s="1" t="s">
        <v>71</v>
      </c>
      <c r="I1" s="1"/>
      <c r="J1" s="1" t="s">
        <v>2</v>
      </c>
      <c r="K1" s="1" t="s">
        <v>72</v>
      </c>
      <c r="L1" s="1" t="s">
        <v>73</v>
      </c>
      <c r="M1" s="1" t="s">
        <v>20</v>
      </c>
      <c r="N1" s="1" t="s">
        <v>74</v>
      </c>
      <c r="O1" s="1" t="s">
        <v>24</v>
      </c>
      <c r="P1" s="1" t="s">
        <v>2</v>
      </c>
      <c r="Q1" s="1" t="s">
        <v>75</v>
      </c>
      <c r="R1" s="1" t="s">
        <v>76</v>
      </c>
      <c r="S1" s="1" t="s">
        <v>77</v>
      </c>
      <c r="T1" s="1" t="s">
        <v>25</v>
      </c>
      <c r="U1" s="1" t="s">
        <v>26</v>
      </c>
      <c r="V1" s="1" t="s">
        <v>2</v>
      </c>
      <c r="W1" s="1" t="s">
        <v>2</v>
      </c>
      <c r="X1" s="1" t="s">
        <v>2</v>
      </c>
      <c r="Y1" s="1" t="s">
        <v>28</v>
      </c>
      <c r="Z1" s="1" t="s">
        <v>29</v>
      </c>
      <c r="AA1" s="1" t="s">
        <v>30</v>
      </c>
    </row>
    <row r="2" spans="1:27" x14ac:dyDescent="0.3">
      <c r="A2" t="s">
        <v>196</v>
      </c>
      <c r="B2" t="s">
        <v>197</v>
      </c>
      <c r="C2">
        <v>2361</v>
      </c>
      <c r="D2" t="s">
        <v>198</v>
      </c>
      <c r="E2" t="s">
        <v>199</v>
      </c>
      <c r="F2">
        <v>100</v>
      </c>
      <c r="G2">
        <v>1</v>
      </c>
      <c r="H2">
        <f>ROUNDUP(ComponentBlueprint!F3*ComponentBlueprint!G3, 0)*Info!B2*ROUNDUP(MaterialBlueprints1!F154*MaterialBlueprints1!G154,0)*ROUNDUP(MaterialBlueprints2!F10*MaterialBlueprints2!G10,0)*ROUNDUP(MaterialBlueprints3!F2*MaterialBlueprints3!G2,0)</f>
        <v>200</v>
      </c>
      <c r="K2">
        <v>2319</v>
      </c>
      <c r="L2" t="s">
        <v>100</v>
      </c>
      <c r="M2" t="s">
        <v>101</v>
      </c>
      <c r="N2">
        <f>ROUNDUP(ComponentBlueprint!F3*ComponentBlueprint!G3, 0)*Info!B2*ROUNDUP(MaterialBlueprints1!F155*MaterialBlueprints1!G155,0)*ROUNDUP(MaterialBlueprints2!F8*MaterialBlueprints2!G8,0)*ROUNDUP(MaterialBlueprints3!F9*MaterialBlueprints3!G9,0)</f>
        <v>250</v>
      </c>
      <c r="O2">
        <f>ROUNDUP(ComponentBlueprint!F3*ComponentBlueprint!G3, 0)*Info!B2*ROUNDUP(MaterialBlueprints1!F155*MaterialBlueprints1!G155,0)*ROUNDUP(MaterialBlueprints2!F8*MaterialBlueprints2!G8,0)*ROUNDUP(MaterialBlueprints3!F9*MaterialBlueprints3!G9,0)</f>
        <v>250</v>
      </c>
      <c r="Q2">
        <v>10970</v>
      </c>
      <c r="R2">
        <f>(ROUNDUP(ComponentBlueprint!F3*ComponentBlueprint!G3, 0)*Info!B2*ROUNDUP(MaterialBlueprints1!F155*MaterialBlueprints1!G155,0)*ROUNDUP(MaterialBlueprints2!F8*MaterialBlueprints2!G8,0)*ROUNDUP(MaterialBlueprints3!F9*MaterialBlueprints3!G9,0))*(MaterialBlueprints3!Q2)*(1)</f>
        <v>2742500</v>
      </c>
      <c r="S2">
        <f>SUM(R2:R10)</f>
        <v>1070251250</v>
      </c>
      <c r="T2">
        <v>0</v>
      </c>
      <c r="U2">
        <f t="shared" ref="U2:U10" si="0">O2-T2</f>
        <v>250</v>
      </c>
      <c r="Y2">
        <v>3261.3407447645309</v>
      </c>
      <c r="Z2">
        <f>(ROUNDUP(ComponentBlueprint!F3*ComponentBlueprint!G3, 0)*Info!B2*ROUNDUP(MaterialBlueprints1!F155*MaterialBlueprints1!G155,0)*ROUNDUP(MaterialBlueprints2!F8*MaterialBlueprints2!G8,0)*ROUNDUP(MaterialBlueprints3!F9*MaterialBlueprints3!G9,0))*MaterialBlueprints3!Y2</f>
        <v>815335.18619113276</v>
      </c>
      <c r="AA2">
        <f>SUM(MaterialBlueprints3!Z2:'MaterialBlueprints3'!Z10)</f>
        <v>929699893.02789569</v>
      </c>
    </row>
    <row r="3" spans="1:27" x14ac:dyDescent="0.3">
      <c r="A3" t="s">
        <v>196</v>
      </c>
      <c r="B3" t="s">
        <v>197</v>
      </c>
      <c r="C3">
        <v>2348</v>
      </c>
      <c r="D3" t="s">
        <v>200</v>
      </c>
      <c r="E3" t="s">
        <v>201</v>
      </c>
      <c r="F3">
        <v>300</v>
      </c>
      <c r="G3">
        <v>1</v>
      </c>
      <c r="H3">
        <f>ROUNDUP(ComponentBlueprint!F3*ComponentBlueprint!G3, 0)*Info!B2*ROUNDUP(MaterialBlueprints1!F154*MaterialBlueprints1!G154,0)*ROUNDUP(MaterialBlueprints2!F10*MaterialBlueprints2!G10,0)*ROUNDUP(MaterialBlueprints3!F3*MaterialBlueprints3!G3,0)</f>
        <v>600</v>
      </c>
      <c r="K3">
        <v>2329</v>
      </c>
      <c r="L3" t="s">
        <v>202</v>
      </c>
      <c r="M3" t="s">
        <v>203</v>
      </c>
      <c r="N3">
        <f>ROUNDUP(ComponentBlueprint!F3*ComponentBlueprint!G3, 0)*Info!B2*ROUNDUP(MaterialBlueprints1!F155*MaterialBlueprints1!G155,0)*ROUNDUP(MaterialBlueprints2!F6*MaterialBlueprints2!G6,0)*ROUNDUP(MaterialBlueprints3!F5*MaterialBlueprints3!G5,0)</f>
        <v>250</v>
      </c>
      <c r="O3">
        <f>ROUNDUP(ComponentBlueprint!F3*ComponentBlueprint!G3, 0)*Info!B2*ROUNDUP(MaterialBlueprints1!F155*MaterialBlueprints1!G155,0)*ROUNDUP(MaterialBlueprints2!F6*MaterialBlueprints2!G6,0)*ROUNDUP(MaterialBlueprints3!F5*MaterialBlueprints3!G5,0)</f>
        <v>250</v>
      </c>
      <c r="Q3">
        <v>11680</v>
      </c>
      <c r="R3">
        <f>(ROUNDUP(ComponentBlueprint!F3*ComponentBlueprint!G3, 0)*Info!B2*ROUNDUP(MaterialBlueprints1!F155*MaterialBlueprints1!G155,0)*ROUNDUP(MaterialBlueprints2!F6*MaterialBlueprints2!G6,0)*ROUNDUP(MaterialBlueprints3!F5*MaterialBlueprints3!G5,0))*(MaterialBlueprints3!Q3)*(1)</f>
        <v>2920000</v>
      </c>
      <c r="T3">
        <v>0</v>
      </c>
      <c r="U3">
        <f t="shared" si="0"/>
        <v>250</v>
      </c>
      <c r="Y3">
        <v>4438.3206770839452</v>
      </c>
      <c r="Z3">
        <f>(ROUNDUP(ComponentBlueprint!F3*ComponentBlueprint!G3, 0)*Info!B2*ROUNDUP(MaterialBlueprints1!F155*MaterialBlueprints1!G155,0)*ROUNDUP(MaterialBlueprints2!F6*MaterialBlueprints2!G6,0)*ROUNDUP(MaterialBlueprints3!F5*MaterialBlueprints3!G5,0))*MaterialBlueprints3!Y3</f>
        <v>1109580.1692709862</v>
      </c>
    </row>
    <row r="4" spans="1:27" x14ac:dyDescent="0.3">
      <c r="A4" t="s">
        <v>196</v>
      </c>
      <c r="B4" t="s">
        <v>197</v>
      </c>
      <c r="C4">
        <v>11399</v>
      </c>
      <c r="D4" t="s">
        <v>204</v>
      </c>
      <c r="E4" t="s">
        <v>205</v>
      </c>
      <c r="F4">
        <v>1500</v>
      </c>
      <c r="G4">
        <v>1</v>
      </c>
      <c r="H4">
        <f>ROUNDUP(ComponentBlueprint!F3*ComponentBlueprint!G3, 0)*Info!B2*ROUNDUP(MaterialBlueprints1!F154*MaterialBlueprints1!G154,0)*ROUNDUP(MaterialBlueprints2!F10*MaterialBlueprints2!G10,0)*ROUNDUP(MaterialBlueprints3!F4*MaterialBlueprints3!G4,0)</f>
        <v>3000</v>
      </c>
      <c r="K4">
        <v>2348</v>
      </c>
      <c r="L4" t="s">
        <v>201</v>
      </c>
      <c r="M4" t="s">
        <v>200</v>
      </c>
      <c r="N4">
        <f>ROUNDUP(ComponentBlueprint!F3*ComponentBlueprint!G3, 0)*Info!B2*ROUNDUP(MaterialBlueprints1!F154*MaterialBlueprints1!G154,0)*ROUNDUP(MaterialBlueprints2!F10*MaterialBlueprints2!G10,0)*ROUNDUP(MaterialBlueprints3!F3*MaterialBlueprints3!G3,0)</f>
        <v>600</v>
      </c>
      <c r="O4">
        <f>ROUNDUP(ComponentBlueprint!F3*ComponentBlueprint!G3, 0)*Info!B2*ROUNDUP(MaterialBlueprints1!F154*MaterialBlueprints1!G154,0)*ROUNDUP(MaterialBlueprints2!F10*MaterialBlueprints2!G10,0)*ROUNDUP(MaterialBlueprints3!F3*MaterialBlueprints3!G3,0)</f>
        <v>600</v>
      </c>
      <c r="Q4">
        <v>130000</v>
      </c>
      <c r="R4">
        <f>(ROUNDUP(ComponentBlueprint!F3*ComponentBlueprint!G3, 0)*Info!B2*ROUNDUP(MaterialBlueprints1!F154*MaterialBlueprints1!G154,0)*ROUNDUP(MaterialBlueprints2!F10*MaterialBlueprints2!G10,0)*ROUNDUP(MaterialBlueprints3!F3*MaterialBlueprints3!G3,0))*(MaterialBlueprints3!Q4)*(1)</f>
        <v>78000000</v>
      </c>
      <c r="T4">
        <v>0</v>
      </c>
      <c r="U4">
        <f t="shared" si="0"/>
        <v>600</v>
      </c>
      <c r="Y4">
        <v>111880.9245465765</v>
      </c>
      <c r="Z4">
        <f>(ROUNDUP(ComponentBlueprint!F3*ComponentBlueprint!G3, 0)*Info!B2*ROUNDUP(MaterialBlueprints1!F154*MaterialBlueprints1!G154,0)*ROUNDUP(MaterialBlueprints2!F10*MaterialBlueprints2!G10,0)*ROUNDUP(MaterialBlueprints3!F3*MaterialBlueprints3!G3,0))*MaterialBlueprints3!Y4</f>
        <v>67128554.727945894</v>
      </c>
    </row>
    <row r="5" spans="1:27" x14ac:dyDescent="0.3">
      <c r="A5" t="s">
        <v>206</v>
      </c>
      <c r="B5" t="s">
        <v>207</v>
      </c>
      <c r="C5">
        <v>2329</v>
      </c>
      <c r="D5" t="s">
        <v>203</v>
      </c>
      <c r="E5" t="s">
        <v>202</v>
      </c>
      <c r="F5">
        <v>5</v>
      </c>
      <c r="G5">
        <v>1</v>
      </c>
      <c r="H5">
        <f>ROUNDUP(ComponentBlueprint!F3*ComponentBlueprint!G3, 0)*Info!B2*ROUNDUP(MaterialBlueprints1!F155*MaterialBlueprints1!G155,0)*ROUNDUP(MaterialBlueprints2!F6*MaterialBlueprints2!G6,0)*ROUNDUP(MaterialBlueprints3!F5*MaterialBlueprints3!G5,0)</f>
        <v>250</v>
      </c>
      <c r="K5">
        <v>2361</v>
      </c>
      <c r="L5" t="s">
        <v>199</v>
      </c>
      <c r="M5" t="s">
        <v>198</v>
      </c>
      <c r="N5">
        <f>ROUNDUP(ComponentBlueprint!F3*ComponentBlueprint!G3, 0)*Info!B2*ROUNDUP(MaterialBlueprints1!F154*MaterialBlueprints1!G154,0)*ROUNDUP(MaterialBlueprints2!F10*MaterialBlueprints2!G10,0)*ROUNDUP(MaterialBlueprints3!F2*MaterialBlueprints3!G2,0)</f>
        <v>200</v>
      </c>
      <c r="O5">
        <f>ROUNDUP(ComponentBlueprint!F3*ComponentBlueprint!G3, 0)*Info!B2*ROUNDUP(MaterialBlueprints1!F154*MaterialBlueprints1!G154,0)*ROUNDUP(MaterialBlueprints2!F10*MaterialBlueprints2!G10,0)*ROUNDUP(MaterialBlueprints3!F2*MaterialBlueprints3!G2,0)</f>
        <v>200</v>
      </c>
      <c r="Q5">
        <v>95990</v>
      </c>
      <c r="R5">
        <f>(ROUNDUP(ComponentBlueprint!F3*ComponentBlueprint!G3, 0)*Info!B2*ROUNDUP(MaterialBlueprints1!F154*MaterialBlueprints1!G154,0)*ROUNDUP(MaterialBlueprints2!F10*MaterialBlueprints2!G10,0)*ROUNDUP(MaterialBlueprints3!F2*MaterialBlueprints3!G2,0))*(MaterialBlueprints3!Q5)*(1)</f>
        <v>19198000</v>
      </c>
      <c r="T5">
        <v>0</v>
      </c>
      <c r="U5">
        <f t="shared" si="0"/>
        <v>200</v>
      </c>
      <c r="Y5">
        <v>50004.852853969358</v>
      </c>
      <c r="Z5">
        <f>(ROUNDUP(ComponentBlueprint!F3*ComponentBlueprint!G3, 0)*Info!B2*ROUNDUP(MaterialBlueprints1!F154*MaterialBlueprints1!G154,0)*ROUNDUP(MaterialBlueprints2!F10*MaterialBlueprints2!G10,0)*ROUNDUP(MaterialBlueprints3!F2*MaterialBlueprints3!G2,0))*MaterialBlueprints3!Y5</f>
        <v>10000970.570793871</v>
      </c>
    </row>
    <row r="6" spans="1:27" x14ac:dyDescent="0.3">
      <c r="A6" t="s">
        <v>206</v>
      </c>
      <c r="B6" t="s">
        <v>207</v>
      </c>
      <c r="C6">
        <v>57463</v>
      </c>
      <c r="D6" t="s">
        <v>208</v>
      </c>
      <c r="E6" t="s">
        <v>209</v>
      </c>
      <c r="F6">
        <v>5</v>
      </c>
      <c r="G6">
        <v>1</v>
      </c>
      <c r="H6">
        <f>ROUNDUP(ComponentBlueprint!F3*ComponentBlueprint!G3, 0)*Info!B2*ROUNDUP(MaterialBlueprints1!F155*MaterialBlueprints1!G155,0)*ROUNDUP(MaterialBlueprints2!F6*MaterialBlueprints2!G6,0)*ROUNDUP(MaterialBlueprints3!F6*MaterialBlueprints3!G6,0)</f>
        <v>250</v>
      </c>
      <c r="K6">
        <v>2463</v>
      </c>
      <c r="L6" t="s">
        <v>108</v>
      </c>
      <c r="M6" t="s">
        <v>109</v>
      </c>
      <c r="N6">
        <f>ROUNDUP(ComponentBlueprint!F3*ComponentBlueprint!G3, 0)*Info!B2*ROUNDUP(MaterialBlueprints1!F155*MaterialBlueprints1!G155,0)*ROUNDUP(MaterialBlueprints2!F7*MaterialBlueprints2!G7,0)*ROUNDUP(MaterialBlueprints3!F7*MaterialBlueprints3!G7,0)</f>
        <v>250</v>
      </c>
      <c r="O6">
        <f>ROUNDUP(ComponentBlueprint!F3*ComponentBlueprint!G3, 0)*Info!B2*ROUNDUP(MaterialBlueprints1!F155*MaterialBlueprints1!G155,0)*ROUNDUP(MaterialBlueprints2!F7*MaterialBlueprints2!G7,0)*ROUNDUP(MaterialBlueprints3!F7*MaterialBlueprints3!G7,0)</f>
        <v>250</v>
      </c>
      <c r="Q6">
        <v>8963</v>
      </c>
      <c r="R6">
        <f>(ROUNDUP(ComponentBlueprint!F3*ComponentBlueprint!G3, 0)*Info!B2*ROUNDUP(MaterialBlueprints1!F155*MaterialBlueprints1!G155,0)*ROUNDUP(MaterialBlueprints2!F7*MaterialBlueprints2!G7,0)*ROUNDUP(MaterialBlueprints3!F7*MaterialBlueprints3!G7,0))*(MaterialBlueprints3!Q6)*(1)</f>
        <v>2240750</v>
      </c>
      <c r="T6">
        <v>0</v>
      </c>
      <c r="U6">
        <f t="shared" si="0"/>
        <v>250</v>
      </c>
      <c r="Y6">
        <v>3394.9938905159402</v>
      </c>
      <c r="Z6">
        <f>(ROUNDUP(ComponentBlueprint!F3*ComponentBlueprint!G3, 0)*Info!B2*ROUNDUP(MaterialBlueprints1!F155*MaterialBlueprints1!G155,0)*ROUNDUP(MaterialBlueprints2!F7*MaterialBlueprints2!G7,0)*ROUNDUP(MaterialBlueprints3!F7*MaterialBlueprints3!G7,0))*MaterialBlueprints3!Y6</f>
        <v>848748.47262898507</v>
      </c>
    </row>
    <row r="7" spans="1:27" x14ac:dyDescent="0.3">
      <c r="A7" t="s">
        <v>210</v>
      </c>
      <c r="B7" t="s">
        <v>211</v>
      </c>
      <c r="C7">
        <v>2463</v>
      </c>
      <c r="D7" t="s">
        <v>109</v>
      </c>
      <c r="E7" t="s">
        <v>108</v>
      </c>
      <c r="F7">
        <v>5</v>
      </c>
      <c r="G7">
        <v>1</v>
      </c>
      <c r="H7">
        <f>ROUNDUP(ComponentBlueprint!F3*ComponentBlueprint!G3, 0)*Info!B2*ROUNDUP(MaterialBlueprints1!F155*MaterialBlueprints1!G155,0)*ROUNDUP(MaterialBlueprints2!F7*MaterialBlueprints2!G7,0)*ROUNDUP(MaterialBlueprints3!F7*MaterialBlueprints3!G7,0)</f>
        <v>250</v>
      </c>
      <c r="K7">
        <v>11399</v>
      </c>
      <c r="L7" t="s">
        <v>205</v>
      </c>
      <c r="M7" t="s">
        <v>204</v>
      </c>
      <c r="N7">
        <f>ROUNDUP(ComponentBlueprint!F3*ComponentBlueprint!G3, 0)*Info!B2*ROUNDUP(MaterialBlueprints1!F154*MaterialBlueprints1!G154,0)*ROUNDUP(MaterialBlueprints2!F10*MaterialBlueprints2!G10,0)*ROUNDUP(MaterialBlueprints3!F4*MaterialBlueprints3!G4,0)</f>
        <v>3000</v>
      </c>
      <c r="O7">
        <f>ROUNDUP(ComponentBlueprint!F3*ComponentBlueprint!G3, 0)*Info!B2*ROUNDUP(MaterialBlueprints1!F154*MaterialBlueprints1!G154,0)*ROUNDUP(MaterialBlueprints2!F10*MaterialBlueprints2!G10,0)*ROUNDUP(MaterialBlueprints3!F4*MaterialBlueprints3!G4,0)</f>
        <v>3000</v>
      </c>
      <c r="Q7">
        <v>21550</v>
      </c>
      <c r="R7">
        <f>(ROUNDUP(ComponentBlueprint!F3*ComponentBlueprint!G3, 0)*Info!B2*ROUNDUP(MaterialBlueprints1!F154*MaterialBlueprints1!G154,0)*ROUNDUP(MaterialBlueprints2!F10*MaterialBlueprints2!G10,0)*ROUNDUP(MaterialBlueprints3!F4*MaterialBlueprints3!G4,0))*(MaterialBlueprints3!Q7)*(1)</f>
        <v>64650000</v>
      </c>
      <c r="T7">
        <v>0</v>
      </c>
      <c r="U7">
        <f t="shared" si="0"/>
        <v>3000</v>
      </c>
      <c r="Y7">
        <v>21242.228215123541</v>
      </c>
      <c r="Z7">
        <f>(ROUNDUP(ComponentBlueprint!F3*ComponentBlueprint!G3, 0)*Info!B2*ROUNDUP(MaterialBlueprints1!F154*MaterialBlueprints1!G154,0)*ROUNDUP(MaterialBlueprints2!F10*MaterialBlueprints2!G10,0)*ROUNDUP(MaterialBlueprints3!F4*MaterialBlueprints3!G4,0))*MaterialBlueprints3!Y7</f>
        <v>63726684.645370625</v>
      </c>
    </row>
    <row r="8" spans="1:27" x14ac:dyDescent="0.3">
      <c r="A8" t="s">
        <v>210</v>
      </c>
      <c r="B8" t="s">
        <v>211</v>
      </c>
      <c r="C8">
        <v>57464</v>
      </c>
      <c r="D8" t="s">
        <v>212</v>
      </c>
      <c r="E8" t="s">
        <v>213</v>
      </c>
      <c r="F8">
        <v>5</v>
      </c>
      <c r="G8">
        <v>1</v>
      </c>
      <c r="H8">
        <f>ROUNDUP(ComponentBlueprint!F3*ComponentBlueprint!G3, 0)*Info!B2*ROUNDUP(MaterialBlueprints1!F155*MaterialBlueprints1!G155,0)*ROUNDUP(MaterialBlueprints2!F7*MaterialBlueprints2!G7,0)*ROUNDUP(MaterialBlueprints3!F8*MaterialBlueprints3!G8,0)</f>
        <v>250</v>
      </c>
      <c r="K8">
        <v>57463</v>
      </c>
      <c r="L8" t="s">
        <v>209</v>
      </c>
      <c r="M8" t="s">
        <v>208</v>
      </c>
      <c r="N8">
        <f>ROUNDUP(ComponentBlueprint!F3*ComponentBlueprint!G3, 0)*Info!B2*ROUNDUP(MaterialBlueprints1!F155*MaterialBlueprints1!G155,0)*ROUNDUP(MaterialBlueprints2!F6*MaterialBlueprints2!G6,0)*ROUNDUP(MaterialBlueprints3!F6*MaterialBlueprints3!G6,0)</f>
        <v>250</v>
      </c>
      <c r="O8">
        <f>ROUNDUP(ComponentBlueprint!F3*ComponentBlueprint!G3, 0)*Info!B2*ROUNDUP(MaterialBlueprints1!F155*MaterialBlueprints1!G155,0)*ROUNDUP(MaterialBlueprints2!F6*MaterialBlueprints2!G6,0)*ROUNDUP(MaterialBlueprints3!F6*MaterialBlueprints3!G6,0)</f>
        <v>250</v>
      </c>
      <c r="Q8">
        <v>1200000</v>
      </c>
      <c r="R8">
        <f>(ROUNDUP(ComponentBlueprint!F3*ComponentBlueprint!G3, 0)*Info!B2*ROUNDUP(MaterialBlueprints1!F155*MaterialBlueprints1!G155,0)*ROUNDUP(MaterialBlueprints2!F6*MaterialBlueprints2!G6,0)*ROUNDUP(MaterialBlueprints3!F6*MaterialBlueprints3!G6,0))*(MaterialBlueprints3!Q8)*(1)</f>
        <v>300000000</v>
      </c>
      <c r="T8">
        <v>0</v>
      </c>
      <c r="U8">
        <f t="shared" si="0"/>
        <v>250</v>
      </c>
      <c r="Y8">
        <v>1099341.9779034751</v>
      </c>
      <c r="Z8">
        <f>(ROUNDUP(ComponentBlueprint!F3*ComponentBlueprint!G3, 0)*Info!B2*ROUNDUP(MaterialBlueprints1!F155*MaterialBlueprints1!G155,0)*ROUNDUP(MaterialBlueprints2!F6*MaterialBlueprints2!G6,0)*ROUNDUP(MaterialBlueprints3!F6*MaterialBlueprints3!G6,0))*MaterialBlueprints3!Y8</f>
        <v>274835494.47586876</v>
      </c>
    </row>
    <row r="9" spans="1:27" x14ac:dyDescent="0.3">
      <c r="A9" t="s">
        <v>214</v>
      </c>
      <c r="B9" t="s">
        <v>215</v>
      </c>
      <c r="C9">
        <v>2319</v>
      </c>
      <c r="D9" t="s">
        <v>101</v>
      </c>
      <c r="E9" t="s">
        <v>100</v>
      </c>
      <c r="F9">
        <v>5</v>
      </c>
      <c r="G9">
        <v>1</v>
      </c>
      <c r="H9">
        <f>ROUNDUP(ComponentBlueprint!F3*ComponentBlueprint!G3, 0)*Info!B2*ROUNDUP(MaterialBlueprints1!F155*MaterialBlueprints1!G155,0)*ROUNDUP(MaterialBlueprints2!F8*MaterialBlueprints2!G8,0)*ROUNDUP(MaterialBlueprints3!F9*MaterialBlueprints3!G9,0)</f>
        <v>250</v>
      </c>
      <c r="K9">
        <v>57464</v>
      </c>
      <c r="L9" t="s">
        <v>213</v>
      </c>
      <c r="M9" t="s">
        <v>212</v>
      </c>
      <c r="N9">
        <f>ROUNDUP(ComponentBlueprint!F3*ComponentBlueprint!G3, 0)*Info!B2*ROUNDUP(MaterialBlueprints1!F155*MaterialBlueprints1!G155,0)*ROUNDUP(MaterialBlueprints2!F7*MaterialBlueprints2!G7,0)*ROUNDUP(MaterialBlueprints3!F8*MaterialBlueprints3!G8,0)</f>
        <v>250</v>
      </c>
      <c r="O9">
        <f>ROUNDUP(ComponentBlueprint!F3*ComponentBlueprint!G3, 0)*Info!B2*ROUNDUP(MaterialBlueprints1!F155*MaterialBlueprints1!G155,0)*ROUNDUP(MaterialBlueprints2!F7*MaterialBlueprints2!G7,0)*ROUNDUP(MaterialBlueprints3!F8*MaterialBlueprints3!G8,0)</f>
        <v>250</v>
      </c>
      <c r="Q9">
        <v>1300000</v>
      </c>
      <c r="R9">
        <f>(ROUNDUP(ComponentBlueprint!F3*ComponentBlueprint!G3, 0)*Info!B2*ROUNDUP(MaterialBlueprints1!F155*MaterialBlueprints1!G155,0)*ROUNDUP(MaterialBlueprints2!F7*MaterialBlueprints2!G7,0)*ROUNDUP(MaterialBlueprints3!F8*MaterialBlueprints3!G8,0))*(MaterialBlueprints3!Q9)*(1)</f>
        <v>325000000</v>
      </c>
      <c r="T9">
        <v>0</v>
      </c>
      <c r="U9">
        <f t="shared" si="0"/>
        <v>250</v>
      </c>
      <c r="Y9">
        <v>1025941.2109508991</v>
      </c>
      <c r="Z9">
        <f>(ROUNDUP(ComponentBlueprint!F3*ComponentBlueprint!G3, 0)*Info!B2*ROUNDUP(MaterialBlueprints1!F155*MaterialBlueprints1!G155,0)*ROUNDUP(MaterialBlueprints2!F7*MaterialBlueprints2!G7,0)*ROUNDUP(MaterialBlueprints3!F8*MaterialBlueprints3!G8,0))*MaterialBlueprints3!Y9</f>
        <v>256485302.73772475</v>
      </c>
    </row>
    <row r="10" spans="1:27" x14ac:dyDescent="0.3">
      <c r="A10" t="s">
        <v>214</v>
      </c>
      <c r="B10" t="s">
        <v>215</v>
      </c>
      <c r="C10">
        <v>57465</v>
      </c>
      <c r="D10" t="s">
        <v>216</v>
      </c>
      <c r="E10" t="s">
        <v>217</v>
      </c>
      <c r="F10">
        <v>5</v>
      </c>
      <c r="G10">
        <v>1</v>
      </c>
      <c r="H10">
        <f>ROUNDUP(ComponentBlueprint!F3*ComponentBlueprint!G3, 0)*Info!B2*ROUNDUP(MaterialBlueprints1!F155*MaterialBlueprints1!G155,0)*ROUNDUP(MaterialBlueprints2!F8*MaterialBlueprints2!G8,0)*ROUNDUP(MaterialBlueprints3!F10*MaterialBlueprints3!G10,0)</f>
        <v>250</v>
      </c>
      <c r="K10">
        <v>57465</v>
      </c>
      <c r="L10" t="s">
        <v>217</v>
      </c>
      <c r="M10" t="s">
        <v>216</v>
      </c>
      <c r="N10">
        <f>ROUNDUP(ComponentBlueprint!F3*ComponentBlueprint!G3, 0)*Info!B2*ROUNDUP(MaterialBlueprints1!F155*MaterialBlueprints1!G155,0)*ROUNDUP(MaterialBlueprints2!F8*MaterialBlueprints2!G8,0)*ROUNDUP(MaterialBlueprints3!F10*MaterialBlueprints3!G10,0)</f>
        <v>250</v>
      </c>
      <c r="O10">
        <f>ROUNDUP(ComponentBlueprint!F3*ComponentBlueprint!G3, 0)*Info!B2*ROUNDUP(MaterialBlueprints1!F155*MaterialBlueprints1!G155,0)*ROUNDUP(MaterialBlueprints2!F8*MaterialBlueprints2!G8,0)*ROUNDUP(MaterialBlueprints3!F10*MaterialBlueprints3!G10,0)</f>
        <v>250</v>
      </c>
      <c r="Q10">
        <v>1102000</v>
      </c>
      <c r="R10">
        <f>(ROUNDUP(ComponentBlueprint!F3*ComponentBlueprint!G3, 0)*Info!B2*ROUNDUP(MaterialBlueprints1!F155*MaterialBlueprints1!G155,0)*ROUNDUP(MaterialBlueprints2!F8*MaterialBlueprints2!G8,0)*ROUNDUP(MaterialBlueprints3!F10*MaterialBlueprints3!G10,0))*(MaterialBlueprints3!Q10)*(1)</f>
        <v>275500000</v>
      </c>
      <c r="T10">
        <v>0</v>
      </c>
      <c r="U10">
        <f t="shared" si="0"/>
        <v>250</v>
      </c>
      <c r="Y10">
        <v>1018996.8881684029</v>
      </c>
      <c r="Z10">
        <f>(ROUNDUP(ComponentBlueprint!F3*ComponentBlueprint!G3, 0)*Info!B2*ROUNDUP(MaterialBlueprints1!F155*MaterialBlueprints1!G155,0)*ROUNDUP(MaterialBlueprints2!F8*MaterialBlueprints2!G8,0)*ROUNDUP(MaterialBlueprints3!F10*MaterialBlueprints3!G10,0))*MaterialBlueprints3!Y10</f>
        <v>254749222.04210073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7"/>
  <sheetViews>
    <sheetView workbookViewId="0"/>
  </sheetViews>
  <sheetFormatPr defaultRowHeight="14.4" x14ac:dyDescent="0.3"/>
  <sheetData>
    <row r="1" spans="1:28" x14ac:dyDescent="0.3">
      <c r="A1" s="1" t="s">
        <v>218</v>
      </c>
      <c r="B1" s="1" t="s">
        <v>219</v>
      </c>
      <c r="C1" s="1" t="s">
        <v>220</v>
      </c>
      <c r="D1" s="1" t="s">
        <v>19</v>
      </c>
      <c r="E1" s="1" t="s">
        <v>70</v>
      </c>
      <c r="F1" s="1" t="s">
        <v>21</v>
      </c>
      <c r="G1" s="1" t="s">
        <v>22</v>
      </c>
      <c r="H1" s="1" t="s">
        <v>23</v>
      </c>
      <c r="I1" s="1" t="s">
        <v>71</v>
      </c>
      <c r="J1" s="1"/>
      <c r="K1" s="1" t="s">
        <v>2</v>
      </c>
      <c r="L1" s="1" t="s">
        <v>72</v>
      </c>
      <c r="M1" s="1" t="s">
        <v>73</v>
      </c>
      <c r="N1" s="1" t="s">
        <v>20</v>
      </c>
      <c r="O1" s="1" t="s">
        <v>74</v>
      </c>
      <c r="P1" s="1" t="s">
        <v>24</v>
      </c>
      <c r="Q1" s="1" t="s">
        <v>2</v>
      </c>
      <c r="R1" s="1" t="s">
        <v>75</v>
      </c>
      <c r="S1" s="1" t="s">
        <v>76</v>
      </c>
      <c r="T1" s="1" t="s">
        <v>77</v>
      </c>
      <c r="U1" s="1" t="s">
        <v>25</v>
      </c>
      <c r="V1" s="1" t="s">
        <v>26</v>
      </c>
      <c r="W1" s="1" t="s">
        <v>2</v>
      </c>
      <c r="X1" s="1" t="s">
        <v>2</v>
      </c>
      <c r="Y1" s="1" t="s">
        <v>2</v>
      </c>
      <c r="Z1" s="1" t="s">
        <v>28</v>
      </c>
      <c r="AA1" s="1" t="s">
        <v>29</v>
      </c>
      <c r="AB1" s="1" t="s">
        <v>30</v>
      </c>
    </row>
    <row r="2" spans="1:28" x14ac:dyDescent="0.3">
      <c r="A2" t="s">
        <v>221</v>
      </c>
      <c r="B2" t="s">
        <v>222</v>
      </c>
      <c r="C2">
        <v>200</v>
      </c>
      <c r="D2">
        <v>57453</v>
      </c>
      <c r="E2" t="s">
        <v>223</v>
      </c>
      <c r="F2" t="s">
        <v>224</v>
      </c>
      <c r="G2">
        <v>200</v>
      </c>
      <c r="H2">
        <v>1</v>
      </c>
      <c r="I2">
        <f>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</f>
        <v>47800</v>
      </c>
      <c r="L2">
        <v>16659</v>
      </c>
      <c r="M2" t="s">
        <v>225</v>
      </c>
      <c r="N2" t="s">
        <v>226</v>
      </c>
      <c r="O2">
        <f>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</f>
        <v>35000</v>
      </c>
      <c r="P2">
        <f>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</f>
        <v>35000</v>
      </c>
      <c r="R2">
        <v>2499</v>
      </c>
      <c r="S2">
        <f>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0)*200)*(ReactionFormulas1!R2)*(1)</f>
        <v>87465000</v>
      </c>
      <c r="T2">
        <f>SUM(S2:S7)</f>
        <v>347241800</v>
      </c>
      <c r="U2">
        <v>0</v>
      </c>
      <c r="V2">
        <f>P2-U2</f>
        <v>35000</v>
      </c>
      <c r="Z2">
        <v>1066.9101857053211</v>
      </c>
      <c r="AA2">
        <f>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0)*200)*ReactionFormulas1!Z2</f>
        <v>37341856.499686234</v>
      </c>
      <c r="AB2">
        <f>SUM(ReactionFormulas1!AA2:'ReactionFormulas1'!AA7)</f>
        <v>310472774.63764632</v>
      </c>
    </row>
    <row r="3" spans="1:28" x14ac:dyDescent="0.3">
      <c r="A3" t="s">
        <v>221</v>
      </c>
      <c r="B3" t="s">
        <v>222</v>
      </c>
      <c r="C3">
        <v>200</v>
      </c>
      <c r="D3">
        <v>57454</v>
      </c>
      <c r="E3" t="s">
        <v>227</v>
      </c>
      <c r="F3" t="s">
        <v>228</v>
      </c>
      <c r="G3">
        <v>1</v>
      </c>
      <c r="H3">
        <v>1</v>
      </c>
      <c r="I3">
        <f>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</f>
        <v>239</v>
      </c>
      <c r="L3">
        <v>16661</v>
      </c>
      <c r="M3" t="s">
        <v>229</v>
      </c>
      <c r="N3" t="s">
        <v>230</v>
      </c>
      <c r="O3">
        <f>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</f>
        <v>35000</v>
      </c>
      <c r="P3">
        <f>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</f>
        <v>35000</v>
      </c>
      <c r="R3">
        <v>999</v>
      </c>
      <c r="S3">
        <f>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0)*200)*(ReactionFormulas1!R3)*(1)</f>
        <v>34965000</v>
      </c>
      <c r="U3">
        <v>0</v>
      </c>
      <c r="V3">
        <f>P3-U3</f>
        <v>35000</v>
      </c>
      <c r="Z3">
        <v>1188.431151772397</v>
      </c>
      <c r="AA3">
        <f>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0)*200)*ReactionFormulas1!Z3</f>
        <v>41595090.312033899</v>
      </c>
    </row>
    <row r="4" spans="1:28" x14ac:dyDescent="0.3">
      <c r="A4" t="s">
        <v>221</v>
      </c>
      <c r="B4" t="s">
        <v>222</v>
      </c>
      <c r="C4">
        <v>200</v>
      </c>
      <c r="D4">
        <v>57455</v>
      </c>
      <c r="E4" t="s">
        <v>231</v>
      </c>
      <c r="F4" t="s">
        <v>232</v>
      </c>
      <c r="G4">
        <v>200</v>
      </c>
      <c r="H4">
        <v>1</v>
      </c>
      <c r="I4">
        <f>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</f>
        <v>47800</v>
      </c>
      <c r="L4">
        <v>57453</v>
      </c>
      <c r="M4" t="s">
        <v>224</v>
      </c>
      <c r="N4" t="s">
        <v>223</v>
      </c>
      <c r="O4">
        <f>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</f>
        <v>47800</v>
      </c>
      <c r="P4">
        <f>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</f>
        <v>47800</v>
      </c>
      <c r="R4">
        <v>1295</v>
      </c>
      <c r="S4">
        <f>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0)*200)*(ReactionFormulas1!R4)*(1)</f>
        <v>61901000</v>
      </c>
      <c r="U4">
        <v>0</v>
      </c>
      <c r="V4">
        <f>P4-U4</f>
        <v>47800</v>
      </c>
      <c r="Z4">
        <v>1259.122320133433</v>
      </c>
      <c r="AA4">
        <f>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0)*200)*ReactionFormulas1!Z4</f>
        <v>60186046.902378097</v>
      </c>
    </row>
    <row r="5" spans="1:28" x14ac:dyDescent="0.3">
      <c r="A5" t="s">
        <v>233</v>
      </c>
      <c r="B5" t="s">
        <v>234</v>
      </c>
      <c r="C5">
        <v>200</v>
      </c>
      <c r="D5">
        <v>16659</v>
      </c>
      <c r="E5" t="s">
        <v>226</v>
      </c>
      <c r="F5" t="s">
        <v>225</v>
      </c>
      <c r="G5">
        <v>200</v>
      </c>
      <c r="H5">
        <v>1</v>
      </c>
      <c r="I5">
        <f>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</f>
        <v>35000</v>
      </c>
      <c r="L5">
        <v>57454</v>
      </c>
      <c r="M5" t="s">
        <v>228</v>
      </c>
      <c r="N5" t="s">
        <v>227</v>
      </c>
      <c r="O5">
        <f>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</f>
        <v>414</v>
      </c>
      <c r="P5">
        <f>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</f>
        <v>420</v>
      </c>
      <c r="R5">
        <v>243800</v>
      </c>
      <c r="S5">
        <f>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0)*10)*(ReactionFormulas1!R5)*(1)</f>
        <v>102396000</v>
      </c>
      <c r="U5">
        <v>0</v>
      </c>
      <c r="V5">
        <f>P5-U5</f>
        <v>420</v>
      </c>
      <c r="Z5">
        <v>249113.93105762059</v>
      </c>
      <c r="AA5">
        <f>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0)*10)*ReactionFormulas1!Z5</f>
        <v>104627851.04420064</v>
      </c>
    </row>
    <row r="6" spans="1:28" x14ac:dyDescent="0.3">
      <c r="A6" t="s">
        <v>233</v>
      </c>
      <c r="B6" t="s">
        <v>234</v>
      </c>
      <c r="C6">
        <v>200</v>
      </c>
      <c r="D6">
        <v>16661</v>
      </c>
      <c r="E6" t="s">
        <v>230</v>
      </c>
      <c r="F6" t="s">
        <v>229</v>
      </c>
      <c r="G6">
        <v>200</v>
      </c>
      <c r="H6">
        <v>1</v>
      </c>
      <c r="I6">
        <f>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</f>
        <v>35000</v>
      </c>
      <c r="L6">
        <v>57455</v>
      </c>
      <c r="M6" t="s">
        <v>232</v>
      </c>
      <c r="N6" t="s">
        <v>231</v>
      </c>
      <c r="O6">
        <f>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</f>
        <v>47800</v>
      </c>
      <c r="P6">
        <f>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</f>
        <v>47800</v>
      </c>
      <c r="R6">
        <v>1266</v>
      </c>
      <c r="S6">
        <f>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0)*200)*(ReactionFormulas1!R6)*(1)</f>
        <v>60514800</v>
      </c>
      <c r="U6">
        <v>0</v>
      </c>
      <c r="V6">
        <f>P6-U6</f>
        <v>47800</v>
      </c>
      <c r="Z6">
        <v>1395.8562736265151</v>
      </c>
      <c r="AA6">
        <f>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0)*200)*ReactionFormulas1!Z6</f>
        <v>66721929.879347421</v>
      </c>
    </row>
    <row r="7" spans="1:28" x14ac:dyDescent="0.3">
      <c r="A7" t="s">
        <v>233</v>
      </c>
      <c r="B7" t="s">
        <v>234</v>
      </c>
      <c r="C7">
        <v>200</v>
      </c>
      <c r="D7">
        <v>57454</v>
      </c>
      <c r="E7" t="s">
        <v>227</v>
      </c>
      <c r="F7" t="s">
        <v>228</v>
      </c>
      <c r="G7">
        <v>1</v>
      </c>
      <c r="H7">
        <v>1</v>
      </c>
      <c r="I7">
        <f>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</f>
        <v>175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6"/>
  <sheetViews>
    <sheetView workbookViewId="0"/>
  </sheetViews>
  <sheetFormatPr defaultRowHeight="14.4" x14ac:dyDescent="0.3"/>
  <sheetData>
    <row r="1" spans="1:28" x14ac:dyDescent="0.3">
      <c r="A1" s="1" t="s">
        <v>218</v>
      </c>
      <c r="B1" s="1" t="s">
        <v>219</v>
      </c>
      <c r="C1" s="1" t="s">
        <v>220</v>
      </c>
      <c r="D1" s="1" t="s">
        <v>19</v>
      </c>
      <c r="E1" s="1" t="s">
        <v>70</v>
      </c>
      <c r="F1" s="1" t="s">
        <v>21</v>
      </c>
      <c r="G1" s="1" t="s">
        <v>22</v>
      </c>
      <c r="H1" s="1" t="s">
        <v>23</v>
      </c>
      <c r="I1" s="1" t="s">
        <v>71</v>
      </c>
      <c r="J1" s="1"/>
      <c r="K1" s="1" t="s">
        <v>2</v>
      </c>
      <c r="L1" s="1" t="s">
        <v>72</v>
      </c>
      <c r="M1" s="1" t="s">
        <v>73</v>
      </c>
      <c r="N1" s="1" t="s">
        <v>20</v>
      </c>
      <c r="O1" s="1" t="s">
        <v>74</v>
      </c>
      <c r="P1" s="1" t="s">
        <v>24</v>
      </c>
      <c r="Q1" s="1" t="s">
        <v>2</v>
      </c>
      <c r="R1" s="1" t="s">
        <v>75</v>
      </c>
      <c r="S1" s="1" t="s">
        <v>76</v>
      </c>
      <c r="T1" s="1" t="s">
        <v>77</v>
      </c>
      <c r="U1" s="1" t="s">
        <v>25</v>
      </c>
      <c r="V1" s="1" t="s">
        <v>26</v>
      </c>
      <c r="W1" s="1" t="s">
        <v>2</v>
      </c>
      <c r="X1" s="1" t="s">
        <v>2</v>
      </c>
      <c r="Y1" s="1" t="s">
        <v>2</v>
      </c>
      <c r="Z1" s="1" t="s">
        <v>28</v>
      </c>
      <c r="AA1" s="1" t="s">
        <v>29</v>
      </c>
      <c r="AB1" s="1" t="s">
        <v>30</v>
      </c>
    </row>
    <row r="2" spans="1:28" x14ac:dyDescent="0.3">
      <c r="A2" t="s">
        <v>235</v>
      </c>
      <c r="B2" t="s">
        <v>236</v>
      </c>
      <c r="C2">
        <v>200</v>
      </c>
      <c r="D2">
        <v>16633</v>
      </c>
      <c r="E2" t="s">
        <v>237</v>
      </c>
      <c r="F2" t="s">
        <v>238</v>
      </c>
      <c r="G2">
        <v>100</v>
      </c>
      <c r="H2">
        <v>1</v>
      </c>
      <c r="I2">
        <f>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0)*200)/ReactionFormulas2!C2)*ROUNDUP(ReactionFormulas2!G2*ReactionFormulas2!H2,0)</f>
        <v>17500</v>
      </c>
      <c r="L2">
        <v>4051</v>
      </c>
      <c r="M2" t="s">
        <v>239</v>
      </c>
      <c r="N2" t="s">
        <v>240</v>
      </c>
      <c r="O2">
        <f>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0)*200)/ReactionFormulas2!C7)*ROUNDUP(ReactionFormulas2!G7*ReactionFormulas2!H7,0)</f>
        <v>875</v>
      </c>
      <c r="P2">
        <f>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0)*200)/ReactionFormulas2!C7)*ROUNDUP(ReactionFormulas2!G7*ReactionFormulas2!H7,0)</f>
        <v>875</v>
      </c>
      <c r="R2">
        <v>20490</v>
      </c>
      <c r="S2">
        <f>(((ROUNDUP((((ROUNDUP((ROUNDUP(ComponentBlueprint!F2*ComponentBlueprint!G2,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0)*200)/ReactionFormulas2!C7)*ROUNDUP(ReactionFormulas2!G7*ReactionFormulas2!H7,0))*(ReactionFormulas2!R2)*(1)</f>
        <v>17928750</v>
      </c>
      <c r="T2">
        <f>SUM(S2:S16)</f>
        <v>237645070</v>
      </c>
      <c r="U2">
        <v>0</v>
      </c>
      <c r="V2">
        <f t="shared" ref="V2:V9" si="0">P2-U2</f>
        <v>875</v>
      </c>
      <c r="Z2">
        <v>10048.145363985261</v>
      </c>
      <c r="AA2">
        <f>(((ROUNDUP((((ROUNDUP((ROUNDUP(ComponentBlueprint!F2*ComponentBlueprint!G2,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0)*200)/ReactionFormulas2!C7)*ROUNDUP(ReactionFormulas2!G7*ReactionFormulas2!H7,0))*ReactionFormulas2!Z2</f>
        <v>8792127.193487104</v>
      </c>
      <c r="AB2">
        <f>SUM(ReactionFormulas2!AA2:'ReactionFormulas2'!AA16)</f>
        <v>166656659.40899336</v>
      </c>
    </row>
    <row r="3" spans="1:28" x14ac:dyDescent="0.3">
      <c r="A3" t="s">
        <v>235</v>
      </c>
      <c r="B3" t="s">
        <v>236</v>
      </c>
      <c r="C3">
        <v>200</v>
      </c>
      <c r="D3">
        <v>16636</v>
      </c>
      <c r="E3" t="s">
        <v>241</v>
      </c>
      <c r="F3" t="s">
        <v>242</v>
      </c>
      <c r="G3">
        <v>100</v>
      </c>
      <c r="H3">
        <v>1</v>
      </c>
      <c r="I3">
        <f>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0)*200)/ReactionFormulas2!C3)*ROUNDUP(ReactionFormulas2!G3*ReactionFormulas2!H3,0)</f>
        <v>17500</v>
      </c>
      <c r="L3">
        <v>4246</v>
      </c>
      <c r="M3" t="s">
        <v>243</v>
      </c>
      <c r="N3" t="s">
        <v>244</v>
      </c>
      <c r="O3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0)*200)/ReactionFormulas2!C16)*ROUNDUP(ReactionFormulas2!G16*ReactionFormulas2!H16,0)</f>
        <v>1195</v>
      </c>
      <c r="P3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0)*200)/ReactionFormulas2!C16)*ROUNDUP(ReactionFormulas2!G16*ReactionFormulas2!H16,0)</f>
        <v>1195</v>
      </c>
      <c r="R3">
        <v>22390</v>
      </c>
      <c r="S3">
        <f>(((ROUNDUP((((ROUNDUP((ROUNDUP(ComponentBlueprint!F10*ComponentBlueprint!G10,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0)*200)/ReactionFormulas2!C16)*ROUNDUP(ReactionFormulas2!G16*ReactionFormulas2!H16,0))*(ReactionFormulas2!R3)*(1)</f>
        <v>26756050</v>
      </c>
      <c r="U3">
        <v>0</v>
      </c>
      <c r="V3">
        <f t="shared" si="0"/>
        <v>1195</v>
      </c>
      <c r="Z3">
        <v>18115.241705272721</v>
      </c>
      <c r="AA3">
        <f>(((ROUNDUP((((ROUNDUP((ROUNDUP(ComponentBlueprint!F10*ComponentBlueprint!G10,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0)*200)/ReactionFormulas2!C16)*ROUNDUP(ReactionFormulas2!G16*ReactionFormulas2!H16,0))*ReactionFormulas2!Z3</f>
        <v>21647713.837800901</v>
      </c>
    </row>
    <row r="4" spans="1:28" x14ac:dyDescent="0.3">
      <c r="A4" t="s">
        <v>235</v>
      </c>
      <c r="B4" t="s">
        <v>236</v>
      </c>
      <c r="C4">
        <v>200</v>
      </c>
      <c r="D4">
        <v>4247</v>
      </c>
      <c r="E4" t="s">
        <v>245</v>
      </c>
      <c r="F4" t="s">
        <v>246</v>
      </c>
      <c r="G4">
        <v>5</v>
      </c>
      <c r="H4">
        <v>1</v>
      </c>
      <c r="I4">
        <f>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0)*200)/ReactionFormulas2!C4)*ROUNDUP(ReactionFormulas2!G4*ReactionFormulas2!H4,0)</f>
        <v>875</v>
      </c>
      <c r="L4">
        <v>4247</v>
      </c>
      <c r="M4" t="s">
        <v>246</v>
      </c>
      <c r="N4" t="s">
        <v>245</v>
      </c>
      <c r="O4">
        <f>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0)*200)/ReactionFormulas2!C4)*ROUNDUP(ReactionFormulas2!G4*ReactionFormulas2!H4,0)</f>
        <v>875</v>
      </c>
      <c r="P4">
        <f>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0)*200)/ReactionFormulas2!C4)*ROUNDUP(ReactionFormulas2!G4*ReactionFormulas2!H4,0)</f>
        <v>875</v>
      </c>
      <c r="R4">
        <v>23670</v>
      </c>
      <c r="S4">
        <f>(((ROUNDUP((((ROUNDUP((ROUNDUP(ComponentBlueprint!F2*ComponentBlueprint!G2,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0)*200)/ReactionFormulas2!C4)*ROUNDUP(ReactionFormulas2!G4*ReactionFormulas2!H4,0))*(ReactionFormulas2!R4)*(1)</f>
        <v>20711250</v>
      </c>
      <c r="U4">
        <v>0</v>
      </c>
      <c r="V4">
        <f t="shared" si="0"/>
        <v>875</v>
      </c>
      <c r="Z4">
        <v>12866.59780067988</v>
      </c>
      <c r="AA4">
        <f>(((ROUNDUP((((ROUNDUP((ROUNDUP(ComponentBlueprint!F2*ComponentBlueprint!G2,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0)*200)/ReactionFormulas2!C4)*ROUNDUP(ReactionFormulas2!G4*ReactionFormulas2!H4,0))*ReactionFormulas2!Z4</f>
        <v>11258273.075594895</v>
      </c>
    </row>
    <row r="5" spans="1:28" x14ac:dyDescent="0.3">
      <c r="A5" t="s">
        <v>247</v>
      </c>
      <c r="B5" t="s">
        <v>248</v>
      </c>
      <c r="C5">
        <v>200</v>
      </c>
      <c r="D5">
        <v>16634</v>
      </c>
      <c r="E5" t="s">
        <v>249</v>
      </c>
      <c r="F5" t="s">
        <v>250</v>
      </c>
      <c r="G5">
        <v>100</v>
      </c>
      <c r="H5">
        <v>1</v>
      </c>
      <c r="I5">
        <f>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0)*200)/ReactionFormulas2!C5)*ROUNDUP(ReactionFormulas2!G5*ReactionFormulas2!H5,0)</f>
        <v>17500</v>
      </c>
      <c r="L5">
        <v>4312</v>
      </c>
      <c r="M5" t="s">
        <v>251</v>
      </c>
      <c r="N5" t="s">
        <v>252</v>
      </c>
      <c r="O5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0)*10)/ReactionFormulas2!C10)*ROUNDUP(ReactionFormulas2!G10*ReactionFormulas2!H10,0)+((ROUNDUP((((ROUNDUP((ROUNDUP(ComponentBlueprint!F10*ComponentBlueprint!G10,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0)*200)/ReactionFormulas2!C13)*ROUNDUP(ReactionFormulas2!G13*ReactionFormulas2!H13,0)</f>
        <v>1405</v>
      </c>
      <c r="P5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0)*10)/ReactionFormulas2!C10)*ROUNDUP(ReactionFormulas2!G10*ReactionFormulas2!H10,0)+((ROUNDUP((((ROUNDUP((ROUNDUP(ComponentBlueprint!F10*ComponentBlueprint!G10,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0)*200)/ReactionFormulas2!C13)*ROUNDUP(ReactionFormulas2!G13*ReactionFormulas2!H13,0)</f>
        <v>1405</v>
      </c>
      <c r="R5">
        <v>21060</v>
      </c>
      <c r="S5">
        <f>(((ROUNDUP((((ROUNDUP((ROUNDUP(ComponentBlueprint!F10*ComponentBlueprint!G10,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0)*10)/ReactionFormulas2!C10)*ROUNDUP(ReactionFormulas2!G10*ReactionFormulas2!H10,0)+((ROUNDUP((((ROUNDUP((ROUNDUP(ComponentBlueprint!F10*ComponentBlueprint!G10,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0)*200)/ReactionFormulas2!C13)*ROUNDUP(ReactionFormulas2!G13*ReactionFormulas2!H13,0))*(ReactionFormulas2!R5)*(1)</f>
        <v>29589300</v>
      </c>
      <c r="U5">
        <v>0</v>
      </c>
      <c r="V5">
        <f t="shared" si="0"/>
        <v>1405</v>
      </c>
      <c r="Z5">
        <v>21607.082892120299</v>
      </c>
      <c r="AA5">
        <f>(((ROUNDUP((((ROUNDUP((ROUNDUP(ComponentBlueprint!F10*ComponentBlueprint!G10,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0)*10)/ReactionFormulas2!C10)*ROUNDUP(ReactionFormulas2!G10*ReactionFormulas2!H10,0)+((ROUNDUP((((ROUNDUP((ROUNDUP(ComponentBlueprint!F10*ComponentBlueprint!G10,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0)*200)/ReactionFormulas2!C13)*ROUNDUP(ReactionFormulas2!G13*ReactionFormulas2!H13,0))*ReactionFormulas2!Z5</f>
        <v>30357951.463429019</v>
      </c>
    </row>
    <row r="6" spans="1:28" x14ac:dyDescent="0.3">
      <c r="A6" t="s">
        <v>247</v>
      </c>
      <c r="B6" t="s">
        <v>248</v>
      </c>
      <c r="C6">
        <v>200</v>
      </c>
      <c r="D6">
        <v>16635</v>
      </c>
      <c r="E6" t="s">
        <v>253</v>
      </c>
      <c r="F6" t="s">
        <v>254</v>
      </c>
      <c r="G6">
        <v>100</v>
      </c>
      <c r="H6">
        <v>1</v>
      </c>
      <c r="I6">
        <f>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0)*200)/ReactionFormulas2!C6)*ROUNDUP(ReactionFormulas2!G6*ReactionFormulas2!H6,0)</f>
        <v>17500</v>
      </c>
      <c r="L6">
        <v>16633</v>
      </c>
      <c r="M6" t="s">
        <v>238</v>
      </c>
      <c r="N6" t="s">
        <v>237</v>
      </c>
      <c r="O6">
        <f>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0)*200)/ReactionFormulas2!C2)*ROUNDUP(ReactionFormulas2!G2*ReactionFormulas2!H2,0)+((ROUNDUP((((ROUNDUP((ROUNDUP(ComponentBlueprint!F10*ComponentBlueprint!G10,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0)*10)/ReactionFormulas2!C8)*ROUNDUP(ReactionFormulas2!G8*ReactionFormulas2!H8,0)+((ROUNDUP((((ROUNDUP((ROUNDUP(ComponentBlueprint!F10*ComponentBlueprint!G10,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0)*200)/ReactionFormulas2!C14)*ROUNDUP(ReactionFormulas2!G14*ReactionFormulas2!H14,0)</f>
        <v>125400</v>
      </c>
      <c r="P6">
        <f>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0)*200)/ReactionFormulas2!C2)*ROUNDUP(ReactionFormulas2!G2*ReactionFormulas2!H2,0)+((ROUNDUP((((ROUNDUP((ROUNDUP(ComponentBlueprint!F10*ComponentBlueprint!G10,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0)*10)/ReactionFormulas2!C8)*ROUNDUP(ReactionFormulas2!G8*ReactionFormulas2!H8,0)+((ROUNDUP((((ROUNDUP((ROUNDUP(ComponentBlueprint!F10*ComponentBlueprint!G10,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0)*200)/ReactionFormulas2!C14)*ROUNDUP(ReactionFormulas2!G14*ReactionFormulas2!H14,0)</f>
        <v>125400</v>
      </c>
      <c r="R6">
        <v>608</v>
      </c>
      <c r="S6">
        <f>(((ROUNDUP((((ROUNDUP((ROUNDUP(ComponentBlueprint!F2*ComponentBlueprint!G2,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0)*200)/ReactionFormulas2!C2)*ROUNDUP(ReactionFormulas2!G2*ReactionFormulas2!H2,0)+((ROUNDUP((((ROUNDUP((ROUNDUP(ComponentBlueprint!F10*ComponentBlueprint!G10,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0)*10)/ReactionFormulas2!C8)*ROUNDUP(ReactionFormulas2!G8*ReactionFormulas2!H8,0)+((ROUNDUP((((ROUNDUP((ROUNDUP(ComponentBlueprint!F10*ComponentBlueprint!G10,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0)*200)/ReactionFormulas2!C14)*ROUNDUP(ReactionFormulas2!G14*ReactionFormulas2!H14,0))*(ReactionFormulas2!R6)*(1)</f>
        <v>76243200</v>
      </c>
      <c r="U6">
        <v>0</v>
      </c>
      <c r="V6">
        <f t="shared" si="0"/>
        <v>125400</v>
      </c>
      <c r="Z6">
        <v>95.021218316105205</v>
      </c>
      <c r="AA6">
        <f>(((ROUNDUP((((ROUNDUP((ROUNDUP(ComponentBlueprint!F2*ComponentBlueprint!G2,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0)*200)/ReactionFormulas2!C2)*ROUNDUP(ReactionFormulas2!G2*ReactionFormulas2!H2,0)+((ROUNDUP((((ROUNDUP((ROUNDUP(ComponentBlueprint!F10*ComponentBlueprint!G10,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0)*10)/ReactionFormulas2!C8)*ROUNDUP(ReactionFormulas2!G8*ReactionFormulas2!H8,0)+((ROUNDUP((((ROUNDUP((ROUNDUP(ComponentBlueprint!F10*ComponentBlueprint!G10,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0)*200)/ReactionFormulas2!C14)*ROUNDUP(ReactionFormulas2!G14*ReactionFormulas2!H14,0))*ReactionFormulas2!Z6</f>
        <v>11915660.776839593</v>
      </c>
    </row>
    <row r="7" spans="1:28" x14ac:dyDescent="0.3">
      <c r="A7" t="s">
        <v>247</v>
      </c>
      <c r="B7" t="s">
        <v>248</v>
      </c>
      <c r="C7">
        <v>200</v>
      </c>
      <c r="D7">
        <v>4051</v>
      </c>
      <c r="E7" t="s">
        <v>240</v>
      </c>
      <c r="F7" t="s">
        <v>239</v>
      </c>
      <c r="G7">
        <v>5</v>
      </c>
      <c r="H7">
        <v>1</v>
      </c>
      <c r="I7">
        <f>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0)*200)/ReactionFormulas2!C7)*ROUNDUP(ReactionFormulas2!G7*ReactionFormulas2!H7,0)</f>
        <v>875</v>
      </c>
      <c r="L7">
        <v>16634</v>
      </c>
      <c r="M7" t="s">
        <v>250</v>
      </c>
      <c r="N7" t="s">
        <v>249</v>
      </c>
      <c r="O7">
        <f>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0)*200)/ReactionFormulas2!C5)*ROUNDUP(ReactionFormulas2!G5*ReactionFormulas2!H5,0)+((ROUNDUP((((ROUNDUP((ROUNDUP(ComponentBlueprint!F10*ComponentBlueprint!G10,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0)*10)/ReactionFormulas2!C9)*ROUNDUP(ReactionFormulas2!G9*ReactionFormulas2!H9,0)+((ROUNDUP((((ROUNDUP((ROUNDUP(ComponentBlueprint!F10*ComponentBlueprint!G10,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0)*200)/ReactionFormulas2!C11)*ROUNDUP(ReactionFormulas2!G11*ReactionFormulas2!H11,0)</f>
        <v>125400</v>
      </c>
      <c r="P7">
        <f>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0)*200)/ReactionFormulas2!C5)*ROUNDUP(ReactionFormulas2!G5*ReactionFormulas2!H5,0)+((ROUNDUP((((ROUNDUP((ROUNDUP(ComponentBlueprint!F10*ComponentBlueprint!G10,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0)*10)/ReactionFormulas2!C9)*ROUNDUP(ReactionFormulas2!G9*ReactionFormulas2!H9,0)+((ROUNDUP((((ROUNDUP((ROUNDUP(ComponentBlueprint!F10*ComponentBlueprint!G10,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0)*200)/ReactionFormulas2!C11)*ROUNDUP(ReactionFormulas2!G11*ReactionFormulas2!H11,0)</f>
        <v>125400</v>
      </c>
      <c r="R7">
        <v>292</v>
      </c>
      <c r="S7">
        <f>(((ROUNDUP((((ROUNDUP((ROUNDUP(ComponentBlueprint!F2*ComponentBlueprint!G2,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0)*200)/ReactionFormulas2!C5)*ROUNDUP(ReactionFormulas2!G5*ReactionFormulas2!H5,0)+((ROUNDUP((((ROUNDUP((ROUNDUP(ComponentBlueprint!F10*ComponentBlueprint!G10,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0)*10)/ReactionFormulas2!C9)*ROUNDUP(ReactionFormulas2!G9*ReactionFormulas2!H9,0)+((ROUNDUP((((ROUNDUP((ROUNDUP(ComponentBlueprint!F10*ComponentBlueprint!G10,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0)*200)/ReactionFormulas2!C11)*ROUNDUP(ReactionFormulas2!G11*ReactionFormulas2!H11,0))*(ReactionFormulas2!R7)*(1)</f>
        <v>36616800</v>
      </c>
      <c r="U7">
        <v>0</v>
      </c>
      <c r="V7">
        <f t="shared" si="0"/>
        <v>125400</v>
      </c>
      <c r="Z7">
        <v>437.19624189566389</v>
      </c>
      <c r="AA7">
        <f>(((ROUNDUP((((ROUNDUP((ROUNDUP(ComponentBlueprint!F2*ComponentBlueprint!G2,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0)*200)/ReactionFormulas2!C5)*ROUNDUP(ReactionFormulas2!G5*ReactionFormulas2!H5,0)+((ROUNDUP((((ROUNDUP((ROUNDUP(ComponentBlueprint!F10*ComponentBlueprint!G10,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0)*10)/ReactionFormulas2!C9)*ROUNDUP(ReactionFormulas2!G9*ReactionFormulas2!H9,0)+((ROUNDUP((((ROUNDUP((ROUNDUP(ComponentBlueprint!F10*ComponentBlueprint!G10,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0)*200)/ReactionFormulas2!C11)*ROUNDUP(ReactionFormulas2!G11*ReactionFormulas2!H11,0))*ReactionFormulas2!Z7</f>
        <v>54824408.733716249</v>
      </c>
    </row>
    <row r="8" spans="1:28" x14ac:dyDescent="0.3">
      <c r="A8" t="s">
        <v>255</v>
      </c>
      <c r="B8" t="s">
        <v>256</v>
      </c>
      <c r="C8">
        <v>10</v>
      </c>
      <c r="D8">
        <v>16633</v>
      </c>
      <c r="E8" t="s">
        <v>237</v>
      </c>
      <c r="F8" t="s">
        <v>238</v>
      </c>
      <c r="G8">
        <v>2000</v>
      </c>
      <c r="H8">
        <v>1</v>
      </c>
      <c r="I8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0)*10)/ReactionFormulas2!C8)*ROUNDUP(ReactionFormulas2!G8*ReactionFormulas2!H8,0)</f>
        <v>84000</v>
      </c>
      <c r="L8">
        <v>16635</v>
      </c>
      <c r="M8" t="s">
        <v>254</v>
      </c>
      <c r="N8" t="s">
        <v>253</v>
      </c>
      <c r="O8">
        <f>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0)*200)/ReactionFormulas2!C6)*ROUNDUP(ReactionFormulas2!G6*ReactionFormulas2!H6,0)+((ROUNDUP((((ROUNDUP((ROUNDUP(ComponentBlueprint!F10*ComponentBlueprint!G10,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0)*200)/ReactionFormulas2!C15)*ROUNDUP(ReactionFormulas2!G15*ReactionFormulas2!H15,0)</f>
        <v>41400</v>
      </c>
      <c r="P8">
        <f>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0)*200)/ReactionFormulas2!C6)*ROUNDUP(ReactionFormulas2!G6*ReactionFormulas2!H6,0)+((ROUNDUP((((ROUNDUP((ROUNDUP(ComponentBlueprint!F10*ComponentBlueprint!G10,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0)*200)/ReactionFormulas2!C15)*ROUNDUP(ReactionFormulas2!G15*ReactionFormulas2!H15,0)</f>
        <v>41400</v>
      </c>
      <c r="R8">
        <v>342.9</v>
      </c>
      <c r="S8">
        <f>(((ROUNDUP((((ROUNDUP((ROUNDUP(ComponentBlueprint!F2*ComponentBlueprint!G2,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0)*200)/ReactionFormulas2!C6)*ROUNDUP(ReactionFormulas2!G6*ReactionFormulas2!H6,0)+((ROUNDUP((((ROUNDUP((ROUNDUP(ComponentBlueprint!F10*ComponentBlueprint!G10,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0)*200)/ReactionFormulas2!C15)*ROUNDUP(ReactionFormulas2!G15*ReactionFormulas2!H15,0))*(ReactionFormulas2!R8)*(1)</f>
        <v>14196059.999999998</v>
      </c>
      <c r="U8">
        <v>0</v>
      </c>
      <c r="V8">
        <f t="shared" si="0"/>
        <v>41400</v>
      </c>
      <c r="Z8">
        <v>336.19868355545862</v>
      </c>
      <c r="AA8">
        <f>(((ROUNDUP((((ROUNDUP((ROUNDUP(ComponentBlueprint!F2*ComponentBlueprint!G2, 0)*Info!B2*ROUNDUP(MaterialBlueprints1!F152*MaterialBlueprints1!G152,0)*ROUNDUP(MaterialBlueprints2!F4*MaterialBlueprints2!G4,0))/200, 0)*200)/ReactionFormulas1!C6)*ROUNDUP(ReactionFormulas1!G6*ReactionFormulas1!H6,0))/200, 0)*200)/ReactionFormulas2!C6)*ROUNDUP(ReactionFormulas2!G6*ReactionFormulas2!H6,0)+((ROUNDUP((((ROUNDUP((ROUNDUP(ComponentBlueprint!F10*ComponentBlueprint!G10,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0)*200)/ReactionFormulas2!C15)*ROUNDUP(ReactionFormulas2!G15*ReactionFormulas2!H15,0))*ReactionFormulas2!Z8</f>
        <v>13918625.499195987</v>
      </c>
    </row>
    <row r="9" spans="1:28" x14ac:dyDescent="0.3">
      <c r="A9" t="s">
        <v>255</v>
      </c>
      <c r="B9" t="s">
        <v>256</v>
      </c>
      <c r="C9">
        <v>10</v>
      </c>
      <c r="D9">
        <v>16634</v>
      </c>
      <c r="E9" t="s">
        <v>249</v>
      </c>
      <c r="F9" t="s">
        <v>250</v>
      </c>
      <c r="G9">
        <v>2000</v>
      </c>
      <c r="H9">
        <v>1</v>
      </c>
      <c r="I9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0)*10)/ReactionFormulas2!C9)*ROUNDUP(ReactionFormulas2!G9*ReactionFormulas2!H9,0)</f>
        <v>84000</v>
      </c>
      <c r="L9">
        <v>16636</v>
      </c>
      <c r="M9" t="s">
        <v>242</v>
      </c>
      <c r="N9" t="s">
        <v>241</v>
      </c>
      <c r="O9">
        <f>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0)*200)/ReactionFormulas2!C3)*ROUNDUP(ReactionFormulas2!G3*ReactionFormulas2!H3,0)+((ROUNDUP((((ROUNDUP((ROUNDUP(ComponentBlueprint!F10*ComponentBlueprint!G10,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0)*200)/ReactionFormulas2!C12)*ROUNDUP(ReactionFormulas2!G12*ReactionFormulas2!H12,0)</f>
        <v>41400</v>
      </c>
      <c r="P9">
        <f>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0)*200)/ReactionFormulas2!C3)*ROUNDUP(ReactionFormulas2!G3*ReactionFormulas2!H3,0)+((ROUNDUP((((ROUNDUP((ROUNDUP(ComponentBlueprint!F10*ComponentBlueprint!G10,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0)*200)/ReactionFormulas2!C12)*ROUNDUP(ReactionFormulas2!G12*ReactionFormulas2!H12,0)</f>
        <v>41400</v>
      </c>
      <c r="R9">
        <v>376.9</v>
      </c>
      <c r="S9">
        <f>(((ROUNDUP((((ROUNDUP((ROUNDUP(ComponentBlueprint!F2*ComponentBlueprint!G2,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0)*200)/ReactionFormulas2!C3)*ROUNDUP(ReactionFormulas2!G3*ReactionFormulas2!H3,0)+((ROUNDUP((((ROUNDUP((ROUNDUP(ComponentBlueprint!F10*ComponentBlueprint!G10,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0)*200)/ReactionFormulas2!C12)*ROUNDUP(ReactionFormulas2!G12*ReactionFormulas2!H12,0))*(ReactionFormulas2!R9)*(1)</f>
        <v>15603659.999999998</v>
      </c>
      <c r="U9">
        <v>0</v>
      </c>
      <c r="V9">
        <f t="shared" si="0"/>
        <v>41400</v>
      </c>
      <c r="Z9">
        <v>336.76084127849288</v>
      </c>
      <c r="AA9">
        <f>(((ROUNDUP((((ROUNDUP((ROUNDUP(ComponentBlueprint!F2*ComponentBlueprint!G2, 0)*Info!B2*ROUNDUP(MaterialBlueprints1!F152*MaterialBlueprints1!G152,0)*ROUNDUP(MaterialBlueprints2!F4*MaterialBlueprints2!G4,0))/200, 0)*200)/ReactionFormulas1!C5)*ROUNDUP(ReactionFormulas1!G5*ReactionFormulas1!H5,0))/200, 0)*200)/ReactionFormulas2!C3)*ROUNDUP(ReactionFormulas2!G3*ReactionFormulas2!H3,0)+((ROUNDUP((((ROUNDUP((ROUNDUP(ComponentBlueprint!F10*ComponentBlueprint!G10,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0)*200)/ReactionFormulas2!C12)*ROUNDUP(ReactionFormulas2!G12*ReactionFormulas2!H12,0))*ReactionFormulas2!Z9</f>
        <v>13941898.828929605</v>
      </c>
    </row>
    <row r="10" spans="1:28" x14ac:dyDescent="0.3">
      <c r="A10" t="s">
        <v>255</v>
      </c>
      <c r="B10" t="s">
        <v>256</v>
      </c>
      <c r="C10">
        <v>10</v>
      </c>
      <c r="D10">
        <v>4312</v>
      </c>
      <c r="E10" t="s">
        <v>252</v>
      </c>
      <c r="F10" t="s">
        <v>251</v>
      </c>
      <c r="G10">
        <v>5</v>
      </c>
      <c r="H10">
        <v>1</v>
      </c>
      <c r="I10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0)*200)/ReactionFormulas1!C3)*ROUNDUP(ReactionFormulas1!G3*ReactionFormulas1!H3,0)+((ROUNDUP((ROUNDUP(ComponentBlueprint!F2*ComponentBlueprint!G2, 0)*Info!B2*ROUNDUP(MaterialBlueprints1!F152*MaterialBlueprints1!G152,0)*ROUNDUP(MaterialBlueprints2!F4*MaterialBlueprints2!G4,0))/200, 0)*200)/ReactionFormulas1!C7)*ROUNDUP(ReactionFormulas1!G7*ReactionFormulas1!H7,0))/10, 0)*10)/ReactionFormulas2!C10)*ROUNDUP(ReactionFormulas2!G10*ReactionFormulas2!H10,0)</f>
        <v>210</v>
      </c>
    </row>
    <row r="11" spans="1:28" x14ac:dyDescent="0.3">
      <c r="A11" t="s">
        <v>257</v>
      </c>
      <c r="B11" t="s">
        <v>258</v>
      </c>
      <c r="C11">
        <v>200</v>
      </c>
      <c r="D11">
        <v>16634</v>
      </c>
      <c r="E11" t="s">
        <v>249</v>
      </c>
      <c r="F11" t="s">
        <v>250</v>
      </c>
      <c r="G11">
        <v>100</v>
      </c>
      <c r="H11">
        <v>1</v>
      </c>
      <c r="I11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0)*200)/ReactionFormulas2!C11)*ROUNDUP(ReactionFormulas2!G11*ReactionFormulas2!H11,0)</f>
        <v>23900</v>
      </c>
    </row>
    <row r="12" spans="1:28" x14ac:dyDescent="0.3">
      <c r="A12" t="s">
        <v>257</v>
      </c>
      <c r="B12" t="s">
        <v>258</v>
      </c>
      <c r="C12">
        <v>200</v>
      </c>
      <c r="D12">
        <v>16636</v>
      </c>
      <c r="E12" t="s">
        <v>241</v>
      </c>
      <c r="F12" t="s">
        <v>242</v>
      </c>
      <c r="G12">
        <v>100</v>
      </c>
      <c r="H12">
        <v>1</v>
      </c>
      <c r="I12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0)*200)/ReactionFormulas2!C12)*ROUNDUP(ReactionFormulas2!G12*ReactionFormulas2!H12,0)</f>
        <v>23900</v>
      </c>
    </row>
    <row r="13" spans="1:28" x14ac:dyDescent="0.3">
      <c r="A13" t="s">
        <v>257</v>
      </c>
      <c r="B13" t="s">
        <v>258</v>
      </c>
      <c r="C13">
        <v>200</v>
      </c>
      <c r="D13">
        <v>4312</v>
      </c>
      <c r="E13" t="s">
        <v>252</v>
      </c>
      <c r="F13" t="s">
        <v>251</v>
      </c>
      <c r="G13">
        <v>5</v>
      </c>
      <c r="H13">
        <v>1</v>
      </c>
      <c r="I13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0)*200)/ReactionFormulas1!C4)*ROUNDUP(ReactionFormulas1!G4*ReactionFormulas1!H4,0))/200, 0)*200)/ReactionFormulas2!C13)*ROUNDUP(ReactionFormulas2!G13*ReactionFormulas2!H13,0)</f>
        <v>1195</v>
      </c>
    </row>
    <row r="14" spans="1:28" x14ac:dyDescent="0.3">
      <c r="A14" t="s">
        <v>259</v>
      </c>
      <c r="B14" t="s">
        <v>260</v>
      </c>
      <c r="C14">
        <v>200</v>
      </c>
      <c r="D14">
        <v>16633</v>
      </c>
      <c r="E14" t="s">
        <v>237</v>
      </c>
      <c r="F14" t="s">
        <v>238</v>
      </c>
      <c r="G14">
        <v>100</v>
      </c>
      <c r="H14">
        <v>1</v>
      </c>
      <c r="I14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0)*200)/ReactionFormulas2!C14)*ROUNDUP(ReactionFormulas2!G14*ReactionFormulas2!H14,0)</f>
        <v>23900</v>
      </c>
    </row>
    <row r="15" spans="1:28" x14ac:dyDescent="0.3">
      <c r="A15" t="s">
        <v>259</v>
      </c>
      <c r="B15" t="s">
        <v>260</v>
      </c>
      <c r="C15">
        <v>200</v>
      </c>
      <c r="D15">
        <v>16635</v>
      </c>
      <c r="E15" t="s">
        <v>253</v>
      </c>
      <c r="F15" t="s">
        <v>254</v>
      </c>
      <c r="G15">
        <v>100</v>
      </c>
      <c r="H15">
        <v>1</v>
      </c>
      <c r="I15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0)*200)/ReactionFormulas2!C15)*ROUNDUP(ReactionFormulas2!G15*ReactionFormulas2!H15,0)</f>
        <v>23900</v>
      </c>
    </row>
    <row r="16" spans="1:28" x14ac:dyDescent="0.3">
      <c r="A16" t="s">
        <v>259</v>
      </c>
      <c r="B16" t="s">
        <v>260</v>
      </c>
      <c r="C16">
        <v>200</v>
      </c>
      <c r="D16">
        <v>4246</v>
      </c>
      <c r="E16" t="s">
        <v>244</v>
      </c>
      <c r="F16" t="s">
        <v>243</v>
      </c>
      <c r="G16">
        <v>5</v>
      </c>
      <c r="H16">
        <v>1</v>
      </c>
      <c r="I16">
        <f>((ROUNDUP((((ROUNDUP((ROUNDUP(ComponentBlueprint!F10*ComponentBlueprint!G10, 0)*Info!B2*ROUNDUP(MaterialBlueprints1!F3*MaterialBlueprints1!G3,0)+ROUNDUP(ComponentBlueprint!F13*ComponentBlueprint!G13, 0)*Info!B2*ROUNDUP(MaterialBlueprints1!F12*MaterialBlueprints1!G12,0)+ROUNDUP(ComponentBlueprint!F17*ComponentBlueprint!G17, 0)*Info!B2*ROUNDUP(MaterialBlueprints1!F21*MaterialBlueprints1!G21,0)+ROUNDUP(ComponentBlueprint!F7*ComponentBlueprint!G7, 0)*Info!B2*ROUNDUP(MaterialBlueprints1!F30*MaterialBlueprints1!G30,0)+ROUNDUP(ComponentBlueprint!F5*ComponentBlueprint!G5, 0)*Info!B2*ROUNDUP(MaterialBlueprints1!F39*MaterialBlueprints1!G39,0)+ROUNDUP(ComponentBlueprint!F14*ComponentBlueprint!G14, 0)*Info!B2*ROUNDUP(MaterialBlueprints1!F48*MaterialBlueprints1!G48,0)+ROUNDUP(ComponentBlueprint!F11*ComponentBlueprint!G11, 0)*Info!B2*ROUNDUP(MaterialBlueprints1!F57*MaterialBlueprints1!G57,0)+ROUNDUP(ComponentBlueprint!F15*ComponentBlueprint!G15, 0)*Info!B2*ROUNDUP(MaterialBlueprints1!F66*MaterialBlueprints1!G66,0)+ROUNDUP(ComponentBlueprint!F12*ComponentBlueprint!G12, 0)*Info!B2*ROUNDUP(MaterialBlueprints1!F74*MaterialBlueprints1!G74,0)+ROUNDUP(ComponentBlueprint!F18*ComponentBlueprint!G18, 0)*Info!B2*ROUNDUP(MaterialBlueprints1!F83*MaterialBlueprints1!G83,0)+ROUNDUP(ComponentBlueprint!F16*ComponentBlueprint!G16, 0)*Info!B2*ROUNDUP(MaterialBlueprints1!F92*MaterialBlueprints1!G92,0)+ROUNDUP(ComponentBlueprint!F8*ComponentBlueprint!G8, 0)*Info!B2*ROUNDUP(MaterialBlueprints1!F100*MaterialBlueprints1!G100,0)+ROUNDUP(ComponentBlueprint!F20*ComponentBlueprint!G20, 0)*Info!B2*ROUNDUP(MaterialBlueprints1!F146*MaterialBlueprints1!G146,0)+ROUNDUP(ComponentBlueprint!F19*ComponentBlueprint!G19, 0)*Info!B2*ROUNDUP(MaterialBlueprints1!F149*MaterialBlueprints1!G149,0))/200, 0)*200+ROUNDUP((ROUNDUP(ComponentBlueprint!F2*ComponentBlueprint!G2, 0)*Info!B2*ROUNDUP(MaterialBlueprints1!F152*MaterialBlueprints1!G152,0)*ROUNDUP(MaterialBlueprints2!F5*MaterialBlueprints2!G5,0)+ROUNDUP(ComponentBlueprint!F3*ComponentBlueprint!G3, 0)*Info!B2*ROUNDUP(MaterialBlueprints1!F154*MaterialBlueprints1!G154,0)*ROUNDUP(MaterialBlueprints2!F9*MaterialBlueprints2!G9,0))/200, 0)*200)/ReactionFormulas1!C2)*ROUNDUP(ReactionFormulas1!G2*ReactionFormulas1!H2,0))/200, 0)*200)/ReactionFormulas2!C16)*ROUNDUP(ReactionFormulas2!G16*ReactionFormulas2!H16,0)</f>
        <v>1195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ComponentBlueprint</vt:lpstr>
      <vt:lpstr>MaterialBlueprints1</vt:lpstr>
      <vt:lpstr>MaterialBlueprints2</vt:lpstr>
      <vt:lpstr>MaterialBlueprints3</vt:lpstr>
      <vt:lpstr>ReactionFormulas1</vt:lpstr>
      <vt:lpstr>ReactionFormulas2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rs xy</cp:lastModifiedBy>
  <dcterms:created xsi:type="dcterms:W3CDTF">2025-10-16T06:14:14Z</dcterms:created>
  <dcterms:modified xsi:type="dcterms:W3CDTF">2025-10-16T06:14:48Z</dcterms:modified>
</cp:coreProperties>
</file>