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bonamy\Documents\Cours SUPINFO\3BAEX\3baex\day3\"/>
    </mc:Choice>
  </mc:AlternateContent>
  <bookViews>
    <workbookView xWindow="390" yWindow="390" windowWidth="19440" windowHeight="10530" tabRatio="629"/>
  </bookViews>
  <sheets>
    <sheet name="Original data" sheetId="10" r:id="rId1"/>
    <sheet name="Seasonal adjustment" sheetId="7" r:id="rId2"/>
    <sheet name="LES model" sheetId="6" r:id="rId3"/>
    <sheet name="Adjusted - SA" sheetId="12" r:id="rId4"/>
    <sheet name="Adjusted data" sheetId="11" r:id="rId5"/>
    <sheet name="Errors" sheetId="13" r:id="rId6"/>
  </sheets>
  <definedNames>
    <definedName name="Alpha">'LES model'!$H$9</definedName>
    <definedName name="solver_adj" localSheetId="2" hidden="1">'LES model'!$H$9</definedName>
    <definedName name="solver_adj" localSheetId="0" hidden="1">'Original data'!$J$1</definedName>
    <definedName name="solver_adj" localSheetId="1" hidden="1">'Seasonal adjustment'!#REF!</definedName>
    <definedName name="solver_cct" localSheetId="2" hidden="1">20</definedName>
    <definedName name="solver_cgt" localSheetId="2" hidden="1">1</definedName>
    <definedName name="solver_cvg" localSheetId="2" hidden="1">0.0001</definedName>
    <definedName name="solver_cvg" localSheetId="0" hidden="1">0.0001</definedName>
    <definedName name="solver_dia" localSheetId="2" hidden="1">5</definedName>
    <definedName name="solver_drv" localSheetId="2" hidden="1">1</definedName>
    <definedName name="solver_drv" localSheetId="0" hidden="1">1</definedName>
    <definedName name="solver_dua" localSheetId="2" hidden="1">1</definedName>
    <definedName name="solver_eng" localSheetId="2" hidden="1">1</definedName>
    <definedName name="solver_eng" localSheetId="0" hidden="1">1</definedName>
    <definedName name="solver_est" localSheetId="2" hidden="1">1</definedName>
    <definedName name="solver_est" localSheetId="0" hidden="1">1</definedName>
    <definedName name="solver_gct" localSheetId="2" hidden="1">20</definedName>
    <definedName name="solver_gop" localSheetId="2" hidden="1">1</definedName>
    <definedName name="solver_iao" localSheetId="2" hidden="1">0</definedName>
    <definedName name="solver_ibd" localSheetId="2" hidden="1">2</definedName>
    <definedName name="solver_ifs" localSheetId="2" hidden="1">0</definedName>
    <definedName name="solver_irs" localSheetId="2" hidden="1">0</definedName>
    <definedName name="solver_ism" localSheetId="2" hidden="1">0</definedName>
    <definedName name="solver_itr" localSheetId="2" hidden="1">1000</definedName>
    <definedName name="solver_itr" localSheetId="0" hidden="1">2147483647</definedName>
    <definedName name="solver_lin" localSheetId="2" hidden="1">2</definedName>
    <definedName name="solver_lin" localSheetId="1" hidden="1">0</definedName>
    <definedName name="solver_lva" localSheetId="2" hidden="1">2</definedName>
    <definedName name="solver_mda" localSheetId="2" hidden="1">1</definedName>
    <definedName name="solver_mip" localSheetId="2" hidden="1">1000</definedName>
    <definedName name="solver_mip" localSheetId="0" hidden="1">2147483647</definedName>
    <definedName name="solver_mni" localSheetId="2" hidden="1">30</definedName>
    <definedName name="solver_mni" localSheetId="0" hidden="1">30</definedName>
    <definedName name="solver_mod" localSheetId="2" hidden="1">5</definedName>
    <definedName name="solver_mrt" localSheetId="2" hidden="1">0.075</definedName>
    <definedName name="solver_mrt" localSheetId="0" hidden="1">0.075</definedName>
    <definedName name="solver_msl" localSheetId="2" hidden="1">2</definedName>
    <definedName name="solver_msl" localSheetId="0" hidden="1">2</definedName>
    <definedName name="solver_neg" localSheetId="2" hidden="1">2</definedName>
    <definedName name="solver_neg" localSheetId="0" hidden="1">1</definedName>
    <definedName name="solver_nod" localSheetId="2" hidden="1">1000</definedName>
    <definedName name="solver_nod" localSheetId="0" hidden="1">2147483647</definedName>
    <definedName name="solver_ntr" localSheetId="2" hidden="1">0</definedName>
    <definedName name="solver_num" localSheetId="2" hidden="1">0</definedName>
    <definedName name="solver_num" localSheetId="0" hidden="1">0</definedName>
    <definedName name="solver_num" localSheetId="1" hidden="1">0</definedName>
    <definedName name="solver_nwt" localSheetId="2" hidden="1">1</definedName>
    <definedName name="solver_nwt" localSheetId="0" hidden="1">1</definedName>
    <definedName name="solver_ofx" localSheetId="2" hidden="1">2</definedName>
    <definedName name="solver_opt" localSheetId="2" hidden="1">'LES model'!$J$9</definedName>
    <definedName name="solver_opt" localSheetId="0" hidden="1">'Original data'!$J$3</definedName>
    <definedName name="solver_opt" localSheetId="1" hidden="1">'Seasonal adjustment'!#REF!</definedName>
    <definedName name="solver_phr" localSheetId="2" hidden="1">2</definedName>
    <definedName name="solver_piv" localSheetId="2" hidden="1">0.000001</definedName>
    <definedName name="solver_pre" localSheetId="2" hidden="1">0.00000001</definedName>
    <definedName name="solver_pre" localSheetId="0" hidden="1">0.000001</definedName>
    <definedName name="solver_pro" localSheetId="2" hidden="1">2</definedName>
    <definedName name="solver_rbv" localSheetId="2" hidden="1">1</definedName>
    <definedName name="solver_rbv" localSheetId="0" hidden="1">1</definedName>
    <definedName name="solver_rdp" localSheetId="2" hidden="1">0</definedName>
    <definedName name="solver_red" localSheetId="2" hidden="1">0.000001</definedName>
    <definedName name="solver_rep" localSheetId="2" hidden="1">2</definedName>
    <definedName name="solver_rlx" localSheetId="2" hidden="1">2</definedName>
    <definedName name="solver_rlx" localSheetId="0" hidden="1">2</definedName>
    <definedName name="solver_rsd" localSheetId="2" hidden="1">0</definedName>
    <definedName name="solver_rsd" localSheetId="0" hidden="1">0</definedName>
    <definedName name="solver_rtr" localSheetId="2" hidden="1">0</definedName>
    <definedName name="solver_scl" localSheetId="2" hidden="1">2</definedName>
    <definedName name="solver_scl" localSheetId="0" hidden="1">1</definedName>
    <definedName name="solver_sel" localSheetId="2" hidden="1">1</definedName>
    <definedName name="solver_sho" localSheetId="2" hidden="1">2</definedName>
    <definedName name="solver_sho" localSheetId="0" hidden="1">2</definedName>
    <definedName name="solver_ssz" localSheetId="2" hidden="1">0</definedName>
    <definedName name="solver_ssz" localSheetId="0" hidden="1">100</definedName>
    <definedName name="solver_tim" localSheetId="2" hidden="1">100</definedName>
    <definedName name="solver_tim" localSheetId="0" hidden="1">2147483647</definedName>
    <definedName name="solver_tms" localSheetId="2" hidden="1">2</definedName>
    <definedName name="solver_tol" localSheetId="2" hidden="1">0.05</definedName>
    <definedName name="solver_tol" localSheetId="0" hidden="1">0.01</definedName>
    <definedName name="solver_typ" localSheetId="2" hidden="1">2</definedName>
    <definedName name="solver_typ" localSheetId="0" hidden="1">2</definedName>
    <definedName name="solver_typ" localSheetId="1" hidden="1">2</definedName>
    <definedName name="solver_val" localSheetId="2" hidden="1">0</definedName>
    <definedName name="solver_val" localSheetId="0" hidden="1">0</definedName>
    <definedName name="solver_val" localSheetId="1" hidden="1">0</definedName>
    <definedName name="solver_ver" localSheetId="2" hidden="1">3</definedName>
    <definedName name="solver_ver" localSheetId="0" hidden="1">3</definedName>
    <definedName name="solver_vir" localSheetId="2" hidden="1">1</definedName>
    <definedName name="_xlnm.Print_Area" localSheetId="1">'Seasonal adjustment'!$A$1:$I$52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5" i="10" l="1"/>
  <c r="H6" i="10" s="1"/>
  <c r="H7" i="10" s="1"/>
  <c r="H8" i="10" s="1"/>
  <c r="H9" i="10" s="1"/>
  <c r="H10" i="10" s="1"/>
  <c r="H11" i="10" s="1"/>
  <c r="H12" i="10" s="1"/>
  <c r="H13" i="10" s="1"/>
  <c r="H14" i="10" s="1"/>
  <c r="H15" i="10" s="1"/>
  <c r="H16" i="10" s="1"/>
  <c r="H17" i="10" s="1"/>
  <c r="H18" i="10" s="1"/>
  <c r="H19" i="10" s="1"/>
  <c r="H20" i="10" s="1"/>
  <c r="H21" i="10" s="1"/>
  <c r="H22" i="10" s="1"/>
  <c r="H23" i="10" s="1"/>
  <c r="H24" i="10" s="1"/>
  <c r="H25" i="10" s="1"/>
  <c r="H26" i="10" s="1"/>
  <c r="H27" i="10" s="1"/>
  <c r="H28" i="10" s="1"/>
  <c r="H29" i="10" s="1"/>
  <c r="H30" i="10" s="1"/>
  <c r="H31" i="10" s="1"/>
  <c r="H32" i="10" s="1"/>
  <c r="H33" i="10" s="1"/>
  <c r="H34" i="10" s="1"/>
  <c r="H35" i="10" s="1"/>
  <c r="H36" i="10" s="1"/>
  <c r="H37" i="10" s="1"/>
  <c r="H38" i="10" s="1"/>
  <c r="H39" i="10" s="1"/>
  <c r="H40" i="10" s="1"/>
  <c r="H41" i="10" s="1"/>
  <c r="H42" i="10" s="1"/>
  <c r="H4" i="10"/>
  <c r="F5" i="10" l="1"/>
  <c r="E4" i="10"/>
  <c r="J5" i="10" l="1"/>
  <c r="J4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5" i="10"/>
  <c r="F40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D5" i="10"/>
  <c r="E5" i="10" s="1"/>
  <c r="D6" i="10" s="1"/>
  <c r="D4" i="10"/>
  <c r="E6" i="10" l="1"/>
  <c r="D7" i="10" s="1"/>
  <c r="B10" i="10"/>
  <c r="B14" i="10" s="1"/>
  <c r="B18" i="10" s="1"/>
  <c r="B22" i="10" s="1"/>
  <c r="B26" i="10" s="1"/>
  <c r="B30" i="10" s="1"/>
  <c r="B34" i="10" s="1"/>
  <c r="B38" i="10" s="1"/>
  <c r="B42" i="10" s="1"/>
  <c r="B9" i="10"/>
  <c r="B13" i="10" s="1"/>
  <c r="B17" i="10" s="1"/>
  <c r="B21" i="10" s="1"/>
  <c r="B25" i="10" s="1"/>
  <c r="B29" i="10" s="1"/>
  <c r="B33" i="10" s="1"/>
  <c r="B37" i="10" s="1"/>
  <c r="B41" i="10" s="1"/>
  <c r="B8" i="10"/>
  <c r="B12" i="10" s="1"/>
  <c r="B16" i="10" s="1"/>
  <c r="B20" i="10" s="1"/>
  <c r="B24" i="10" s="1"/>
  <c r="B28" i="10" s="1"/>
  <c r="B32" i="10" s="1"/>
  <c r="B36" i="10" s="1"/>
  <c r="B40" i="10" s="1"/>
  <c r="B7" i="10"/>
  <c r="B11" i="10" s="1"/>
  <c r="B15" i="10" s="1"/>
  <c r="B19" i="10" s="1"/>
  <c r="B23" i="10" s="1"/>
  <c r="B27" i="10" s="1"/>
  <c r="B31" i="10" s="1"/>
  <c r="B35" i="10" s="1"/>
  <c r="B39" i="10" s="1"/>
  <c r="E7" i="10" l="1"/>
  <c r="D8" i="10" s="1"/>
  <c r="B20" i="6"/>
  <c r="B24" i="6"/>
  <c r="B28" i="6"/>
  <c r="B32" i="6"/>
  <c r="B19" i="6"/>
  <c r="B23" i="6"/>
  <c r="B27" i="6"/>
  <c r="B18" i="6"/>
  <c r="B22" i="6"/>
  <c r="B17" i="6"/>
  <c r="B18" i="7"/>
  <c r="B19" i="7"/>
  <c r="B23" i="7" s="1"/>
  <c r="B27" i="7" s="1"/>
  <c r="B20" i="7"/>
  <c r="B22" i="7"/>
  <c r="B24" i="7"/>
  <c r="B28" i="7" s="1"/>
  <c r="B32" i="7" s="1"/>
  <c r="B36" i="7" s="1"/>
  <c r="B40" i="7" s="1"/>
  <c r="B44" i="7" s="1"/>
  <c r="B48" i="7" s="1"/>
  <c r="B52" i="7" s="1"/>
  <c r="B17" i="7"/>
  <c r="D18" i="6"/>
  <c r="E18" i="6" s="1"/>
  <c r="D22" i="6"/>
  <c r="E22" i="6"/>
  <c r="D26" i="6"/>
  <c r="E26" i="6" s="1"/>
  <c r="D30" i="6"/>
  <c r="E30" i="6"/>
  <c r="D34" i="6"/>
  <c r="E34" i="6" s="1"/>
  <c r="D38" i="6"/>
  <c r="E38" i="6"/>
  <c r="D42" i="6"/>
  <c r="E42" i="6" s="1"/>
  <c r="D46" i="6"/>
  <c r="E46" i="6"/>
  <c r="D50" i="6"/>
  <c r="E50" i="6" s="1"/>
  <c r="D17" i="6"/>
  <c r="E17" i="6"/>
  <c r="D21" i="6"/>
  <c r="E21" i="6" s="1"/>
  <c r="D25" i="6"/>
  <c r="E25" i="6"/>
  <c r="D29" i="6"/>
  <c r="E29" i="6" s="1"/>
  <c r="D33" i="6"/>
  <c r="E33" i="6"/>
  <c r="D37" i="6"/>
  <c r="E37" i="6" s="1"/>
  <c r="D41" i="6"/>
  <c r="E41" i="6"/>
  <c r="D45" i="6"/>
  <c r="E45" i="6" s="1"/>
  <c r="D49" i="6"/>
  <c r="E49" i="6"/>
  <c r="D15" i="6"/>
  <c r="E15" i="6" s="1"/>
  <c r="D19" i="6"/>
  <c r="E19" i="6"/>
  <c r="D23" i="6"/>
  <c r="E23" i="6" s="1"/>
  <c r="D27" i="6"/>
  <c r="E27" i="6"/>
  <c r="D31" i="6"/>
  <c r="E31" i="6" s="1"/>
  <c r="D35" i="6"/>
  <c r="E35" i="6"/>
  <c r="D39" i="6"/>
  <c r="E39" i="6" s="1"/>
  <c r="D43" i="6"/>
  <c r="E43" i="6"/>
  <c r="D47" i="6"/>
  <c r="E47" i="6" s="1"/>
  <c r="D16" i="6"/>
  <c r="E16" i="6"/>
  <c r="D20" i="6"/>
  <c r="E20" i="6" s="1"/>
  <c r="D24" i="6"/>
  <c r="E24" i="6"/>
  <c r="D28" i="6"/>
  <c r="E28" i="6" s="1"/>
  <c r="D32" i="6"/>
  <c r="E32" i="6"/>
  <c r="D36" i="6"/>
  <c r="E36" i="6" s="1"/>
  <c r="D40" i="6"/>
  <c r="E40" i="6"/>
  <c r="D44" i="6"/>
  <c r="E44" i="6" s="1"/>
  <c r="D48" i="6"/>
  <c r="E48" i="6"/>
  <c r="B21" i="7"/>
  <c r="B25" i="7"/>
  <c r="B29" i="7" s="1"/>
  <c r="B33" i="7"/>
  <c r="B37" i="7"/>
  <c r="B41" i="7" s="1"/>
  <c r="B45" i="7"/>
  <c r="B49" i="7" s="1"/>
  <c r="E8" i="10" l="1"/>
  <c r="B26" i="7"/>
  <c r="B31" i="7"/>
  <c r="B21" i="6"/>
  <c r="B26" i="6"/>
  <c r="B31" i="6"/>
  <c r="B36" i="6"/>
  <c r="D9" i="10" l="1"/>
  <c r="E9" i="10" s="1"/>
  <c r="D10" i="10" s="1"/>
  <c r="B25" i="6"/>
  <c r="B35" i="7"/>
  <c r="B40" i="6"/>
  <c r="B30" i="7"/>
  <c r="B35" i="6"/>
  <c r="B30" i="6"/>
  <c r="E10" i="10" l="1"/>
  <c r="B39" i="6"/>
  <c r="B39" i="7"/>
  <c r="B34" i="7"/>
  <c r="B34" i="6"/>
  <c r="B44" i="6"/>
  <c r="B29" i="6"/>
  <c r="D11" i="10" l="1"/>
  <c r="E11" i="10" s="1"/>
  <c r="D12" i="10" s="1"/>
  <c r="B43" i="7"/>
  <c r="B33" i="6"/>
  <c r="B38" i="6"/>
  <c r="B38" i="7"/>
  <c r="B48" i="6"/>
  <c r="B43" i="6"/>
  <c r="E12" i="10" l="1"/>
  <c r="D13" i="10" s="1"/>
  <c r="B37" i="6"/>
  <c r="B47" i="6"/>
  <c r="B42" i="6"/>
  <c r="B47" i="7"/>
  <c r="B52" i="6"/>
  <c r="B42" i="7"/>
  <c r="E13" i="10" l="1"/>
  <c r="D14" i="10" s="1"/>
  <c r="B46" i="7"/>
  <c r="B51" i="7"/>
  <c r="B46" i="6"/>
  <c r="B51" i="6"/>
  <c r="B41" i="6"/>
  <c r="E14" i="10" l="1"/>
  <c r="D15" i="10" s="1"/>
  <c r="B45" i="6"/>
  <c r="B50" i="6"/>
  <c r="B50" i="7"/>
  <c r="E15" i="10" l="1"/>
  <c r="D16" i="10" s="1"/>
  <c r="G3" i="6"/>
  <c r="B49" i="6"/>
  <c r="E16" i="10" l="1"/>
  <c r="D17" i="10" s="1"/>
  <c r="G6" i="6"/>
  <c r="G5" i="6"/>
  <c r="G4" i="6"/>
  <c r="G7" i="6" s="1"/>
  <c r="H3" i="6" s="1"/>
  <c r="E17" i="10" l="1"/>
  <c r="D18" i="10" s="1"/>
  <c r="F18" i="6"/>
  <c r="G18" i="6" s="1"/>
  <c r="F14" i="6"/>
  <c r="G14" i="6" s="1"/>
  <c r="F22" i="6"/>
  <c r="G22" i="6" s="1"/>
  <c r="F26" i="6"/>
  <c r="G26" i="6" s="1"/>
  <c r="F30" i="6"/>
  <c r="G30" i="6" s="1"/>
  <c r="F34" i="6"/>
  <c r="G34" i="6" s="1"/>
  <c r="F38" i="6"/>
  <c r="G38" i="6" s="1"/>
  <c r="F42" i="6"/>
  <c r="G42" i="6" s="1"/>
  <c r="F46" i="6"/>
  <c r="G46" i="6" s="1"/>
  <c r="F50" i="6"/>
  <c r="H6" i="6"/>
  <c r="H5" i="6"/>
  <c r="H4" i="6"/>
  <c r="E18" i="10" l="1"/>
  <c r="D19" i="10" s="1"/>
  <c r="F13" i="6"/>
  <c r="G13" i="6" s="1"/>
  <c r="F17" i="6"/>
  <c r="G17" i="6" s="1"/>
  <c r="F21" i="6"/>
  <c r="G21" i="6" s="1"/>
  <c r="F25" i="6"/>
  <c r="G25" i="6" s="1"/>
  <c r="F29" i="6"/>
  <c r="G29" i="6" s="1"/>
  <c r="F33" i="6"/>
  <c r="G33" i="6" s="1"/>
  <c r="F37" i="6"/>
  <c r="G37" i="6" s="1"/>
  <c r="F41" i="6"/>
  <c r="G41" i="6" s="1"/>
  <c r="F45" i="6"/>
  <c r="G45" i="6" s="1"/>
  <c r="F49" i="6"/>
  <c r="F15" i="6"/>
  <c r="G15" i="6" s="1"/>
  <c r="F19" i="6"/>
  <c r="G19" i="6" s="1"/>
  <c r="F23" i="6"/>
  <c r="G23" i="6" s="1"/>
  <c r="F27" i="6"/>
  <c r="G27" i="6" s="1"/>
  <c r="F31" i="6"/>
  <c r="G31" i="6" s="1"/>
  <c r="F35" i="6"/>
  <c r="G35" i="6" s="1"/>
  <c r="F39" i="6"/>
  <c r="G39" i="6" s="1"/>
  <c r="F43" i="6"/>
  <c r="G43" i="6" s="1"/>
  <c r="F47" i="6"/>
  <c r="G47" i="6" s="1"/>
  <c r="F51" i="6"/>
  <c r="F54" i="6"/>
  <c r="F58" i="6" s="1"/>
  <c r="G50" i="6"/>
  <c r="F16" i="6"/>
  <c r="G16" i="6" s="1"/>
  <c r="F28" i="6"/>
  <c r="G28" i="6" s="1"/>
  <c r="F20" i="6"/>
  <c r="G20" i="6" s="1"/>
  <c r="F24" i="6"/>
  <c r="G24" i="6" s="1"/>
  <c r="F32" i="6"/>
  <c r="G32" i="6" s="1"/>
  <c r="F36" i="6"/>
  <c r="G36" i="6" s="1"/>
  <c r="F40" i="6"/>
  <c r="G40" i="6" s="1"/>
  <c r="F44" i="6"/>
  <c r="G44" i="6" s="1"/>
  <c r="F48" i="6"/>
  <c r="G48" i="6" s="1"/>
  <c r="F52" i="6"/>
  <c r="H7" i="6"/>
  <c r="E19" i="10" l="1"/>
  <c r="D20" i="10" s="1"/>
  <c r="F55" i="6"/>
  <c r="F59" i="6" s="1"/>
  <c r="G51" i="6"/>
  <c r="F56" i="6"/>
  <c r="F60" i="6" s="1"/>
  <c r="G52" i="6"/>
  <c r="F53" i="6"/>
  <c r="F57" i="6" s="1"/>
  <c r="G49" i="6"/>
  <c r="E20" i="10" l="1"/>
  <c r="D21" i="10" s="1"/>
  <c r="M5" i="6"/>
  <c r="M1" i="6"/>
  <c r="M2" i="6"/>
  <c r="M3" i="6"/>
  <c r="M4" i="6"/>
  <c r="E21" i="10" l="1"/>
  <c r="D22" i="10" s="1"/>
  <c r="R1" i="6"/>
  <c r="G53" i="6"/>
  <c r="E22" i="10" l="1"/>
  <c r="D23" i="10" s="1"/>
  <c r="G54" i="6"/>
  <c r="E23" i="10" l="1"/>
  <c r="D24" i="10" s="1"/>
  <c r="G55" i="6"/>
  <c r="E24" i="10" l="1"/>
  <c r="D25" i="10" s="1"/>
  <c r="G56" i="6"/>
  <c r="E25" i="10" l="1"/>
  <c r="D26" i="10" s="1"/>
  <c r="G57" i="6"/>
  <c r="E26" i="10" l="1"/>
  <c r="D27" i="10" s="1"/>
  <c r="G58" i="6"/>
  <c r="E27" i="10" l="1"/>
  <c r="D28" i="10" s="1"/>
  <c r="G59" i="6"/>
  <c r="E28" i="10" l="1"/>
  <c r="D29" i="10" s="1"/>
  <c r="G60" i="6"/>
  <c r="E29" i="10" l="1"/>
  <c r="D30" i="10" s="1"/>
  <c r="E30" i="10" l="1"/>
  <c r="D31" i="10" s="1"/>
  <c r="E31" i="10" l="1"/>
  <c r="D32" i="10" s="1"/>
  <c r="E32" i="10" l="1"/>
  <c r="D33" i="10" s="1"/>
  <c r="E33" i="10" l="1"/>
  <c r="D34" i="10" s="1"/>
  <c r="E34" i="10" l="1"/>
  <c r="D35" i="10" s="1"/>
  <c r="E35" i="10" l="1"/>
  <c r="D36" i="10" s="1"/>
  <c r="E36" i="10" l="1"/>
  <c r="D37" i="10" s="1"/>
  <c r="E37" i="10" l="1"/>
  <c r="D38" i="10" s="1"/>
  <c r="E38" i="10" l="1"/>
  <c r="D39" i="10" s="1"/>
  <c r="E39" i="10" l="1"/>
  <c r="D40" i="10" s="1"/>
  <c r="E40" i="10" l="1"/>
  <c r="D41" i="10" s="1"/>
  <c r="E41" i="10" l="1"/>
  <c r="D42" i="10" l="1"/>
  <c r="E42" i="10" s="1"/>
  <c r="J2" i="10" l="1"/>
  <c r="J3" i="10" s="1"/>
</calcChain>
</file>

<file path=xl/sharedStrings.xml><?xml version="1.0" encoding="utf-8"?>
<sst xmlns="http://schemas.openxmlformats.org/spreadsheetml/2006/main" count="83" uniqueCount="51">
  <si>
    <t>Illustration of seasonal adjustment</t>
  </si>
  <si>
    <t>Auto(1)=</t>
  </si>
  <si>
    <t>Auto(2)=</t>
  </si>
  <si>
    <t>on Outboard Marine data</t>
  </si>
  <si>
    <t>Auto(3)=</t>
  </si>
  <si>
    <t>...use Solver to optimize alpha</t>
  </si>
  <si>
    <t>Auto(4)=</t>
  </si>
  <si>
    <t>Auto(5)=</t>
  </si>
  <si>
    <t>Alpha</t>
  </si>
  <si>
    <t>Date</t>
  </si>
  <si>
    <t>Original</t>
  </si>
  <si>
    <t>Ratio</t>
  </si>
  <si>
    <t>Seasonal</t>
  </si>
  <si>
    <t>Seasonally</t>
  </si>
  <si>
    <t>LES</t>
  </si>
  <si>
    <t>Reseasonalized</t>
  </si>
  <si>
    <t>Data</t>
  </si>
  <si>
    <t>Index</t>
  </si>
  <si>
    <t>Adjusted Data</t>
  </si>
  <si>
    <t>Forecast</t>
  </si>
  <si>
    <t>Error</t>
  </si>
  <si>
    <t xml:space="preserve"> </t>
  </si>
  <si>
    <t>Unnormalized</t>
  </si>
  <si>
    <t>Normalized</t>
  </si>
  <si>
    <t>Seas. Index</t>
  </si>
  <si>
    <t>Trend-Cycle</t>
  </si>
  <si>
    <t>(Ctr-Mov-Avg)</t>
  </si>
  <si>
    <t>(Seasonality)</t>
  </si>
  <si>
    <t>RMSE</t>
  </si>
  <si>
    <t>Quarter</t>
  </si>
  <si>
    <t>=CORREL($J$15:$J$51,$J$16:$J$52)</t>
  </si>
  <si>
    <t>=CORREL($J$15:$J$50,$J$17:$J$52)</t>
  </si>
  <si>
    <t>=CORREL($J$15:$J$49,$J$18:$J$52)</t>
  </si>
  <si>
    <t>=CORREL($J$15:$J$48,$J$19:$J$52)</t>
  </si>
  <si>
    <t>=CORREL($J$15:$J$47,$J$20:$J$52)</t>
  </si>
  <si>
    <t>Fill in the marked columns  with an arrow</t>
  </si>
  <si>
    <t>You will need to use some special functions of Excel, like AVERAGEIF, VLOOKUP, etc.</t>
  </si>
  <si>
    <t>and linear exponential smoothing (LES)</t>
  </si>
  <si>
    <t>Fill in the marked columns  with an arrow and insert the formula instead of ….</t>
  </si>
  <si>
    <t>Indicate how to represent the original data to obtain the graph of the figure below</t>
  </si>
  <si>
    <t>Indicate how to represent seasonnally adjusted data to obtain the graph of the figure below</t>
  </si>
  <si>
    <t>Indicate how to represent the original data and moving  average to obtain the graph of the figure below</t>
  </si>
  <si>
    <t>Indicate how to represent seasonnally adjusted errors to obtain the graph of the figure below</t>
  </si>
  <si>
    <t>alpha</t>
  </si>
  <si>
    <t>RMSE exp</t>
  </si>
  <si>
    <t>Exponential</t>
  </si>
  <si>
    <t>Moving Average</t>
  </si>
  <si>
    <t>NA</t>
  </si>
  <si>
    <t>Sum of square</t>
  </si>
  <si>
    <t>RMSE mov ave</t>
  </si>
  <si>
    <t>Avec addins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</si>
</sst>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-* #,##0.00\ &quot;€&quot;_-;\-* #,##0.00\ &quot;€&quot;_-;_-* &quot;-&quot;??\ &quot;€&quot;_-;_-@_-"/>
    <numFmt numFmtId="164" formatCode="0.0"/>
    <numFmt numFmtId="165" formatCode="0.0000"/>
    <numFmt numFmtId="166" formatCode="0.0000%"/>
    <numFmt numFmtId="167" formatCode="0.000"/>
    <numFmt numFmtId="168" formatCode="0.0%"/>
    <numFmt numFmtId="169" formatCode="0.00000"/>
  </numFmts>
  <fonts count="15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39"/>
      <name val="Arial"/>
      <family val="2"/>
    </font>
    <font>
      <b/>
      <sz val="10"/>
      <color indexed="10"/>
      <name val="Arial"/>
      <family val="2"/>
    </font>
    <font>
      <sz val="10"/>
      <color indexed="14"/>
      <name val="Arial"/>
      <family val="2"/>
    </font>
    <font>
      <b/>
      <sz val="10"/>
      <color indexed="14"/>
      <name val="Arial"/>
      <family val="2"/>
    </font>
    <font>
      <b/>
      <sz val="10"/>
      <color indexed="14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u/>
      <sz val="10"/>
      <color theme="10"/>
      <name val="Arial"/>
      <family val="2"/>
    </font>
    <font>
      <sz val="12"/>
      <name val="Arial"/>
      <family val="2"/>
    </font>
    <font>
      <b/>
      <sz val="14"/>
      <color rgb="FFFF0000"/>
      <name val="Arial"/>
      <family val="2"/>
    </font>
    <font>
      <sz val="10"/>
      <name val="Arial"/>
      <family val="2"/>
    </font>
    <font>
      <sz val="14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9" fontId="2" fillId="0" borderId="0" applyFont="0" applyFill="0" applyBorder="0" applyAlignment="0" applyProtection="0"/>
    <xf numFmtId="0" fontId="10" fillId="0" borderId="0" applyNumberFormat="0" applyFill="0" applyBorder="0" applyAlignment="0" applyProtection="0"/>
    <xf numFmtId="44" fontId="13" fillId="0" borderId="0" applyFont="0" applyFill="0" applyBorder="0" applyAlignment="0" applyProtection="0"/>
  </cellStyleXfs>
  <cellXfs count="83">
    <xf numFmtId="0" fontId="0" fillId="0" borderId="0" xfId="0"/>
    <xf numFmtId="0" fontId="1" fillId="0" borderId="0" xfId="0" applyFont="1"/>
    <xf numFmtId="164" fontId="0" fillId="0" borderId="0" xfId="0" applyNumberFormat="1"/>
    <xf numFmtId="10" fontId="0" fillId="0" borderId="0" xfId="0" applyNumberFormat="1"/>
    <xf numFmtId="10" fontId="1" fillId="0" borderId="0" xfId="0" applyNumberFormat="1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164" fontId="0" fillId="2" borderId="0" xfId="0" applyNumberFormat="1" applyFill="1"/>
    <xf numFmtId="164" fontId="0" fillId="3" borderId="0" xfId="0" applyNumberFormat="1" applyFill="1"/>
    <xf numFmtId="0" fontId="3" fillId="0" borderId="0" xfId="0" applyFont="1"/>
    <xf numFmtId="164" fontId="0" fillId="0" borderId="0" xfId="0" applyNumberFormat="1" applyFill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4" fontId="0" fillId="0" borderId="1" xfId="0" applyNumberFormat="1" applyBorder="1"/>
    <xf numFmtId="10" fontId="0" fillId="0" borderId="1" xfId="0" applyNumberFormat="1" applyBorder="1"/>
    <xf numFmtId="17" fontId="0" fillId="0" borderId="0" xfId="0" applyNumberFormat="1"/>
    <xf numFmtId="17" fontId="0" fillId="0" borderId="1" xfId="0" applyNumberFormat="1" applyBorder="1"/>
    <xf numFmtId="0" fontId="1" fillId="0" borderId="0" xfId="0" applyFont="1" applyAlignment="1">
      <alignment horizontal="left"/>
    </xf>
    <xf numFmtId="164" fontId="0" fillId="4" borderId="0" xfId="0" applyNumberFormat="1" applyFill="1"/>
    <xf numFmtId="164" fontId="0" fillId="5" borderId="0" xfId="0" applyNumberFormat="1" applyFill="1" applyAlignment="1">
      <alignment horizontal="right"/>
    </xf>
    <xf numFmtId="0" fontId="4" fillId="6" borderId="0" xfId="0" applyFont="1" applyFill="1"/>
    <xf numFmtId="0" fontId="5" fillId="0" borderId="0" xfId="0" applyFont="1"/>
    <xf numFmtId="0" fontId="6" fillId="0" borderId="0" xfId="0" applyFont="1"/>
    <xf numFmtId="2" fontId="7" fillId="0" borderId="0" xfId="0" applyNumberFormat="1" applyFont="1"/>
    <xf numFmtId="164" fontId="0" fillId="7" borderId="0" xfId="0" applyNumberFormat="1" applyFill="1"/>
    <xf numFmtId="0" fontId="8" fillId="0" borderId="0" xfId="0" applyFont="1" applyAlignment="1">
      <alignment horizontal="right"/>
    </xf>
    <xf numFmtId="166" fontId="8" fillId="8" borderId="0" xfId="1" applyNumberFormat="1" applyFont="1" applyFill="1"/>
    <xf numFmtId="166" fontId="8" fillId="0" borderId="0" xfId="1" applyNumberFormat="1" applyFont="1"/>
    <xf numFmtId="0" fontId="0" fillId="0" borderId="0" xfId="0" applyFill="1"/>
    <xf numFmtId="0" fontId="8" fillId="0" borderId="0" xfId="0" applyFont="1"/>
    <xf numFmtId="167" fontId="0" fillId="0" borderId="0" xfId="0" applyNumberFormat="1"/>
    <xf numFmtId="165" fontId="0" fillId="0" borderId="0" xfId="0" applyNumberFormat="1" applyFill="1"/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166" fontId="8" fillId="0" borderId="0" xfId="1" applyNumberFormat="1" applyFont="1" applyBorder="1"/>
    <xf numFmtId="168" fontId="0" fillId="5" borderId="0" xfId="0" applyNumberFormat="1" applyFill="1"/>
    <xf numFmtId="168" fontId="0" fillId="0" borderId="0" xfId="0" applyNumberFormat="1"/>
    <xf numFmtId="168" fontId="1" fillId="9" borderId="0" xfId="0" applyNumberFormat="1" applyFont="1" applyFill="1"/>
    <xf numFmtId="168" fontId="8" fillId="8" borderId="0" xfId="1" applyNumberFormat="1" applyFont="1" applyFill="1"/>
    <xf numFmtId="168" fontId="8" fillId="0" borderId="0" xfId="1" applyNumberFormat="1" applyFont="1"/>
    <xf numFmtId="168" fontId="8" fillId="0" borderId="1" xfId="1" applyNumberFormat="1" applyFont="1" applyBorder="1"/>
    <xf numFmtId="168" fontId="8" fillId="0" borderId="0" xfId="0" applyNumberFormat="1" applyFont="1"/>
    <xf numFmtId="168" fontId="8" fillId="8" borderId="0" xfId="0" applyNumberFormat="1" applyFont="1" applyFill="1"/>
    <xf numFmtId="168" fontId="0" fillId="0" borderId="1" xfId="0" applyNumberFormat="1" applyBorder="1"/>
    <xf numFmtId="164" fontId="0" fillId="0" borderId="1" xfId="0" applyNumberFormat="1" applyFill="1" applyBorder="1"/>
    <xf numFmtId="168" fontId="2" fillId="0" borderId="0" xfId="1" applyNumberFormat="1" applyFill="1"/>
    <xf numFmtId="0" fontId="2" fillId="0" borderId="0" xfId="0" quotePrefix="1" applyFont="1"/>
    <xf numFmtId="167" fontId="3" fillId="0" borderId="0" xfId="0" applyNumberFormat="1" applyFont="1"/>
    <xf numFmtId="0" fontId="0" fillId="0" borderId="0" xfId="0" applyNumberFormat="1" applyAlignment="1">
      <alignment horizontal="center"/>
    </xf>
    <xf numFmtId="0" fontId="0" fillId="0" borderId="1" xfId="0" applyNumberFormat="1" applyBorder="1" applyAlignment="1">
      <alignment horizontal="center"/>
    </xf>
    <xf numFmtId="164" fontId="0" fillId="10" borderId="0" xfId="0" applyNumberFormat="1" applyFill="1"/>
    <xf numFmtId="0" fontId="10" fillId="0" borderId="0" xfId="2"/>
    <xf numFmtId="0" fontId="1" fillId="0" borderId="0" xfId="0" applyFont="1" applyFill="1" applyAlignment="1">
      <alignment horizontal="center" vertical="center"/>
    </xf>
    <xf numFmtId="169" fontId="0" fillId="0" borderId="0" xfId="0" applyNumberFormat="1" applyFill="1"/>
    <xf numFmtId="168" fontId="2" fillId="0" borderId="2" xfId="1" applyNumberFormat="1" applyFill="1" applyBorder="1"/>
    <xf numFmtId="168" fontId="2" fillId="0" borderId="3" xfId="1" applyNumberFormat="1" applyFill="1" applyBorder="1"/>
    <xf numFmtId="164" fontId="0" fillId="0" borderId="4" xfId="0" applyNumberFormat="1" applyFill="1" applyBorder="1"/>
    <xf numFmtId="0" fontId="0" fillId="0" borderId="4" xfId="0" applyBorder="1"/>
    <xf numFmtId="0" fontId="0" fillId="0" borderId="5" xfId="0" applyBorder="1"/>
    <xf numFmtId="168" fontId="12" fillId="11" borderId="6" xfId="1" applyNumberFormat="1" applyFont="1" applyFill="1" applyBorder="1"/>
    <xf numFmtId="164" fontId="12" fillId="11" borderId="0" xfId="0" applyNumberFormat="1" applyFont="1" applyFill="1" applyBorder="1"/>
    <xf numFmtId="0" fontId="12" fillId="11" borderId="0" xfId="0" applyFont="1" applyFill="1" applyBorder="1"/>
    <xf numFmtId="0" fontId="0" fillId="11" borderId="0" xfId="0" applyFill="1" applyBorder="1"/>
    <xf numFmtId="0" fontId="0" fillId="0" borderId="0" xfId="0" applyBorder="1"/>
    <xf numFmtId="0" fontId="0" fillId="0" borderId="7" xfId="0" applyBorder="1"/>
    <xf numFmtId="168" fontId="2" fillId="0" borderId="6" xfId="1" applyNumberFormat="1" applyFill="1" applyBorder="1"/>
    <xf numFmtId="164" fontId="0" fillId="0" borderId="0" xfId="0" applyNumberFormat="1" applyBorder="1"/>
    <xf numFmtId="168" fontId="11" fillId="11" borderId="6" xfId="1" applyNumberFormat="1" applyFont="1" applyFill="1" applyBorder="1"/>
    <xf numFmtId="164" fontId="11" fillId="11" borderId="0" xfId="0" applyNumberFormat="1" applyFont="1" applyFill="1" applyBorder="1"/>
    <xf numFmtId="0" fontId="11" fillId="11" borderId="0" xfId="0" applyFont="1" applyFill="1" applyBorder="1"/>
    <xf numFmtId="0" fontId="0" fillId="11" borderId="7" xfId="0" applyFill="1" applyBorder="1"/>
    <xf numFmtId="168" fontId="2" fillId="0" borderId="8" xfId="1" applyNumberFormat="1" applyFill="1" applyBorder="1"/>
    <xf numFmtId="0" fontId="0" fillId="0" borderId="1" xfId="0" applyBorder="1"/>
    <xf numFmtId="0" fontId="0" fillId="0" borderId="9" xfId="0" applyBorder="1"/>
    <xf numFmtId="44" fontId="14" fillId="11" borderId="0" xfId="3" applyFont="1" applyFill="1" applyAlignment="1"/>
    <xf numFmtId="44" fontId="14" fillId="11" borderId="0" xfId="3" applyFont="1" applyFill="1"/>
    <xf numFmtId="44" fontId="0" fillId="11" borderId="0" xfId="3" applyFont="1" applyFill="1"/>
    <xf numFmtId="0" fontId="0" fillId="11" borderId="0" xfId="0" applyFill="1"/>
    <xf numFmtId="0" fontId="2" fillId="0" borderId="0" xfId="0" applyFont="1"/>
    <xf numFmtId="44" fontId="14" fillId="12" borderId="0" xfId="3" applyFont="1" applyFill="1" applyAlignment="1"/>
    <xf numFmtId="44" fontId="14" fillId="12" borderId="0" xfId="3" applyFont="1" applyFill="1"/>
    <xf numFmtId="44" fontId="0" fillId="12" borderId="0" xfId="3" applyFont="1" applyFill="1"/>
    <xf numFmtId="0" fontId="1" fillId="11" borderId="0" xfId="0" applyFont="1" applyFill="1"/>
  </cellXfs>
  <cellStyles count="4">
    <cellStyle name="Lien hypertexte" xfId="2" builtinId="8"/>
    <cellStyle name="Monétaire" xfId="3" builtinId="4"/>
    <cellStyle name="Normal" xfId="0" builtinId="0"/>
    <cellStyle name="Pourcentage" xfId="1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'Original data'!$C$1:$C$3</c:f>
              <c:strCache>
                <c:ptCount val="3"/>
                <c:pt idx="0">
                  <c:v>Original</c:v>
                </c:pt>
                <c:pt idx="1">
                  <c:v>Data</c:v>
                </c:pt>
                <c:pt idx="2">
                  <c:v>147,6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'Original data'!$A$4:$A$42</c:f>
              <c:numCache>
                <c:formatCode>mmm\-yy</c:formatCode>
                <c:ptCount val="39"/>
                <c:pt idx="0">
                  <c:v>30742</c:v>
                </c:pt>
                <c:pt idx="1">
                  <c:v>30834</c:v>
                </c:pt>
                <c:pt idx="2">
                  <c:v>30926</c:v>
                </c:pt>
                <c:pt idx="3">
                  <c:v>31017</c:v>
                </c:pt>
                <c:pt idx="4">
                  <c:v>31107</c:v>
                </c:pt>
                <c:pt idx="5">
                  <c:v>31199</c:v>
                </c:pt>
                <c:pt idx="6">
                  <c:v>31291</c:v>
                </c:pt>
                <c:pt idx="7">
                  <c:v>31382</c:v>
                </c:pt>
                <c:pt idx="8">
                  <c:v>31472</c:v>
                </c:pt>
                <c:pt idx="9">
                  <c:v>31564</c:v>
                </c:pt>
                <c:pt idx="10">
                  <c:v>31656</c:v>
                </c:pt>
                <c:pt idx="11">
                  <c:v>31747</c:v>
                </c:pt>
                <c:pt idx="12">
                  <c:v>31837</c:v>
                </c:pt>
                <c:pt idx="13">
                  <c:v>31929</c:v>
                </c:pt>
                <c:pt idx="14">
                  <c:v>32021</c:v>
                </c:pt>
                <c:pt idx="15">
                  <c:v>32112</c:v>
                </c:pt>
                <c:pt idx="16">
                  <c:v>32203</c:v>
                </c:pt>
                <c:pt idx="17">
                  <c:v>32295</c:v>
                </c:pt>
                <c:pt idx="18">
                  <c:v>32387</c:v>
                </c:pt>
                <c:pt idx="19">
                  <c:v>32478</c:v>
                </c:pt>
                <c:pt idx="20">
                  <c:v>32568</c:v>
                </c:pt>
                <c:pt idx="21">
                  <c:v>32660</c:v>
                </c:pt>
                <c:pt idx="22">
                  <c:v>32752</c:v>
                </c:pt>
                <c:pt idx="23">
                  <c:v>32843</c:v>
                </c:pt>
                <c:pt idx="24">
                  <c:v>32933</c:v>
                </c:pt>
                <c:pt idx="25">
                  <c:v>33025</c:v>
                </c:pt>
                <c:pt idx="26">
                  <c:v>33117</c:v>
                </c:pt>
                <c:pt idx="27">
                  <c:v>33208</c:v>
                </c:pt>
                <c:pt idx="28">
                  <c:v>33298</c:v>
                </c:pt>
                <c:pt idx="29">
                  <c:v>33390</c:v>
                </c:pt>
                <c:pt idx="30">
                  <c:v>33482</c:v>
                </c:pt>
                <c:pt idx="31">
                  <c:v>33573</c:v>
                </c:pt>
                <c:pt idx="32">
                  <c:v>33664</c:v>
                </c:pt>
                <c:pt idx="33">
                  <c:v>33756</c:v>
                </c:pt>
                <c:pt idx="34">
                  <c:v>33848</c:v>
                </c:pt>
                <c:pt idx="35">
                  <c:v>33939</c:v>
                </c:pt>
                <c:pt idx="36">
                  <c:v>34029</c:v>
                </c:pt>
                <c:pt idx="37">
                  <c:v>34121</c:v>
                </c:pt>
                <c:pt idx="38">
                  <c:v>34213</c:v>
                </c:pt>
              </c:numCache>
            </c:numRef>
          </c:cat>
          <c:val>
            <c:numRef>
              <c:f>'Original data'!$C$4:$C$42</c:f>
              <c:numCache>
                <c:formatCode>0.0</c:formatCode>
                <c:ptCount val="39"/>
                <c:pt idx="0">
                  <c:v>251.8</c:v>
                </c:pt>
                <c:pt idx="1">
                  <c:v>273.10000000000002</c:v>
                </c:pt>
                <c:pt idx="2">
                  <c:v>249.1</c:v>
                </c:pt>
                <c:pt idx="3">
                  <c:v>139.30000000000001</c:v>
                </c:pt>
                <c:pt idx="4">
                  <c:v>221.2</c:v>
                </c:pt>
                <c:pt idx="5">
                  <c:v>260.2</c:v>
                </c:pt>
                <c:pt idx="6">
                  <c:v>259.5</c:v>
                </c:pt>
                <c:pt idx="7">
                  <c:v>140.5</c:v>
                </c:pt>
                <c:pt idx="8">
                  <c:v>245.5</c:v>
                </c:pt>
                <c:pt idx="9">
                  <c:v>298.8</c:v>
                </c:pt>
                <c:pt idx="10">
                  <c:v>287</c:v>
                </c:pt>
                <c:pt idx="11">
                  <c:v>168.8</c:v>
                </c:pt>
                <c:pt idx="12">
                  <c:v>322.60000000000002</c:v>
                </c:pt>
                <c:pt idx="13">
                  <c:v>393.5</c:v>
                </c:pt>
                <c:pt idx="14">
                  <c:v>404.3</c:v>
                </c:pt>
                <c:pt idx="15">
                  <c:v>259.7</c:v>
                </c:pt>
                <c:pt idx="16">
                  <c:v>401.1</c:v>
                </c:pt>
                <c:pt idx="17">
                  <c:v>464.6</c:v>
                </c:pt>
                <c:pt idx="18">
                  <c:v>479.7</c:v>
                </c:pt>
                <c:pt idx="19">
                  <c:v>264.39999999999998</c:v>
                </c:pt>
                <c:pt idx="20">
                  <c:v>402.6</c:v>
                </c:pt>
                <c:pt idx="21">
                  <c:v>411.3</c:v>
                </c:pt>
                <c:pt idx="22">
                  <c:v>385.9</c:v>
                </c:pt>
                <c:pt idx="23">
                  <c:v>232.7</c:v>
                </c:pt>
                <c:pt idx="24">
                  <c:v>309.2</c:v>
                </c:pt>
                <c:pt idx="25">
                  <c:v>310.7</c:v>
                </c:pt>
                <c:pt idx="26">
                  <c:v>293</c:v>
                </c:pt>
                <c:pt idx="27">
                  <c:v>205.1</c:v>
                </c:pt>
                <c:pt idx="28">
                  <c:v>234.4</c:v>
                </c:pt>
                <c:pt idx="29">
                  <c:v>285.39999999999998</c:v>
                </c:pt>
                <c:pt idx="30">
                  <c:v>258.7</c:v>
                </c:pt>
                <c:pt idx="31">
                  <c:v>193.2</c:v>
                </c:pt>
                <c:pt idx="32">
                  <c:v>263.7</c:v>
                </c:pt>
                <c:pt idx="33">
                  <c:v>292.5</c:v>
                </c:pt>
                <c:pt idx="34">
                  <c:v>315.2</c:v>
                </c:pt>
                <c:pt idx="35">
                  <c:v>178.3</c:v>
                </c:pt>
                <c:pt idx="36">
                  <c:v>274.5</c:v>
                </c:pt>
                <c:pt idx="37">
                  <c:v>295.39999999999998</c:v>
                </c:pt>
                <c:pt idx="38">
                  <c:v>311.8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AC-4430-ABB5-411C13465387}"/>
            </c:ext>
          </c:extLst>
        </c:ser>
        <c:ser>
          <c:idx val="1"/>
          <c:order val="1"/>
          <c:tx>
            <c:strRef>
              <c:f>'Original data'!$D$1:$D$3</c:f>
              <c:strCache>
                <c:ptCount val="3"/>
                <c:pt idx="0">
                  <c:v>Exponential</c:v>
                </c:pt>
                <c:pt idx="1">
                  <c:v>Forecast</c:v>
                </c:pt>
                <c:pt idx="2">
                  <c:v>NA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'Original data'!$A$4:$A$42</c:f>
              <c:numCache>
                <c:formatCode>mmm\-yy</c:formatCode>
                <c:ptCount val="39"/>
                <c:pt idx="0">
                  <c:v>30742</c:v>
                </c:pt>
                <c:pt idx="1">
                  <c:v>30834</c:v>
                </c:pt>
                <c:pt idx="2">
                  <c:v>30926</c:v>
                </c:pt>
                <c:pt idx="3">
                  <c:v>31017</c:v>
                </c:pt>
                <c:pt idx="4">
                  <c:v>31107</c:v>
                </c:pt>
                <c:pt idx="5">
                  <c:v>31199</c:v>
                </c:pt>
                <c:pt idx="6">
                  <c:v>31291</c:v>
                </c:pt>
                <c:pt idx="7">
                  <c:v>31382</c:v>
                </c:pt>
                <c:pt idx="8">
                  <c:v>31472</c:v>
                </c:pt>
                <c:pt idx="9">
                  <c:v>31564</c:v>
                </c:pt>
                <c:pt idx="10">
                  <c:v>31656</c:v>
                </c:pt>
                <c:pt idx="11">
                  <c:v>31747</c:v>
                </c:pt>
                <c:pt idx="12">
                  <c:v>31837</c:v>
                </c:pt>
                <c:pt idx="13">
                  <c:v>31929</c:v>
                </c:pt>
                <c:pt idx="14">
                  <c:v>32021</c:v>
                </c:pt>
                <c:pt idx="15">
                  <c:v>32112</c:v>
                </c:pt>
                <c:pt idx="16">
                  <c:v>32203</c:v>
                </c:pt>
                <c:pt idx="17">
                  <c:v>32295</c:v>
                </c:pt>
                <c:pt idx="18">
                  <c:v>32387</c:v>
                </c:pt>
                <c:pt idx="19">
                  <c:v>32478</c:v>
                </c:pt>
                <c:pt idx="20">
                  <c:v>32568</c:v>
                </c:pt>
                <c:pt idx="21">
                  <c:v>32660</c:v>
                </c:pt>
                <c:pt idx="22">
                  <c:v>32752</c:v>
                </c:pt>
                <c:pt idx="23">
                  <c:v>32843</c:v>
                </c:pt>
                <c:pt idx="24">
                  <c:v>32933</c:v>
                </c:pt>
                <c:pt idx="25">
                  <c:v>33025</c:v>
                </c:pt>
                <c:pt idx="26">
                  <c:v>33117</c:v>
                </c:pt>
                <c:pt idx="27">
                  <c:v>33208</c:v>
                </c:pt>
                <c:pt idx="28">
                  <c:v>33298</c:v>
                </c:pt>
                <c:pt idx="29">
                  <c:v>33390</c:v>
                </c:pt>
                <c:pt idx="30">
                  <c:v>33482</c:v>
                </c:pt>
                <c:pt idx="31">
                  <c:v>33573</c:v>
                </c:pt>
                <c:pt idx="32">
                  <c:v>33664</c:v>
                </c:pt>
                <c:pt idx="33">
                  <c:v>33756</c:v>
                </c:pt>
                <c:pt idx="34">
                  <c:v>33848</c:v>
                </c:pt>
                <c:pt idx="35">
                  <c:v>33939</c:v>
                </c:pt>
                <c:pt idx="36">
                  <c:v>34029</c:v>
                </c:pt>
                <c:pt idx="37">
                  <c:v>34121</c:v>
                </c:pt>
                <c:pt idx="38">
                  <c:v>34213</c:v>
                </c:pt>
              </c:numCache>
            </c:numRef>
          </c:cat>
          <c:val>
            <c:numRef>
              <c:f>'Original data'!$D$4:$D$42</c:f>
              <c:numCache>
                <c:formatCode>General</c:formatCode>
                <c:ptCount val="39"/>
                <c:pt idx="0" formatCode="0.0">
                  <c:v>147.6</c:v>
                </c:pt>
                <c:pt idx="1">
                  <c:v>186.67482824150972</c:v>
                </c:pt>
                <c:pt idx="2">
                  <c:v>219.08412519166313</c:v>
                </c:pt>
                <c:pt idx="3">
                  <c:v>230.34002876800116</c:v>
                </c:pt>
                <c:pt idx="4">
                  <c:v>196.20016804619934</c:v>
                </c:pt>
                <c:pt idx="5">
                  <c:v>205.57506382030076</c:v>
                </c:pt>
                <c:pt idx="6">
                  <c:v>226.0593248464541</c:v>
                </c:pt>
                <c:pt idx="7">
                  <c:v>238.59952290696205</c:v>
                </c:pt>
                <c:pt idx="8">
                  <c:v>201.81236351959552</c:v>
                </c:pt>
                <c:pt idx="9">
                  <c:v>218.19515518705541</c:v>
                </c:pt>
                <c:pt idx="10">
                  <c:v>248.42183912658859</c:v>
                </c:pt>
                <c:pt idx="11">
                  <c:v>262.8885858636508</c:v>
                </c:pt>
                <c:pt idx="12">
                  <c:v>227.60552125608174</c:v>
                </c:pt>
                <c:pt idx="13">
                  <c:v>263.22829420051892</c:v>
                </c:pt>
                <c:pt idx="14">
                  <c:v>312.07996914143263</c:v>
                </c:pt>
                <c:pt idx="15">
                  <c:v>346.6623287021356</c:v>
                </c:pt>
                <c:pt idx="16">
                  <c:v>314.05159878353999</c:v>
                </c:pt>
                <c:pt idx="17">
                  <c:v>346.69460575312928</c:v>
                </c:pt>
                <c:pt idx="18">
                  <c:v>390.90893424587364</c:v>
                </c:pt>
                <c:pt idx="19">
                  <c:v>424.20543754455969</c:v>
                </c:pt>
                <c:pt idx="20">
                  <c:v>364.27866188128729</c:v>
                </c:pt>
                <c:pt idx="21">
                  <c:v>378.64910050867229</c:v>
                </c:pt>
                <c:pt idx="22">
                  <c:v>390.89313399767832</c:v>
                </c:pt>
                <c:pt idx="23">
                  <c:v>389.02071697900152</c:v>
                </c:pt>
                <c:pt idx="24">
                  <c:v>330.40070578376026</c:v>
                </c:pt>
                <c:pt idx="25">
                  <c:v>322.45047606111905</c:v>
                </c:pt>
                <c:pt idx="26">
                  <c:v>318.04406690714399</c:v>
                </c:pt>
                <c:pt idx="27">
                  <c:v>308.6525830984537</c:v>
                </c:pt>
                <c:pt idx="28">
                  <c:v>269.8205351278516</c:v>
                </c:pt>
                <c:pt idx="29">
                  <c:v>256.53789284048918</c:v>
                </c:pt>
                <c:pt idx="30">
                  <c:v>267.36113545033498</c:v>
                </c:pt>
                <c:pt idx="31">
                  <c:v>264.11322393307694</c:v>
                </c:pt>
                <c:pt idx="32">
                  <c:v>237.52088184827176</c:v>
                </c:pt>
                <c:pt idx="33">
                  <c:v>247.33800800271484</c:v>
                </c:pt>
                <c:pt idx="34">
                  <c:v>264.27368055874513</c:v>
                </c:pt>
                <c:pt idx="35">
                  <c:v>283.37096640461164</c:v>
                </c:pt>
                <c:pt idx="36">
                  <c:v>243.96952719703353</c:v>
                </c:pt>
                <c:pt idx="37">
                  <c:v>255.41840417311798</c:v>
                </c:pt>
                <c:pt idx="38">
                  <c:v>270.41143670437401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AC-4430-ABB5-411C134653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2126095"/>
        <c:axId val="2002109871"/>
      </c:lineChart>
      <c:dateAx>
        <c:axId val="2002126095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02109871"/>
        <c:crosses val="autoZero"/>
        <c:auto val="1"/>
        <c:lblOffset val="100"/>
        <c:baseTimeUnit val="months"/>
      </c:dateAx>
      <c:valAx>
        <c:axId val="2002109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02126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7.0633029941722048E-2"/>
          <c:y val="0.16308225108225111"/>
          <c:w val="0.9073779645610266"/>
          <c:h val="0.71198827419299859"/>
        </c:manualLayout>
      </c:layout>
      <c:lineChart>
        <c:grouping val="standard"/>
        <c:varyColors val="0"/>
        <c:ser>
          <c:idx val="0"/>
          <c:order val="0"/>
          <c:tx>
            <c:strRef>
              <c:f>'Original data'!$C$1:$C$2</c:f>
              <c:strCache>
                <c:ptCount val="2"/>
                <c:pt idx="0">
                  <c:v>Original</c:v>
                </c:pt>
                <c:pt idx="1">
                  <c:v>Data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'Original data'!$C$3:$C$42</c:f>
              <c:numCache>
                <c:formatCode>0.0</c:formatCode>
                <c:ptCount val="40"/>
                <c:pt idx="0">
                  <c:v>147.6</c:v>
                </c:pt>
                <c:pt idx="1">
                  <c:v>251.8</c:v>
                </c:pt>
                <c:pt idx="2">
                  <c:v>273.10000000000002</c:v>
                </c:pt>
                <c:pt idx="3">
                  <c:v>249.1</c:v>
                </c:pt>
                <c:pt idx="4">
                  <c:v>139.30000000000001</c:v>
                </c:pt>
                <c:pt idx="5">
                  <c:v>221.2</c:v>
                </c:pt>
                <c:pt idx="6">
                  <c:v>260.2</c:v>
                </c:pt>
                <c:pt idx="7">
                  <c:v>259.5</c:v>
                </c:pt>
                <c:pt idx="8">
                  <c:v>140.5</c:v>
                </c:pt>
                <c:pt idx="9">
                  <c:v>245.5</c:v>
                </c:pt>
                <c:pt idx="10">
                  <c:v>298.8</c:v>
                </c:pt>
                <c:pt idx="11">
                  <c:v>287</c:v>
                </c:pt>
                <c:pt idx="12">
                  <c:v>168.8</c:v>
                </c:pt>
                <c:pt idx="13">
                  <c:v>322.60000000000002</c:v>
                </c:pt>
                <c:pt idx="14">
                  <c:v>393.5</c:v>
                </c:pt>
                <c:pt idx="15">
                  <c:v>404.3</c:v>
                </c:pt>
                <c:pt idx="16">
                  <c:v>259.7</c:v>
                </c:pt>
                <c:pt idx="17">
                  <c:v>401.1</c:v>
                </c:pt>
                <c:pt idx="18">
                  <c:v>464.6</c:v>
                </c:pt>
                <c:pt idx="19">
                  <c:v>479.7</c:v>
                </c:pt>
                <c:pt idx="20">
                  <c:v>264.39999999999998</c:v>
                </c:pt>
                <c:pt idx="21">
                  <c:v>402.6</c:v>
                </c:pt>
                <c:pt idx="22">
                  <c:v>411.3</c:v>
                </c:pt>
                <c:pt idx="23">
                  <c:v>385.9</c:v>
                </c:pt>
                <c:pt idx="24">
                  <c:v>232.7</c:v>
                </c:pt>
                <c:pt idx="25">
                  <c:v>309.2</c:v>
                </c:pt>
                <c:pt idx="26">
                  <c:v>310.7</c:v>
                </c:pt>
                <c:pt idx="27">
                  <c:v>293</c:v>
                </c:pt>
                <c:pt idx="28">
                  <c:v>205.1</c:v>
                </c:pt>
                <c:pt idx="29">
                  <c:v>234.4</c:v>
                </c:pt>
                <c:pt idx="30">
                  <c:v>285.39999999999998</c:v>
                </c:pt>
                <c:pt idx="31">
                  <c:v>258.7</c:v>
                </c:pt>
                <c:pt idx="32">
                  <c:v>193.2</c:v>
                </c:pt>
                <c:pt idx="33">
                  <c:v>263.7</c:v>
                </c:pt>
                <c:pt idx="34">
                  <c:v>292.5</c:v>
                </c:pt>
                <c:pt idx="35">
                  <c:v>315.2</c:v>
                </c:pt>
                <c:pt idx="36">
                  <c:v>178.3</c:v>
                </c:pt>
                <c:pt idx="37">
                  <c:v>274.5</c:v>
                </c:pt>
                <c:pt idx="38">
                  <c:v>295.39999999999998</c:v>
                </c:pt>
                <c:pt idx="39">
                  <c:v>311.8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7F-471D-A052-D24F8BEC3A26}"/>
            </c:ext>
          </c:extLst>
        </c:ser>
        <c:ser>
          <c:idx val="1"/>
          <c:order val="1"/>
          <c:tx>
            <c:strRef>
              <c:f>'Original data'!$D$1:$D$2</c:f>
              <c:strCache>
                <c:ptCount val="2"/>
                <c:pt idx="0">
                  <c:v>Exponential</c:v>
                </c:pt>
                <c:pt idx="1">
                  <c:v>Forecast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'Original data'!$D$3:$D$42</c:f>
              <c:numCache>
                <c:formatCode>0.0</c:formatCode>
                <c:ptCount val="40"/>
                <c:pt idx="0" formatCode="General">
                  <c:v>0</c:v>
                </c:pt>
                <c:pt idx="1">
                  <c:v>147.6</c:v>
                </c:pt>
                <c:pt idx="2" formatCode="General">
                  <c:v>186.67482824150972</c:v>
                </c:pt>
                <c:pt idx="3" formatCode="General">
                  <c:v>219.08412519166313</c:v>
                </c:pt>
                <c:pt idx="4" formatCode="General">
                  <c:v>230.34002876800116</c:v>
                </c:pt>
                <c:pt idx="5" formatCode="General">
                  <c:v>196.20016804619934</c:v>
                </c:pt>
                <c:pt idx="6" formatCode="General">
                  <c:v>205.57506382030076</c:v>
                </c:pt>
                <c:pt idx="7" formatCode="General">
                  <c:v>226.0593248464541</c:v>
                </c:pt>
                <c:pt idx="8" formatCode="General">
                  <c:v>238.59952290696205</c:v>
                </c:pt>
                <c:pt idx="9" formatCode="General">
                  <c:v>201.81236351959552</c:v>
                </c:pt>
                <c:pt idx="10" formatCode="General">
                  <c:v>218.19515518705541</c:v>
                </c:pt>
                <c:pt idx="11" formatCode="General">
                  <c:v>248.42183912658859</c:v>
                </c:pt>
                <c:pt idx="12" formatCode="General">
                  <c:v>262.8885858636508</c:v>
                </c:pt>
                <c:pt idx="13" formatCode="General">
                  <c:v>227.60552125608174</c:v>
                </c:pt>
                <c:pt idx="14" formatCode="General">
                  <c:v>263.22829420051892</c:v>
                </c:pt>
                <c:pt idx="15" formatCode="General">
                  <c:v>312.07996914143263</c:v>
                </c:pt>
                <c:pt idx="16" formatCode="General">
                  <c:v>346.6623287021356</c:v>
                </c:pt>
                <c:pt idx="17" formatCode="General">
                  <c:v>314.05159878353999</c:v>
                </c:pt>
                <c:pt idx="18" formatCode="General">
                  <c:v>346.69460575312928</c:v>
                </c:pt>
                <c:pt idx="19" formatCode="General">
                  <c:v>390.90893424587364</c:v>
                </c:pt>
                <c:pt idx="20" formatCode="General">
                  <c:v>424.20543754455969</c:v>
                </c:pt>
                <c:pt idx="21" formatCode="General">
                  <c:v>364.27866188128729</c:v>
                </c:pt>
                <c:pt idx="22" formatCode="General">
                  <c:v>378.64910050867229</c:v>
                </c:pt>
                <c:pt idx="23" formatCode="General">
                  <c:v>390.89313399767832</c:v>
                </c:pt>
                <c:pt idx="24" formatCode="General">
                  <c:v>389.02071697900152</c:v>
                </c:pt>
                <c:pt idx="25" formatCode="General">
                  <c:v>330.40070578376026</c:v>
                </c:pt>
                <c:pt idx="26" formatCode="General">
                  <c:v>322.45047606111905</c:v>
                </c:pt>
                <c:pt idx="27" formatCode="General">
                  <c:v>318.04406690714399</c:v>
                </c:pt>
                <c:pt idx="28" formatCode="General">
                  <c:v>308.6525830984537</c:v>
                </c:pt>
                <c:pt idx="29" formatCode="General">
                  <c:v>269.8205351278516</c:v>
                </c:pt>
                <c:pt idx="30" formatCode="General">
                  <c:v>256.53789284048918</c:v>
                </c:pt>
                <c:pt idx="31" formatCode="General">
                  <c:v>267.36113545033498</c:v>
                </c:pt>
                <c:pt idx="32" formatCode="General">
                  <c:v>264.11322393307694</c:v>
                </c:pt>
                <c:pt idx="33" formatCode="General">
                  <c:v>237.52088184827176</c:v>
                </c:pt>
                <c:pt idx="34" formatCode="General">
                  <c:v>247.33800800271484</c:v>
                </c:pt>
                <c:pt idx="35" formatCode="General">
                  <c:v>264.27368055874513</c:v>
                </c:pt>
                <c:pt idx="36" formatCode="General">
                  <c:v>283.37096640461164</c:v>
                </c:pt>
                <c:pt idx="37" formatCode="General">
                  <c:v>243.96952719703353</c:v>
                </c:pt>
                <c:pt idx="38" formatCode="General">
                  <c:v>255.41840417311798</c:v>
                </c:pt>
                <c:pt idx="39" formatCode="General">
                  <c:v>270.41143670437401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7F-471D-A052-D24F8BEC3A26}"/>
            </c:ext>
          </c:extLst>
        </c:ser>
        <c:ser>
          <c:idx val="2"/>
          <c:order val="2"/>
          <c:tx>
            <c:strRef>
              <c:f>'Original data'!$F$1:$F$2</c:f>
              <c:strCache>
                <c:ptCount val="2"/>
                <c:pt idx="0">
                  <c:v>Moving Average</c:v>
                </c:pt>
                <c:pt idx="1">
                  <c:v>Forecast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'Original data'!$F$3:$F$42</c:f>
              <c:numCache>
                <c:formatCode>General</c:formatCode>
                <c:ptCount val="40"/>
                <c:pt idx="2" formatCode="0.0">
                  <c:v>212.18</c:v>
                </c:pt>
                <c:pt idx="3" formatCode="0.0">
                  <c:v>226.90000000000003</c:v>
                </c:pt>
                <c:pt idx="4" formatCode="0.0">
                  <c:v>228.58</c:v>
                </c:pt>
                <c:pt idx="5" formatCode="0.0">
                  <c:v>225.85999999999999</c:v>
                </c:pt>
                <c:pt idx="6" formatCode="0.0">
                  <c:v>204.14000000000001</c:v>
                </c:pt>
                <c:pt idx="7" formatCode="0.0">
                  <c:v>225.38000000000002</c:v>
                </c:pt>
                <c:pt idx="8" formatCode="0.0">
                  <c:v>240.9</c:v>
                </c:pt>
                <c:pt idx="9" formatCode="0.0">
                  <c:v>246.26</c:v>
                </c:pt>
                <c:pt idx="10" formatCode="0.0">
                  <c:v>228.11999999999998</c:v>
                </c:pt>
                <c:pt idx="11" formatCode="0.0">
                  <c:v>264.53999999999996</c:v>
                </c:pt>
                <c:pt idx="12" formatCode="0.0">
                  <c:v>294.14</c:v>
                </c:pt>
                <c:pt idx="13" formatCode="0.0">
                  <c:v>315.24</c:v>
                </c:pt>
                <c:pt idx="14" formatCode="0.0">
                  <c:v>309.78000000000003</c:v>
                </c:pt>
                <c:pt idx="15" formatCode="0.0">
                  <c:v>356.24000000000007</c:v>
                </c:pt>
                <c:pt idx="16" formatCode="0.0">
                  <c:v>384.64</c:v>
                </c:pt>
                <c:pt idx="17" formatCode="0.0">
                  <c:v>401.88</c:v>
                </c:pt>
                <c:pt idx="18" formatCode="0.0">
                  <c:v>373.9</c:v>
                </c:pt>
                <c:pt idx="19" formatCode="0.0">
                  <c:v>402.48</c:v>
                </c:pt>
                <c:pt idx="20" formatCode="0.0">
                  <c:v>404.51999999999992</c:v>
                </c:pt>
                <c:pt idx="21" formatCode="0.0">
                  <c:v>388.77999999999992</c:v>
                </c:pt>
                <c:pt idx="22" formatCode="0.0">
                  <c:v>339.38</c:v>
                </c:pt>
                <c:pt idx="23" formatCode="0.0">
                  <c:v>348.34000000000003</c:v>
                </c:pt>
                <c:pt idx="24" formatCode="0.0">
                  <c:v>329.96000000000004</c:v>
                </c:pt>
                <c:pt idx="25" formatCode="0.0">
                  <c:v>306.3</c:v>
                </c:pt>
                <c:pt idx="26" formatCode="0.0">
                  <c:v>270.14</c:v>
                </c:pt>
                <c:pt idx="27" formatCode="0.0">
                  <c:v>270.48</c:v>
                </c:pt>
                <c:pt idx="28" formatCode="0.0">
                  <c:v>265.71999999999997</c:v>
                </c:pt>
                <c:pt idx="29" formatCode="0.0">
                  <c:v>255.32</c:v>
                </c:pt>
                <c:pt idx="30" formatCode="0.0">
                  <c:v>235.35999999999999</c:v>
                </c:pt>
                <c:pt idx="31" formatCode="0.0">
                  <c:v>247.08</c:v>
                </c:pt>
                <c:pt idx="32" formatCode="0.0">
                  <c:v>258.7</c:v>
                </c:pt>
                <c:pt idx="33" formatCode="0.0">
                  <c:v>264.65999999999997</c:v>
                </c:pt>
                <c:pt idx="34" formatCode="0.0">
                  <c:v>248.57999999999998</c:v>
                </c:pt>
                <c:pt idx="35" formatCode="0.0">
                  <c:v>264.84000000000003</c:v>
                </c:pt>
                <c:pt idx="36" formatCode="0.0">
                  <c:v>271.18</c:v>
                </c:pt>
                <c:pt idx="37" formatCode="0.0">
                  <c:v>275.04000000000002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7F-471D-A052-D24F8BEC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2105711"/>
        <c:axId val="2002104047"/>
      </c:lineChart>
      <c:catAx>
        <c:axId val="20021057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02104047"/>
        <c:crosses val="autoZero"/>
        <c:auto val="1"/>
        <c:lblAlgn val="ctr"/>
        <c:lblOffset val="100"/>
        <c:noMultiLvlLbl val="0"/>
      </c:catAx>
      <c:valAx>
        <c:axId val="2002104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02105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Lissage exponentiel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Réel</c:v>
          </c:tx>
          <c:val>
            <c:numRef>
              <c:f>'Original data'!$C$3:$C$42</c:f>
              <c:numCache>
                <c:formatCode>0.0</c:formatCode>
                <c:ptCount val="40"/>
                <c:pt idx="0">
                  <c:v>147.6</c:v>
                </c:pt>
                <c:pt idx="1">
                  <c:v>251.8</c:v>
                </c:pt>
                <c:pt idx="2">
                  <c:v>273.10000000000002</c:v>
                </c:pt>
                <c:pt idx="3">
                  <c:v>249.1</c:v>
                </c:pt>
                <c:pt idx="4">
                  <c:v>139.30000000000001</c:v>
                </c:pt>
                <c:pt idx="5">
                  <c:v>221.2</c:v>
                </c:pt>
                <c:pt idx="6">
                  <c:v>260.2</c:v>
                </c:pt>
                <c:pt idx="7">
                  <c:v>259.5</c:v>
                </c:pt>
                <c:pt idx="8">
                  <c:v>140.5</c:v>
                </c:pt>
                <c:pt idx="9">
                  <c:v>245.5</c:v>
                </c:pt>
                <c:pt idx="10">
                  <c:v>298.8</c:v>
                </c:pt>
                <c:pt idx="11">
                  <c:v>287</c:v>
                </c:pt>
                <c:pt idx="12">
                  <c:v>168.8</c:v>
                </c:pt>
                <c:pt idx="13">
                  <c:v>322.60000000000002</c:v>
                </c:pt>
                <c:pt idx="14">
                  <c:v>393.5</c:v>
                </c:pt>
                <c:pt idx="15">
                  <c:v>404.3</c:v>
                </c:pt>
                <c:pt idx="16">
                  <c:v>259.7</c:v>
                </c:pt>
                <c:pt idx="17">
                  <c:v>401.1</c:v>
                </c:pt>
                <c:pt idx="18">
                  <c:v>464.6</c:v>
                </c:pt>
                <c:pt idx="19">
                  <c:v>479.7</c:v>
                </c:pt>
                <c:pt idx="20">
                  <c:v>264.39999999999998</c:v>
                </c:pt>
                <c:pt idx="21">
                  <c:v>402.6</c:v>
                </c:pt>
                <c:pt idx="22">
                  <c:v>411.3</c:v>
                </c:pt>
                <c:pt idx="23">
                  <c:v>385.9</c:v>
                </c:pt>
                <c:pt idx="24">
                  <c:v>232.7</c:v>
                </c:pt>
                <c:pt idx="25">
                  <c:v>309.2</c:v>
                </c:pt>
                <c:pt idx="26">
                  <c:v>310.7</c:v>
                </c:pt>
                <c:pt idx="27">
                  <c:v>293</c:v>
                </c:pt>
                <c:pt idx="28">
                  <c:v>205.1</c:v>
                </c:pt>
                <c:pt idx="29">
                  <c:v>234.4</c:v>
                </c:pt>
                <c:pt idx="30">
                  <c:v>285.39999999999998</c:v>
                </c:pt>
                <c:pt idx="31">
                  <c:v>258.7</c:v>
                </c:pt>
                <c:pt idx="32">
                  <c:v>193.2</c:v>
                </c:pt>
                <c:pt idx="33">
                  <c:v>263.7</c:v>
                </c:pt>
                <c:pt idx="34">
                  <c:v>292.5</c:v>
                </c:pt>
                <c:pt idx="35">
                  <c:v>315.2</c:v>
                </c:pt>
                <c:pt idx="36">
                  <c:v>178.3</c:v>
                </c:pt>
                <c:pt idx="37">
                  <c:v>274.5</c:v>
                </c:pt>
                <c:pt idx="38">
                  <c:v>295.39999999999998</c:v>
                </c:pt>
                <c:pt idx="39">
                  <c:v>311.8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C0-46A9-B316-BC068F1C9247}"/>
            </c:ext>
          </c:extLst>
        </c:ser>
        <c:ser>
          <c:idx val="1"/>
          <c:order val="1"/>
          <c:tx>
            <c:v>Prévision</c:v>
          </c:tx>
          <c:val>
            <c:numRef>
              <c:f>'Original data'!$H$3:$H$42</c:f>
              <c:numCache>
                <c:formatCode>0.0</c:formatCode>
                <c:ptCount val="40"/>
                <c:pt idx="0" formatCode="General">
                  <c:v>#N/A</c:v>
                </c:pt>
                <c:pt idx="1">
                  <c:v>147.6</c:v>
                </c:pt>
                <c:pt idx="2" formatCode="General">
                  <c:v>199.7</c:v>
                </c:pt>
                <c:pt idx="3" formatCode="General">
                  <c:v>236.4</c:v>
                </c:pt>
                <c:pt idx="4" formatCode="General">
                  <c:v>242.75</c:v>
                </c:pt>
                <c:pt idx="5" formatCode="General">
                  <c:v>191.02500000000001</c:v>
                </c:pt>
                <c:pt idx="6" formatCode="General">
                  <c:v>206.11250000000001</c:v>
                </c:pt>
                <c:pt idx="7" formatCode="General">
                  <c:v>233.15625</c:v>
                </c:pt>
                <c:pt idx="8" formatCode="General">
                  <c:v>246.328125</c:v>
                </c:pt>
                <c:pt idx="9" formatCode="General">
                  <c:v>193.4140625</c:v>
                </c:pt>
                <c:pt idx="10" formatCode="General">
                  <c:v>219.45703125</c:v>
                </c:pt>
                <c:pt idx="11" formatCode="General">
                  <c:v>259.12851562499998</c:v>
                </c:pt>
                <c:pt idx="12" formatCode="General">
                  <c:v>273.06425781249999</c:v>
                </c:pt>
                <c:pt idx="13" formatCode="General">
                  <c:v>220.93212890625</c:v>
                </c:pt>
                <c:pt idx="14" formatCode="General">
                  <c:v>271.76606445312501</c:v>
                </c:pt>
                <c:pt idx="15" formatCode="General">
                  <c:v>332.63303222656248</c:v>
                </c:pt>
                <c:pt idx="16" formatCode="General">
                  <c:v>368.46651611328127</c:v>
                </c:pt>
                <c:pt idx="17" formatCode="General">
                  <c:v>314.0832580566406</c:v>
                </c:pt>
                <c:pt idx="18" formatCode="General">
                  <c:v>357.59162902832031</c:v>
                </c:pt>
                <c:pt idx="19" formatCode="General">
                  <c:v>411.09581451416017</c:v>
                </c:pt>
                <c:pt idx="20" formatCode="General">
                  <c:v>445.39790725708008</c:v>
                </c:pt>
                <c:pt idx="21" formatCode="General">
                  <c:v>354.89895362854003</c:v>
                </c:pt>
                <c:pt idx="22" formatCode="General">
                  <c:v>378.74947681427</c:v>
                </c:pt>
                <c:pt idx="23" formatCode="General">
                  <c:v>395.02473840713503</c:v>
                </c:pt>
                <c:pt idx="24" formatCode="General">
                  <c:v>390.4623692035675</c:v>
                </c:pt>
                <c:pt idx="25" formatCode="General">
                  <c:v>311.58118460178378</c:v>
                </c:pt>
                <c:pt idx="26" formatCode="General">
                  <c:v>310.39059230089185</c:v>
                </c:pt>
                <c:pt idx="27" formatCode="General">
                  <c:v>310.54529615044589</c:v>
                </c:pt>
                <c:pt idx="28" formatCode="General">
                  <c:v>301.77264807522295</c:v>
                </c:pt>
                <c:pt idx="29" formatCode="General">
                  <c:v>253.43632403761148</c:v>
                </c:pt>
                <c:pt idx="30" formatCode="General">
                  <c:v>243.91816201880573</c:v>
                </c:pt>
                <c:pt idx="31" formatCode="General">
                  <c:v>264.65908100940283</c:v>
                </c:pt>
                <c:pt idx="32" formatCode="General">
                  <c:v>261.67954050470144</c:v>
                </c:pt>
                <c:pt idx="33" formatCode="General">
                  <c:v>227.43977025235071</c:v>
                </c:pt>
                <c:pt idx="34" formatCode="General">
                  <c:v>245.56988512617534</c:v>
                </c:pt>
                <c:pt idx="35" formatCode="General">
                  <c:v>269.03494256308767</c:v>
                </c:pt>
                <c:pt idx="36" formatCode="General">
                  <c:v>292.11747128154383</c:v>
                </c:pt>
                <c:pt idx="37" formatCode="General">
                  <c:v>235.20873564077192</c:v>
                </c:pt>
                <c:pt idx="38" formatCode="General">
                  <c:v>254.85436782038596</c:v>
                </c:pt>
                <c:pt idx="39" formatCode="General">
                  <c:v>275.12718391019297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C0-46A9-B316-BC068F1C92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2115695"/>
        <c:axId val="2002128175"/>
      </c:lineChart>
      <c:catAx>
        <c:axId val="20021156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Donnée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002128175"/>
        <c:crosses val="autoZero"/>
        <c:auto val="1"/>
        <c:lblAlgn val="ctr"/>
        <c:lblOffset val="100"/>
        <c:noMultiLvlLbl val="0"/>
      </c:catAx>
      <c:valAx>
        <c:axId val="200212817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Valeurs</a:t>
                </a:r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2002115695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JPG"/><Relationship Id="rId4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28575</xdr:colOff>
      <xdr:row>3</xdr:row>
      <xdr:rowOff>133350</xdr:rowOff>
    </xdr:from>
    <xdr:to>
      <xdr:col>18</xdr:col>
      <xdr:colOff>190500</xdr:colOff>
      <xdr:row>28</xdr:row>
      <xdr:rowOff>85725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3A9ED56D-2303-461D-A4FC-58E2F11BC4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34325" y="752475"/>
          <a:ext cx="6257925" cy="4000500"/>
        </a:xfrm>
        <a:prstGeom prst="rect">
          <a:avLst/>
        </a:prstGeom>
      </xdr:spPr>
    </xdr:pic>
    <xdr:clientData/>
  </xdr:twoCellAnchor>
  <xdr:twoCellAnchor>
    <xdr:from>
      <xdr:col>8</xdr:col>
      <xdr:colOff>295275</xdr:colOff>
      <xdr:row>6</xdr:row>
      <xdr:rowOff>152400</xdr:rowOff>
    </xdr:from>
    <xdr:to>
      <xdr:col>14</xdr:col>
      <xdr:colOff>295275</xdr:colOff>
      <xdr:row>23</xdr:row>
      <xdr:rowOff>142875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247649</xdr:colOff>
      <xdr:row>22</xdr:row>
      <xdr:rowOff>28575</xdr:rowOff>
    </xdr:from>
    <xdr:to>
      <xdr:col>16</xdr:col>
      <xdr:colOff>323849</xdr:colOff>
      <xdr:row>44</xdr:row>
      <xdr:rowOff>133350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523875</xdr:colOff>
      <xdr:row>39</xdr:row>
      <xdr:rowOff>47625</xdr:rowOff>
    </xdr:from>
    <xdr:to>
      <xdr:col>15</xdr:col>
      <xdr:colOff>381000</xdr:colOff>
      <xdr:row>61</xdr:row>
      <xdr:rowOff>85725</xdr:rowOff>
    </xdr:to>
    <xdr:graphicFrame macro="">
      <xdr:nvGraphicFramePr>
        <xdr:cNvPr id="6" name="Graphique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3</xdr:row>
      <xdr:rowOff>104775</xdr:rowOff>
    </xdr:from>
    <xdr:to>
      <xdr:col>4</xdr:col>
      <xdr:colOff>504825</xdr:colOff>
      <xdr:row>7</xdr:row>
      <xdr:rowOff>133350</xdr:rowOff>
    </xdr:to>
    <xdr:sp macro="" textlink="">
      <xdr:nvSpPr>
        <xdr:cNvPr id="2049" name="Text 1">
          <a:extLst>
            <a:ext uri="{FF2B5EF4-FFF2-40B4-BE49-F238E27FC236}">
              <a16:creationId xmlns:a16="http://schemas.microsoft.com/office/drawing/2014/main" id="{00000000-0008-0000-0100-000001080000}"/>
            </a:ext>
          </a:extLst>
        </xdr:cNvPr>
        <xdr:cNvSpPr txBox="1">
          <a:spLocks noChangeArrowheads="1"/>
        </xdr:cNvSpPr>
      </xdr:nvSpPr>
      <xdr:spPr bwMode="auto">
        <a:xfrm>
          <a:off x="9524" y="590550"/>
          <a:ext cx="3352801" cy="6762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lnSpc>
              <a:spcPct val="100000"/>
            </a:lnSpc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D15: = ....centered moving average (ctr-mov-avg) is the average of two 12-month averages that are offset by 1 month relative to each other (necessary for even # of seasons)</a:t>
          </a:r>
        </a:p>
      </xdr:txBody>
    </xdr:sp>
    <xdr:clientData/>
  </xdr:twoCellAnchor>
  <xdr:twoCellAnchor>
    <xdr:from>
      <xdr:col>3</xdr:col>
      <xdr:colOff>923926</xdr:colOff>
      <xdr:row>7</xdr:row>
      <xdr:rowOff>123826</xdr:rowOff>
    </xdr:from>
    <xdr:to>
      <xdr:col>6</xdr:col>
      <xdr:colOff>361951</xdr:colOff>
      <xdr:row>9</xdr:row>
      <xdr:rowOff>123826</xdr:rowOff>
    </xdr:to>
    <xdr:sp macro="" textlink="">
      <xdr:nvSpPr>
        <xdr:cNvPr id="2050" name="Text 3">
          <a:extLst>
            <a:ext uri="{FF2B5EF4-FFF2-40B4-BE49-F238E27FC236}">
              <a16:creationId xmlns:a16="http://schemas.microsoft.com/office/drawing/2014/main" id="{00000000-0008-0000-0100-000002080000}"/>
            </a:ext>
          </a:extLst>
        </xdr:cNvPr>
        <xdr:cNvSpPr txBox="1">
          <a:spLocks noChangeArrowheads="1"/>
        </xdr:cNvSpPr>
      </xdr:nvSpPr>
      <xdr:spPr bwMode="auto">
        <a:xfrm>
          <a:off x="2990851" y="1257301"/>
          <a:ext cx="2095500" cy="3238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E15:  =....ratio of data to moving average</a:t>
          </a:r>
        </a:p>
      </xdr:txBody>
    </xdr:sp>
    <xdr:clientData/>
  </xdr:twoCellAnchor>
  <xdr:twoCellAnchor>
    <xdr:from>
      <xdr:col>6</xdr:col>
      <xdr:colOff>638174</xdr:colOff>
      <xdr:row>7</xdr:row>
      <xdr:rowOff>142874</xdr:rowOff>
    </xdr:from>
    <xdr:to>
      <xdr:col>13</xdr:col>
      <xdr:colOff>76200</xdr:colOff>
      <xdr:row>10</xdr:row>
      <xdr:rowOff>9524</xdr:rowOff>
    </xdr:to>
    <xdr:sp macro="" textlink="">
      <xdr:nvSpPr>
        <xdr:cNvPr id="2052" name="Text 5">
          <a:extLst>
            <a:ext uri="{FF2B5EF4-FFF2-40B4-BE49-F238E27FC236}">
              <a16:creationId xmlns:a16="http://schemas.microsoft.com/office/drawing/2014/main" id="{00000000-0008-0000-0100-000004080000}"/>
            </a:ext>
          </a:extLst>
        </xdr:cNvPr>
        <xdr:cNvSpPr txBox="1">
          <a:spLocks noChangeArrowheads="1"/>
        </xdr:cNvSpPr>
      </xdr:nvSpPr>
      <xdr:spPr bwMode="auto">
        <a:xfrm>
          <a:off x="4972049" y="1276349"/>
          <a:ext cx="3581401" cy="3524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G13:    ....seasonally adjusted value is the actual value divided by the seasonal  index for its quarter</a:t>
          </a:r>
        </a:p>
      </xdr:txBody>
    </xdr:sp>
    <xdr:clientData/>
  </xdr:twoCellAnchor>
  <xdr:twoCellAnchor>
    <xdr:from>
      <xdr:col>1</xdr:col>
      <xdr:colOff>409574</xdr:colOff>
      <xdr:row>19</xdr:row>
      <xdr:rowOff>19049</xdr:rowOff>
    </xdr:from>
    <xdr:to>
      <xdr:col>4</xdr:col>
      <xdr:colOff>600075</xdr:colOff>
      <xdr:row>22</xdr:row>
      <xdr:rowOff>104775</xdr:rowOff>
    </xdr:to>
    <xdr:sp macro="" textlink="">
      <xdr:nvSpPr>
        <xdr:cNvPr id="2053" name="Text 6">
          <a:extLst>
            <a:ext uri="{FF2B5EF4-FFF2-40B4-BE49-F238E27FC236}">
              <a16:creationId xmlns:a16="http://schemas.microsoft.com/office/drawing/2014/main" id="{00000000-0008-0000-0100-000005080000}"/>
            </a:ext>
          </a:extLst>
        </xdr:cNvPr>
        <xdr:cNvSpPr txBox="1">
          <a:spLocks noChangeArrowheads="1"/>
        </xdr:cNvSpPr>
      </xdr:nvSpPr>
      <xdr:spPr bwMode="auto">
        <a:xfrm>
          <a:off x="1019174" y="3095624"/>
          <a:ext cx="2609851" cy="5715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F13: =....look up the appropriate seasonal index for the quarter number in column B</a:t>
          </a:r>
        </a:p>
      </xdr:txBody>
    </xdr:sp>
    <xdr:clientData/>
  </xdr:twoCellAnchor>
  <xdr:twoCellAnchor>
    <xdr:from>
      <xdr:col>4</xdr:col>
      <xdr:colOff>771525</xdr:colOff>
      <xdr:row>9</xdr:row>
      <xdr:rowOff>123825</xdr:rowOff>
    </xdr:from>
    <xdr:to>
      <xdr:col>5</xdr:col>
      <xdr:colOff>19050</xdr:colOff>
      <xdr:row>13</xdr:row>
      <xdr:rowOff>142875</xdr:rowOff>
    </xdr:to>
    <xdr:sp macro="" textlink="">
      <xdr:nvSpPr>
        <xdr:cNvPr id="2133" name="Line 7">
          <a:extLst>
            <a:ext uri="{FF2B5EF4-FFF2-40B4-BE49-F238E27FC236}">
              <a16:creationId xmlns:a16="http://schemas.microsoft.com/office/drawing/2014/main" id="{00000000-0008-0000-0100-000055080000}"/>
            </a:ext>
          </a:extLst>
        </xdr:cNvPr>
        <xdr:cNvSpPr>
          <a:spLocks noChangeShapeType="1"/>
        </xdr:cNvSpPr>
      </xdr:nvSpPr>
      <xdr:spPr bwMode="auto">
        <a:xfrm flipH="1">
          <a:off x="3629025" y="1581150"/>
          <a:ext cx="95250" cy="6667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704850</xdr:colOff>
      <xdr:row>7</xdr:row>
      <xdr:rowOff>133350</xdr:rowOff>
    </xdr:from>
    <xdr:to>
      <xdr:col>3</xdr:col>
      <xdr:colOff>95250</xdr:colOff>
      <xdr:row>14</xdr:row>
      <xdr:rowOff>9525</xdr:rowOff>
    </xdr:to>
    <xdr:sp macro="" textlink="">
      <xdr:nvSpPr>
        <xdr:cNvPr id="2134" name="Line 8">
          <a:extLst>
            <a:ext uri="{FF2B5EF4-FFF2-40B4-BE49-F238E27FC236}">
              <a16:creationId xmlns:a16="http://schemas.microsoft.com/office/drawing/2014/main" id="{00000000-0008-0000-0100-000056080000}"/>
            </a:ext>
          </a:extLst>
        </xdr:cNvPr>
        <xdr:cNvSpPr>
          <a:spLocks noChangeShapeType="1"/>
        </xdr:cNvSpPr>
      </xdr:nvSpPr>
      <xdr:spPr bwMode="auto">
        <a:xfrm>
          <a:off x="1838325" y="1266825"/>
          <a:ext cx="238125" cy="10096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904875</xdr:colOff>
      <xdr:row>10</xdr:row>
      <xdr:rowOff>19050</xdr:rowOff>
    </xdr:from>
    <xdr:to>
      <xdr:col>7</xdr:col>
      <xdr:colOff>76200</xdr:colOff>
      <xdr:row>12</xdr:row>
      <xdr:rowOff>0</xdr:rowOff>
    </xdr:to>
    <xdr:sp macro="" textlink="">
      <xdr:nvSpPr>
        <xdr:cNvPr id="2135" name="Line 10">
          <a:extLst>
            <a:ext uri="{FF2B5EF4-FFF2-40B4-BE49-F238E27FC236}">
              <a16:creationId xmlns:a16="http://schemas.microsoft.com/office/drawing/2014/main" id="{00000000-0008-0000-0100-000057080000}"/>
            </a:ext>
          </a:extLst>
        </xdr:cNvPr>
        <xdr:cNvSpPr>
          <a:spLocks noChangeShapeType="1"/>
        </xdr:cNvSpPr>
      </xdr:nvSpPr>
      <xdr:spPr bwMode="auto">
        <a:xfrm flipH="1">
          <a:off x="5238750" y="1638300"/>
          <a:ext cx="95250" cy="3048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390525</xdr:colOff>
      <xdr:row>13</xdr:row>
      <xdr:rowOff>0</xdr:rowOff>
    </xdr:from>
    <xdr:to>
      <xdr:col>5</xdr:col>
      <xdr:colOff>266700</xdr:colOff>
      <xdr:row>19</xdr:row>
      <xdr:rowOff>19050</xdr:rowOff>
    </xdr:to>
    <xdr:sp macro="" textlink="">
      <xdr:nvSpPr>
        <xdr:cNvPr id="2136" name="Line 11">
          <a:extLst>
            <a:ext uri="{FF2B5EF4-FFF2-40B4-BE49-F238E27FC236}">
              <a16:creationId xmlns:a16="http://schemas.microsoft.com/office/drawing/2014/main" id="{00000000-0008-0000-0100-000058080000}"/>
            </a:ext>
          </a:extLst>
        </xdr:cNvPr>
        <xdr:cNvSpPr>
          <a:spLocks noChangeShapeType="1"/>
        </xdr:cNvSpPr>
      </xdr:nvSpPr>
      <xdr:spPr bwMode="auto">
        <a:xfrm flipV="1">
          <a:off x="3248025" y="2105025"/>
          <a:ext cx="723900" cy="9906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19050</xdr:colOff>
      <xdr:row>13</xdr:row>
      <xdr:rowOff>85725</xdr:rowOff>
    </xdr:from>
    <xdr:to>
      <xdr:col>8</xdr:col>
      <xdr:colOff>276225</xdr:colOff>
      <xdr:row>14</xdr:row>
      <xdr:rowOff>66675</xdr:rowOff>
    </xdr:to>
    <xdr:sp macro="" textlink="">
      <xdr:nvSpPr>
        <xdr:cNvPr id="2138" name="Line 22">
          <a:extLst>
            <a:ext uri="{FF2B5EF4-FFF2-40B4-BE49-F238E27FC236}">
              <a16:creationId xmlns:a16="http://schemas.microsoft.com/office/drawing/2014/main" id="{00000000-0008-0000-0100-00005A080000}"/>
            </a:ext>
          </a:extLst>
        </xdr:cNvPr>
        <xdr:cNvSpPr>
          <a:spLocks noChangeShapeType="1"/>
        </xdr:cNvSpPr>
      </xdr:nvSpPr>
      <xdr:spPr bwMode="auto">
        <a:xfrm flipH="1">
          <a:off x="6038850" y="2190750"/>
          <a:ext cx="0" cy="1428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914400</xdr:colOff>
      <xdr:row>1</xdr:row>
      <xdr:rowOff>95250</xdr:rowOff>
    </xdr:from>
    <xdr:to>
      <xdr:col>9</xdr:col>
      <xdr:colOff>85725</xdr:colOff>
      <xdr:row>2</xdr:row>
      <xdr:rowOff>28575</xdr:rowOff>
    </xdr:to>
    <xdr:sp macro="" textlink="">
      <xdr:nvSpPr>
        <xdr:cNvPr id="2139" name="Line 23">
          <a:extLst>
            <a:ext uri="{FF2B5EF4-FFF2-40B4-BE49-F238E27FC236}">
              <a16:creationId xmlns:a16="http://schemas.microsoft.com/office/drawing/2014/main" id="{00000000-0008-0000-0100-00005B080000}"/>
            </a:ext>
          </a:extLst>
        </xdr:cNvPr>
        <xdr:cNvSpPr>
          <a:spLocks noChangeShapeType="1"/>
        </xdr:cNvSpPr>
      </xdr:nvSpPr>
      <xdr:spPr bwMode="auto">
        <a:xfrm flipH="1">
          <a:off x="5248275" y="257175"/>
          <a:ext cx="876300" cy="952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142875</xdr:colOff>
      <xdr:row>4</xdr:row>
      <xdr:rowOff>114300</xdr:rowOff>
    </xdr:from>
    <xdr:to>
      <xdr:col>13</xdr:col>
      <xdr:colOff>104775</xdr:colOff>
      <xdr:row>7</xdr:row>
      <xdr:rowOff>66675</xdr:rowOff>
    </xdr:to>
    <xdr:sp macro="" textlink="">
      <xdr:nvSpPr>
        <xdr:cNvPr id="2072" name="Text 5">
          <a:extLst>
            <a:ext uri="{FF2B5EF4-FFF2-40B4-BE49-F238E27FC236}">
              <a16:creationId xmlns:a16="http://schemas.microsoft.com/office/drawing/2014/main" id="{00000000-0008-0000-0100-000018080000}"/>
            </a:ext>
          </a:extLst>
        </xdr:cNvPr>
        <xdr:cNvSpPr txBox="1">
          <a:spLocks noChangeArrowheads="1"/>
        </xdr:cNvSpPr>
      </xdr:nvSpPr>
      <xdr:spPr bwMode="auto">
        <a:xfrm>
          <a:off x="6181725" y="762000"/>
          <a:ext cx="2400300" cy="4381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H3: =  ....rescale the indices to add up to 400% exactly</a:t>
          </a:r>
        </a:p>
      </xdr:txBody>
    </xdr:sp>
    <xdr:clientData/>
  </xdr:twoCellAnchor>
  <xdr:twoCellAnchor>
    <xdr:from>
      <xdr:col>8</xdr:col>
      <xdr:colOff>66675</xdr:colOff>
      <xdr:row>2</xdr:row>
      <xdr:rowOff>95250</xdr:rowOff>
    </xdr:from>
    <xdr:to>
      <xdr:col>8</xdr:col>
      <xdr:colOff>390525</xdr:colOff>
      <xdr:row>3</xdr:row>
      <xdr:rowOff>104775</xdr:rowOff>
    </xdr:to>
    <xdr:sp macro="" textlink="">
      <xdr:nvSpPr>
        <xdr:cNvPr id="2141" name="Line 23">
          <a:extLst>
            <a:ext uri="{FF2B5EF4-FFF2-40B4-BE49-F238E27FC236}">
              <a16:creationId xmlns:a16="http://schemas.microsoft.com/office/drawing/2014/main" id="{00000000-0008-0000-0100-00005D080000}"/>
            </a:ext>
          </a:extLst>
        </xdr:cNvPr>
        <xdr:cNvSpPr>
          <a:spLocks noChangeShapeType="1"/>
        </xdr:cNvSpPr>
      </xdr:nvSpPr>
      <xdr:spPr bwMode="auto">
        <a:xfrm flipH="1" flipV="1">
          <a:off x="6038850" y="419100"/>
          <a:ext cx="0" cy="1714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95250</xdr:colOff>
      <xdr:row>0</xdr:row>
      <xdr:rowOff>76200</xdr:rowOff>
    </xdr:from>
    <xdr:to>
      <xdr:col>14</xdr:col>
      <xdr:colOff>581025</xdr:colOff>
      <xdr:row>3</xdr:row>
      <xdr:rowOff>123825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6134100" y="76200"/>
          <a:ext cx="3533775" cy="533400"/>
        </a:xfrm>
        <a:prstGeom prst="rect">
          <a:avLst/>
        </a:prstGeom>
        <a:solidFill>
          <a:schemeClr val="lt1"/>
        </a:solidFill>
        <a:ln w="635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rtl="0"/>
          <a:r>
            <a:rPr lang="en-US" sz="1000" b="0" i="0" u="none" strike="noStrike" baseline="0">
              <a:solidFill>
                <a:srgbClr val="000000"/>
              </a:solidFill>
              <a:latin typeface="Arial"/>
              <a:ea typeface="+mn-ea"/>
              <a:cs typeface="Arial"/>
            </a:rPr>
            <a:t>G3:  =...average the ratios separately for each quarter of the year to obtain unnormalized seasonal indices</a:t>
          </a:r>
        </a:p>
        <a:p>
          <a:endParaRPr lang="en-US" sz="1000" b="0" i="0" u="none" strike="noStrike" baseline="0">
            <a:solidFill>
              <a:srgbClr val="000000"/>
            </a:solidFill>
            <a:latin typeface="Arial"/>
            <a:ea typeface="+mn-ea"/>
            <a:cs typeface="Arial"/>
          </a:endParaRPr>
        </a:p>
      </xdr:txBody>
    </xdr:sp>
    <xdr:clientData/>
  </xdr:twoCellAnchor>
  <xdr:twoCellAnchor>
    <xdr:from>
      <xdr:col>7</xdr:col>
      <xdr:colOff>742950</xdr:colOff>
      <xdr:row>3</xdr:row>
      <xdr:rowOff>9525</xdr:rowOff>
    </xdr:from>
    <xdr:to>
      <xdr:col>9</xdr:col>
      <xdr:colOff>200025</xdr:colOff>
      <xdr:row>4</xdr:row>
      <xdr:rowOff>104775</xdr:rowOff>
    </xdr:to>
    <xdr:sp macro="" textlink="">
      <xdr:nvSpPr>
        <xdr:cNvPr id="2143" name="Line 23">
          <a:extLst>
            <a:ext uri="{FF2B5EF4-FFF2-40B4-BE49-F238E27FC236}">
              <a16:creationId xmlns:a16="http://schemas.microsoft.com/office/drawing/2014/main" id="{00000000-0008-0000-0100-00005F080000}"/>
            </a:ext>
          </a:extLst>
        </xdr:cNvPr>
        <xdr:cNvSpPr>
          <a:spLocks noChangeShapeType="1"/>
        </xdr:cNvSpPr>
      </xdr:nvSpPr>
      <xdr:spPr bwMode="auto">
        <a:xfrm flipH="1" flipV="1">
          <a:off x="6000750" y="495300"/>
          <a:ext cx="238125" cy="2571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514350</xdr:colOff>
      <xdr:row>20</xdr:row>
      <xdr:rowOff>19050</xdr:rowOff>
    </xdr:from>
    <xdr:to>
      <xdr:col>11</xdr:col>
      <xdr:colOff>457201</xdr:colOff>
      <xdr:row>22</xdr:row>
      <xdr:rowOff>47625</xdr:rowOff>
    </xdr:to>
    <xdr:sp macro="" textlink="">
      <xdr:nvSpPr>
        <xdr:cNvPr id="1038" name="Text 14">
          <a:extLst>
            <a:ext uri="{FF2B5EF4-FFF2-40B4-BE49-F238E27FC236}">
              <a16:creationId xmlns:a16="http://schemas.microsoft.com/office/drawing/2014/main" id="{00000000-0008-0000-0200-00000E040000}"/>
            </a:ext>
          </a:extLst>
        </xdr:cNvPr>
        <xdr:cNvSpPr txBox="1">
          <a:spLocks noChangeArrowheads="1"/>
        </xdr:cNvSpPr>
      </xdr:nvSpPr>
      <xdr:spPr bwMode="auto">
        <a:xfrm>
          <a:off x="4219575" y="3257550"/>
          <a:ext cx="3495676" cy="3524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H15:  =....LES formula (first 2 forecasts = 1st actual value)</a:t>
          </a:r>
        </a:p>
      </xdr:txBody>
    </xdr:sp>
    <xdr:clientData/>
  </xdr:twoCellAnchor>
  <xdr:twoCellAnchor>
    <xdr:from>
      <xdr:col>7</xdr:col>
      <xdr:colOff>0</xdr:colOff>
      <xdr:row>15</xdr:row>
      <xdr:rowOff>57150</xdr:rowOff>
    </xdr:from>
    <xdr:to>
      <xdr:col>7</xdr:col>
      <xdr:colOff>247650</xdr:colOff>
      <xdr:row>20</xdr:row>
      <xdr:rowOff>28575</xdr:rowOff>
    </xdr:to>
    <xdr:sp macro="" textlink="">
      <xdr:nvSpPr>
        <xdr:cNvPr id="1123" name="Line 18">
          <a:extLst>
            <a:ext uri="{FF2B5EF4-FFF2-40B4-BE49-F238E27FC236}">
              <a16:creationId xmlns:a16="http://schemas.microsoft.com/office/drawing/2014/main" id="{00000000-0008-0000-0200-000063040000}"/>
            </a:ext>
          </a:extLst>
        </xdr:cNvPr>
        <xdr:cNvSpPr>
          <a:spLocks noChangeShapeType="1"/>
        </xdr:cNvSpPr>
      </xdr:nvSpPr>
      <xdr:spPr bwMode="auto">
        <a:xfrm flipV="1">
          <a:off x="5257800" y="2486025"/>
          <a:ext cx="247650" cy="7810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704850</xdr:colOff>
      <xdr:row>53</xdr:row>
      <xdr:rowOff>95250</xdr:rowOff>
    </xdr:from>
    <xdr:to>
      <xdr:col>4</xdr:col>
      <xdr:colOff>771525</xdr:colOff>
      <xdr:row>56</xdr:row>
      <xdr:rowOff>123825</xdr:rowOff>
    </xdr:to>
    <xdr:sp macro="" textlink="">
      <xdr:nvSpPr>
        <xdr:cNvPr id="1047" name="Text 23">
          <a:extLst>
            <a:ext uri="{FF2B5EF4-FFF2-40B4-BE49-F238E27FC236}">
              <a16:creationId xmlns:a16="http://schemas.microsoft.com/office/drawing/2014/main" id="{00000000-0008-0000-0200-000017040000}"/>
            </a:ext>
          </a:extLst>
        </xdr:cNvPr>
        <xdr:cNvSpPr txBox="1">
          <a:spLocks noChangeArrowheads="1"/>
        </xdr:cNvSpPr>
      </xdr:nvSpPr>
      <xdr:spPr bwMode="auto">
        <a:xfrm>
          <a:off x="1314450" y="8677275"/>
          <a:ext cx="1876425" cy="514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G53:  =H53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Bootstrapping begins here: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forecasts substituted for data</a:t>
          </a:r>
        </a:p>
      </xdr:txBody>
    </xdr:sp>
    <xdr:clientData/>
  </xdr:twoCellAnchor>
  <xdr:twoCellAnchor>
    <xdr:from>
      <xdr:col>4</xdr:col>
      <xdr:colOff>771525</xdr:colOff>
      <xdr:row>52</xdr:row>
      <xdr:rowOff>142875</xdr:rowOff>
    </xdr:from>
    <xdr:to>
      <xdr:col>5</xdr:col>
      <xdr:colOff>819150</xdr:colOff>
      <xdr:row>54</xdr:row>
      <xdr:rowOff>28575</xdr:rowOff>
    </xdr:to>
    <xdr:sp macro="" textlink="">
      <xdr:nvSpPr>
        <xdr:cNvPr id="1125" name="Line 24">
          <a:extLst>
            <a:ext uri="{FF2B5EF4-FFF2-40B4-BE49-F238E27FC236}">
              <a16:creationId xmlns:a16="http://schemas.microsoft.com/office/drawing/2014/main" id="{00000000-0008-0000-0200-000065040000}"/>
            </a:ext>
          </a:extLst>
        </xdr:cNvPr>
        <xdr:cNvSpPr>
          <a:spLocks noChangeShapeType="1"/>
        </xdr:cNvSpPr>
      </xdr:nvSpPr>
      <xdr:spPr bwMode="auto">
        <a:xfrm flipV="1">
          <a:off x="3629025" y="8562975"/>
          <a:ext cx="704850" cy="2095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314325</xdr:colOff>
      <xdr:row>17</xdr:row>
      <xdr:rowOff>66674</xdr:rowOff>
    </xdr:from>
    <xdr:to>
      <xdr:col>12</xdr:col>
      <xdr:colOff>571500</xdr:colOff>
      <xdr:row>18</xdr:row>
      <xdr:rowOff>104774</xdr:rowOff>
    </xdr:to>
    <xdr:sp macro="" textlink="">
      <xdr:nvSpPr>
        <xdr:cNvPr id="1049" name="Text 25">
          <a:extLst>
            <a:ext uri="{FF2B5EF4-FFF2-40B4-BE49-F238E27FC236}">
              <a16:creationId xmlns:a16="http://schemas.microsoft.com/office/drawing/2014/main" id="{00000000-0008-0000-0200-000019040000}"/>
            </a:ext>
          </a:extLst>
        </xdr:cNvPr>
        <xdr:cNvSpPr txBox="1">
          <a:spLocks noChangeArrowheads="1"/>
        </xdr:cNvSpPr>
      </xdr:nvSpPr>
      <xdr:spPr bwMode="auto">
        <a:xfrm>
          <a:off x="5743575" y="2819399"/>
          <a:ext cx="2886075" cy="200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J13:  = .... error is  actual minus forecast</a:t>
          </a:r>
        </a:p>
      </xdr:txBody>
    </xdr:sp>
    <xdr:clientData/>
  </xdr:twoCellAnchor>
  <xdr:twoCellAnchor>
    <xdr:from>
      <xdr:col>10</xdr:col>
      <xdr:colOff>295275</xdr:colOff>
      <xdr:row>14</xdr:row>
      <xdr:rowOff>104776</xdr:rowOff>
    </xdr:from>
    <xdr:to>
      <xdr:col>14</xdr:col>
      <xdr:colOff>428625</xdr:colOff>
      <xdr:row>17</xdr:row>
      <xdr:rowOff>9525</xdr:rowOff>
    </xdr:to>
    <xdr:sp macro="" textlink="">
      <xdr:nvSpPr>
        <xdr:cNvPr id="1050" name="Text 26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SpPr txBox="1">
          <a:spLocks noChangeArrowheads="1"/>
        </xdr:cNvSpPr>
      </xdr:nvSpPr>
      <xdr:spPr bwMode="auto">
        <a:xfrm>
          <a:off x="7134225" y="2371726"/>
          <a:ext cx="2571750" cy="390524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K13:  =  . .. seasonally adjusted</a:t>
          </a:r>
          <a:b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</a:b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forecast times seasonal index</a:t>
          </a:r>
        </a:p>
      </xdr:txBody>
    </xdr:sp>
    <xdr:clientData/>
  </xdr:twoCellAnchor>
  <xdr:twoCellAnchor>
    <xdr:from>
      <xdr:col>9</xdr:col>
      <xdr:colOff>47625</xdr:colOff>
      <xdr:row>13</xdr:row>
      <xdr:rowOff>66675</xdr:rowOff>
    </xdr:from>
    <xdr:to>
      <xdr:col>9</xdr:col>
      <xdr:colOff>238125</xdr:colOff>
      <xdr:row>17</xdr:row>
      <xdr:rowOff>66675</xdr:rowOff>
    </xdr:to>
    <xdr:sp macro="" textlink="">
      <xdr:nvSpPr>
        <xdr:cNvPr id="1128" name="Line 27">
          <a:extLst>
            <a:ext uri="{FF2B5EF4-FFF2-40B4-BE49-F238E27FC236}">
              <a16:creationId xmlns:a16="http://schemas.microsoft.com/office/drawing/2014/main" id="{00000000-0008-0000-0200-000068040000}"/>
            </a:ext>
          </a:extLst>
        </xdr:cNvPr>
        <xdr:cNvSpPr>
          <a:spLocks noChangeShapeType="1"/>
        </xdr:cNvSpPr>
      </xdr:nvSpPr>
      <xdr:spPr bwMode="auto">
        <a:xfrm flipV="1">
          <a:off x="6086475" y="2171700"/>
          <a:ext cx="190500" cy="6477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28575</xdr:colOff>
      <xdr:row>13</xdr:row>
      <xdr:rowOff>9525</xdr:rowOff>
    </xdr:from>
    <xdr:to>
      <xdr:col>11</xdr:col>
      <xdr:colOff>238125</xdr:colOff>
      <xdr:row>14</xdr:row>
      <xdr:rowOff>95250</xdr:rowOff>
    </xdr:to>
    <xdr:sp macro="" textlink="">
      <xdr:nvSpPr>
        <xdr:cNvPr id="1129" name="Line 28">
          <a:extLst>
            <a:ext uri="{FF2B5EF4-FFF2-40B4-BE49-F238E27FC236}">
              <a16:creationId xmlns:a16="http://schemas.microsoft.com/office/drawing/2014/main" id="{00000000-0008-0000-0200-000069040000}"/>
            </a:ext>
          </a:extLst>
        </xdr:cNvPr>
        <xdr:cNvSpPr>
          <a:spLocks noChangeShapeType="1"/>
        </xdr:cNvSpPr>
      </xdr:nvSpPr>
      <xdr:spPr bwMode="auto">
        <a:xfrm flipH="1" flipV="1">
          <a:off x="7286625" y="2114550"/>
          <a:ext cx="209550" cy="2476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466726</xdr:colOff>
      <xdr:row>6</xdr:row>
      <xdr:rowOff>95251</xdr:rowOff>
    </xdr:from>
    <xdr:to>
      <xdr:col>12</xdr:col>
      <xdr:colOff>238125</xdr:colOff>
      <xdr:row>8</xdr:row>
      <xdr:rowOff>114301</xdr:rowOff>
    </xdr:to>
    <xdr:sp macro="" textlink="">
      <xdr:nvSpPr>
        <xdr:cNvPr id="1054" name="Text 30">
          <a:extLst>
            <a:ext uri="{FF2B5EF4-FFF2-40B4-BE49-F238E27FC236}">
              <a16:creationId xmlns:a16="http://schemas.microsoft.com/office/drawing/2014/main" id="{00000000-0008-0000-0200-00001E040000}"/>
            </a:ext>
          </a:extLst>
        </xdr:cNvPr>
        <xdr:cNvSpPr txBox="1">
          <a:spLocks noChangeArrowheads="1"/>
        </xdr:cNvSpPr>
      </xdr:nvSpPr>
      <xdr:spPr bwMode="auto">
        <a:xfrm>
          <a:off x="7305676" y="1066801"/>
          <a:ext cx="990599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Error </a:t>
          </a:r>
          <a:b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</a:b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autocorrelations</a:t>
          </a:r>
        </a:p>
      </xdr:txBody>
    </xdr:sp>
    <xdr:clientData/>
  </xdr:twoCellAnchor>
  <xdr:twoCellAnchor>
    <xdr:from>
      <xdr:col>11</xdr:col>
      <xdr:colOff>571500</xdr:colOff>
      <xdr:row>5</xdr:row>
      <xdr:rowOff>38100</xdr:rowOff>
    </xdr:from>
    <xdr:to>
      <xdr:col>12</xdr:col>
      <xdr:colOff>123825</xdr:colOff>
      <xdr:row>6</xdr:row>
      <xdr:rowOff>95250</xdr:rowOff>
    </xdr:to>
    <xdr:sp macro="" textlink="">
      <xdr:nvSpPr>
        <xdr:cNvPr id="1131" name="Line 31">
          <a:extLst>
            <a:ext uri="{FF2B5EF4-FFF2-40B4-BE49-F238E27FC236}">
              <a16:creationId xmlns:a16="http://schemas.microsoft.com/office/drawing/2014/main" id="{00000000-0008-0000-0200-00006B040000}"/>
            </a:ext>
          </a:extLst>
        </xdr:cNvPr>
        <xdr:cNvSpPr>
          <a:spLocks noChangeShapeType="1"/>
        </xdr:cNvSpPr>
      </xdr:nvSpPr>
      <xdr:spPr bwMode="auto">
        <a:xfrm flipV="1">
          <a:off x="7829550" y="847725"/>
          <a:ext cx="161925" cy="2190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514350</xdr:colOff>
      <xdr:row>7</xdr:row>
      <xdr:rowOff>28575</xdr:rowOff>
    </xdr:from>
    <xdr:to>
      <xdr:col>15</xdr:col>
      <xdr:colOff>476250</xdr:colOff>
      <xdr:row>13</xdr:row>
      <xdr:rowOff>38100</xdr:rowOff>
    </xdr:to>
    <xdr:sp macro="" textlink="">
      <xdr:nvSpPr>
        <xdr:cNvPr id="1056" name="Text 32">
          <a:extLst>
            <a:ext uri="{FF2B5EF4-FFF2-40B4-BE49-F238E27FC236}">
              <a16:creationId xmlns:a16="http://schemas.microsoft.com/office/drawing/2014/main" id="{00000000-0008-0000-0200-000020040000}"/>
            </a:ext>
          </a:extLst>
        </xdr:cNvPr>
        <xdr:cNvSpPr txBox="1">
          <a:spLocks noChangeArrowheads="1"/>
        </xdr:cNvSpPr>
      </xdr:nvSpPr>
      <xdr:spPr bwMode="auto">
        <a:xfrm>
          <a:off x="8572500" y="1162050"/>
          <a:ext cx="1790700" cy="981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Note that you can't simply replicate the first formula here--the endpoint of the first series inside the CORREL( ) formula DECREASES as the row number increases </a:t>
          </a:r>
        </a:p>
      </xdr:txBody>
    </xdr:sp>
    <xdr:clientData/>
  </xdr:twoCellAnchor>
  <xdr:twoCellAnchor>
    <xdr:from>
      <xdr:col>13</xdr:col>
      <xdr:colOff>95250</xdr:colOff>
      <xdr:row>5</xdr:row>
      <xdr:rowOff>66675</xdr:rowOff>
    </xdr:from>
    <xdr:to>
      <xdr:col>13</xdr:col>
      <xdr:colOff>247650</xdr:colOff>
      <xdr:row>7</xdr:row>
      <xdr:rowOff>28575</xdr:rowOff>
    </xdr:to>
    <xdr:sp macro="" textlink="">
      <xdr:nvSpPr>
        <xdr:cNvPr id="1133" name="Line 34">
          <a:extLst>
            <a:ext uri="{FF2B5EF4-FFF2-40B4-BE49-F238E27FC236}">
              <a16:creationId xmlns:a16="http://schemas.microsoft.com/office/drawing/2014/main" id="{00000000-0008-0000-0200-00006D040000}"/>
            </a:ext>
          </a:extLst>
        </xdr:cNvPr>
        <xdr:cNvSpPr>
          <a:spLocks noChangeShapeType="1"/>
        </xdr:cNvSpPr>
      </xdr:nvSpPr>
      <xdr:spPr bwMode="auto">
        <a:xfrm flipH="1" flipV="1">
          <a:off x="8572500" y="876300"/>
          <a:ext cx="152400" cy="2857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466117</xdr:colOff>
      <xdr:row>6</xdr:row>
      <xdr:rowOff>157677</xdr:rowOff>
    </xdr:from>
    <xdr:to>
      <xdr:col>10</xdr:col>
      <xdr:colOff>568220</xdr:colOff>
      <xdr:row>9</xdr:row>
      <xdr:rowOff>20873</xdr:rowOff>
    </xdr:to>
    <xdr:sp macro="" textlink="">
      <xdr:nvSpPr>
        <xdr:cNvPr id="6" name="Arc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 rot="21071259" flipH="1" flipV="1">
          <a:off x="5047642" y="1129227"/>
          <a:ext cx="2359528" cy="348971"/>
        </a:xfrm>
        <a:prstGeom prst="arc">
          <a:avLst/>
        </a:prstGeom>
        <a:ln>
          <a:solidFill>
            <a:schemeClr val="tx1"/>
          </a:solidFill>
          <a:headEnd type="triangl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2</xdr:col>
      <xdr:colOff>247650</xdr:colOff>
      <xdr:row>6</xdr:row>
      <xdr:rowOff>123825</xdr:rowOff>
    </xdr:from>
    <xdr:to>
      <xdr:col>6</xdr:col>
      <xdr:colOff>504825</xdr:colOff>
      <xdr:row>9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1381125" y="1095375"/>
          <a:ext cx="3457575" cy="438150"/>
        </a:xfrm>
        <a:prstGeom prst="rect">
          <a:avLst/>
        </a:prstGeom>
        <a:solidFill>
          <a:schemeClr val="lt1"/>
        </a:solidFill>
        <a:ln w="635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ea typeface="+mn-ea"/>
              <a:cs typeface="Arial"/>
            </a:rPr>
            <a:t>J9:  =….RMSE = SQRT(error variance + square of mean error)</a:t>
          </a:r>
        </a:p>
        <a:p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457200</xdr:colOff>
      <xdr:row>6</xdr:row>
      <xdr:rowOff>142875</xdr:rowOff>
    </xdr:from>
    <xdr:to>
      <xdr:col>11</xdr:col>
      <xdr:colOff>447675</xdr:colOff>
      <xdr:row>29</xdr:row>
      <xdr:rowOff>123825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6133EBCB-65C7-4149-9221-5C1B9160FE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43200" y="1181100"/>
          <a:ext cx="6086475" cy="370522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457200</xdr:colOff>
      <xdr:row>6</xdr:row>
      <xdr:rowOff>66675</xdr:rowOff>
    </xdr:from>
    <xdr:to>
      <xdr:col>12</xdr:col>
      <xdr:colOff>47625</xdr:colOff>
      <xdr:row>30</xdr:row>
      <xdr:rowOff>152400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EED3B924-4FFE-4B5F-842D-9B8B34C46B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43200" y="1104900"/>
          <a:ext cx="6448425" cy="397192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6</xdr:row>
      <xdr:rowOff>0</xdr:rowOff>
    </xdr:from>
    <xdr:to>
      <xdr:col>12</xdr:col>
      <xdr:colOff>295275</xdr:colOff>
      <xdr:row>31</xdr:row>
      <xdr:rowOff>85725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21B84954-DA8D-4719-B3CD-CB7CDF713A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8000" y="1038225"/>
          <a:ext cx="6391275" cy="41338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2"/>
  <sheetViews>
    <sheetView tabSelected="1" zoomScaleNormal="100" workbookViewId="0">
      <selection activeCell="F6" sqref="F6"/>
    </sheetView>
  </sheetViews>
  <sheetFormatPr baseColWidth="10" defaultRowHeight="12.75" x14ac:dyDescent="0.2"/>
  <cols>
    <col min="6" max="6" width="15.7109375" bestFit="1" customWidth="1"/>
    <col min="8" max="8" width="13.85546875" customWidth="1"/>
    <col min="9" max="9" width="14.140625" bestFit="1" customWidth="1"/>
  </cols>
  <sheetData>
    <row r="1" spans="1:16" ht="18" x14ac:dyDescent="0.25">
      <c r="A1" s="29" t="s">
        <v>9</v>
      </c>
      <c r="B1" s="29" t="s">
        <v>29</v>
      </c>
      <c r="C1" s="6" t="s">
        <v>10</v>
      </c>
      <c r="D1" s="1" t="s">
        <v>45</v>
      </c>
      <c r="F1" s="1" t="s">
        <v>46</v>
      </c>
      <c r="H1" s="1" t="s">
        <v>50</v>
      </c>
      <c r="I1" s="1" t="s">
        <v>43</v>
      </c>
      <c r="J1">
        <v>0.62500164835403327</v>
      </c>
      <c r="L1" s="79"/>
      <c r="M1" s="79"/>
      <c r="N1" s="80"/>
      <c r="O1" s="81"/>
      <c r="P1" s="81"/>
    </row>
    <row r="2" spans="1:16" x14ac:dyDescent="0.2">
      <c r="C2" s="6" t="s">
        <v>16</v>
      </c>
      <c r="D2" s="1" t="s">
        <v>19</v>
      </c>
      <c r="E2" s="1" t="s">
        <v>20</v>
      </c>
      <c r="F2" s="1" t="s">
        <v>19</v>
      </c>
      <c r="G2" s="1" t="s">
        <v>20</v>
      </c>
      <c r="I2" s="1" t="s">
        <v>48</v>
      </c>
      <c r="J2">
        <f>SUMSQ(E4:E42)</f>
        <v>224302.8610940527</v>
      </c>
    </row>
    <row r="3" spans="1:16" ht="18" x14ac:dyDescent="0.25">
      <c r="A3" s="15">
        <v>30651</v>
      </c>
      <c r="B3" s="48">
        <v>4</v>
      </c>
      <c r="C3" s="8">
        <v>147.6</v>
      </c>
      <c r="D3" s="78" t="s">
        <v>47</v>
      </c>
      <c r="H3" t="e">
        <v>#N/A</v>
      </c>
      <c r="I3" s="82" t="s">
        <v>44</v>
      </c>
      <c r="J3" s="77">
        <f>SQRT(J2/COUNT(E4:E42))</f>
        <v>75.837691240358964</v>
      </c>
      <c r="K3" s="74" t="s">
        <v>39</v>
      </c>
    </row>
    <row r="4" spans="1:16" x14ac:dyDescent="0.2">
      <c r="A4" s="15">
        <v>30742</v>
      </c>
      <c r="B4" s="48">
        <v>1</v>
      </c>
      <c r="C4" s="7">
        <v>251.8</v>
      </c>
      <c r="D4" s="2">
        <f>C3</f>
        <v>147.6</v>
      </c>
      <c r="E4" s="2">
        <f>C4-D4</f>
        <v>104.20000000000002</v>
      </c>
      <c r="H4" s="2">
        <f>C3</f>
        <v>147.6</v>
      </c>
      <c r="I4" s="1" t="s">
        <v>48</v>
      </c>
      <c r="J4">
        <f>SUMSQ(G5:G40)</f>
        <v>149130.32639999996</v>
      </c>
    </row>
    <row r="5" spans="1:16" x14ac:dyDescent="0.2">
      <c r="A5" s="15">
        <v>30834</v>
      </c>
      <c r="B5" s="48">
        <v>2</v>
      </c>
      <c r="C5" s="7">
        <v>273.10000000000002</v>
      </c>
      <c r="D5">
        <f>C4-$J$1*E4</f>
        <v>186.67482824150972</v>
      </c>
      <c r="E5" s="2">
        <f t="shared" ref="E5:E42" si="0">C5-D5</f>
        <v>86.425171758490308</v>
      </c>
      <c r="F5" s="2">
        <f>AVERAGE(C3:C7)</f>
        <v>212.18</v>
      </c>
      <c r="G5" s="2">
        <f>C5-F5</f>
        <v>60.920000000000016</v>
      </c>
      <c r="H5">
        <f t="shared" ref="H5:H42" si="1">0.5*C4+0.5*H4</f>
        <v>199.7</v>
      </c>
      <c r="I5" s="82" t="s">
        <v>49</v>
      </c>
      <c r="J5" s="77">
        <f>SQRT(J4/COUNT(G5:G40))</f>
        <v>64.362326454741094</v>
      </c>
    </row>
    <row r="6" spans="1:16" x14ac:dyDescent="0.2">
      <c r="A6" s="15">
        <v>30926</v>
      </c>
      <c r="B6" s="48">
        <v>3</v>
      </c>
      <c r="C6" s="7">
        <v>249.1</v>
      </c>
      <c r="D6">
        <f t="shared" ref="D6:D42" si="2">C5-$J$1*E5</f>
        <v>219.08412519166313</v>
      </c>
      <c r="E6" s="2">
        <f t="shared" si="0"/>
        <v>30.015874808336861</v>
      </c>
      <c r="F6" s="2">
        <f t="shared" ref="F6:F42" si="3">AVERAGE(C4:C8)</f>
        <v>226.90000000000003</v>
      </c>
      <c r="G6" s="2">
        <f t="shared" ref="G6:G42" si="4">C6-F6</f>
        <v>22.19999999999996</v>
      </c>
      <c r="H6">
        <f t="shared" si="1"/>
        <v>236.4</v>
      </c>
    </row>
    <row r="7" spans="1:16" x14ac:dyDescent="0.2">
      <c r="A7" s="15">
        <v>31017</v>
      </c>
      <c r="B7" s="48">
        <f>B3</f>
        <v>4</v>
      </c>
      <c r="C7" s="8">
        <v>139.30000000000001</v>
      </c>
      <c r="D7">
        <f t="shared" si="2"/>
        <v>230.34002876800116</v>
      </c>
      <c r="E7" s="2">
        <f t="shared" si="0"/>
        <v>-91.04002876800115</v>
      </c>
      <c r="F7" s="2">
        <f t="shared" si="3"/>
        <v>228.58</v>
      </c>
      <c r="G7" s="2">
        <f t="shared" si="4"/>
        <v>-89.28</v>
      </c>
      <c r="H7">
        <f t="shared" si="1"/>
        <v>242.75</v>
      </c>
    </row>
    <row r="8" spans="1:16" x14ac:dyDescent="0.2">
      <c r="A8" s="15">
        <v>31107</v>
      </c>
      <c r="B8" s="48">
        <f t="shared" ref="B8:B42" si="5">B4</f>
        <v>1</v>
      </c>
      <c r="C8" s="2">
        <v>221.2</v>
      </c>
      <c r="D8">
        <f t="shared" si="2"/>
        <v>196.20016804619934</v>
      </c>
      <c r="E8" s="2">
        <f t="shared" si="0"/>
        <v>24.999831953800651</v>
      </c>
      <c r="F8" s="2">
        <f t="shared" si="3"/>
        <v>225.85999999999999</v>
      </c>
      <c r="G8" s="2">
        <f t="shared" si="4"/>
        <v>-4.6599999999999966</v>
      </c>
      <c r="H8">
        <f t="shared" si="1"/>
        <v>191.02500000000001</v>
      </c>
    </row>
    <row r="9" spans="1:16" x14ac:dyDescent="0.2">
      <c r="A9" s="15">
        <v>31199</v>
      </c>
      <c r="B9" s="48">
        <f t="shared" si="5"/>
        <v>2</v>
      </c>
      <c r="C9" s="2">
        <v>260.2</v>
      </c>
      <c r="D9">
        <f t="shared" si="2"/>
        <v>205.57506382030076</v>
      </c>
      <c r="E9" s="2">
        <f t="shared" si="0"/>
        <v>54.624936179699233</v>
      </c>
      <c r="F9" s="2">
        <f t="shared" si="3"/>
        <v>204.14000000000001</v>
      </c>
      <c r="G9" s="2">
        <f t="shared" si="4"/>
        <v>56.059999999999974</v>
      </c>
      <c r="H9">
        <f t="shared" si="1"/>
        <v>206.11250000000001</v>
      </c>
    </row>
    <row r="10" spans="1:16" x14ac:dyDescent="0.2">
      <c r="A10" s="15">
        <v>31291</v>
      </c>
      <c r="B10" s="48">
        <f t="shared" si="5"/>
        <v>3</v>
      </c>
      <c r="C10" s="2">
        <v>259.5</v>
      </c>
      <c r="D10">
        <f t="shared" si="2"/>
        <v>226.0593248464541</v>
      </c>
      <c r="E10" s="2">
        <f t="shared" si="0"/>
        <v>33.440675153545897</v>
      </c>
      <c r="F10" s="2">
        <f t="shared" si="3"/>
        <v>225.38000000000002</v>
      </c>
      <c r="G10" s="2">
        <f t="shared" si="4"/>
        <v>34.119999999999976</v>
      </c>
      <c r="H10">
        <f t="shared" si="1"/>
        <v>233.15625</v>
      </c>
    </row>
    <row r="11" spans="1:16" x14ac:dyDescent="0.2">
      <c r="A11" s="15">
        <v>31382</v>
      </c>
      <c r="B11" s="48">
        <f t="shared" si="5"/>
        <v>4</v>
      </c>
      <c r="C11" s="2">
        <v>140.5</v>
      </c>
      <c r="D11">
        <f t="shared" si="2"/>
        <v>238.59952290696205</v>
      </c>
      <c r="E11" s="2">
        <f t="shared" si="0"/>
        <v>-98.099522906962051</v>
      </c>
      <c r="F11" s="2">
        <f t="shared" si="3"/>
        <v>240.9</v>
      </c>
      <c r="G11" s="2">
        <f t="shared" si="4"/>
        <v>-100.4</v>
      </c>
      <c r="H11">
        <f t="shared" si="1"/>
        <v>246.328125</v>
      </c>
    </row>
    <row r="12" spans="1:16" x14ac:dyDescent="0.2">
      <c r="A12" s="15">
        <v>31472</v>
      </c>
      <c r="B12" s="48">
        <f t="shared" si="5"/>
        <v>1</v>
      </c>
      <c r="C12" s="2">
        <v>245.5</v>
      </c>
      <c r="D12">
        <f t="shared" si="2"/>
        <v>201.81236351959552</v>
      </c>
      <c r="E12" s="2">
        <f t="shared" si="0"/>
        <v>43.687636480404478</v>
      </c>
      <c r="F12" s="2">
        <f t="shared" si="3"/>
        <v>246.26</v>
      </c>
      <c r="G12" s="2">
        <f t="shared" si="4"/>
        <v>-0.75999999999999091</v>
      </c>
      <c r="H12">
        <f t="shared" si="1"/>
        <v>193.4140625</v>
      </c>
    </row>
    <row r="13" spans="1:16" x14ac:dyDescent="0.2">
      <c r="A13" s="15">
        <v>31564</v>
      </c>
      <c r="B13" s="48">
        <f t="shared" si="5"/>
        <v>2</v>
      </c>
      <c r="C13" s="2">
        <v>298.8</v>
      </c>
      <c r="D13">
        <f t="shared" si="2"/>
        <v>218.19515518705541</v>
      </c>
      <c r="E13" s="2">
        <f t="shared" si="0"/>
        <v>80.604844812944606</v>
      </c>
      <c r="F13" s="2">
        <f t="shared" si="3"/>
        <v>228.11999999999998</v>
      </c>
      <c r="G13" s="2">
        <f t="shared" si="4"/>
        <v>70.680000000000035</v>
      </c>
      <c r="H13">
        <f t="shared" si="1"/>
        <v>219.45703125</v>
      </c>
    </row>
    <row r="14" spans="1:16" x14ac:dyDescent="0.2">
      <c r="A14" s="15">
        <v>31656</v>
      </c>
      <c r="B14" s="48">
        <f t="shared" si="5"/>
        <v>3</v>
      </c>
      <c r="C14" s="2">
        <v>287</v>
      </c>
      <c r="D14">
        <f t="shared" si="2"/>
        <v>248.42183912658859</v>
      </c>
      <c r="E14" s="2">
        <f t="shared" si="0"/>
        <v>38.578160873411406</v>
      </c>
      <c r="F14" s="2">
        <f t="shared" si="3"/>
        <v>264.53999999999996</v>
      </c>
      <c r="G14" s="2">
        <f t="shared" si="4"/>
        <v>22.460000000000036</v>
      </c>
      <c r="H14">
        <f t="shared" si="1"/>
        <v>259.12851562499998</v>
      </c>
    </row>
    <row r="15" spans="1:16" x14ac:dyDescent="0.2">
      <c r="A15" s="15">
        <v>31747</v>
      </c>
      <c r="B15" s="48">
        <f t="shared" si="5"/>
        <v>4</v>
      </c>
      <c r="C15" s="2">
        <v>168.8</v>
      </c>
      <c r="D15">
        <f t="shared" si="2"/>
        <v>262.8885858636508</v>
      </c>
      <c r="E15" s="2">
        <f t="shared" si="0"/>
        <v>-94.088585863650792</v>
      </c>
      <c r="F15" s="2">
        <f t="shared" si="3"/>
        <v>294.14</v>
      </c>
      <c r="G15" s="2">
        <f t="shared" si="4"/>
        <v>-125.33999999999997</v>
      </c>
      <c r="H15">
        <f t="shared" si="1"/>
        <v>273.06425781249999</v>
      </c>
    </row>
    <row r="16" spans="1:16" x14ac:dyDescent="0.2">
      <c r="A16" s="15">
        <v>31837</v>
      </c>
      <c r="B16" s="48">
        <f t="shared" si="5"/>
        <v>1</v>
      </c>
      <c r="C16" s="2">
        <v>322.60000000000002</v>
      </c>
      <c r="D16">
        <f t="shared" si="2"/>
        <v>227.60552125608174</v>
      </c>
      <c r="E16" s="2">
        <f t="shared" si="0"/>
        <v>94.994478743918279</v>
      </c>
      <c r="F16" s="2">
        <f t="shared" si="3"/>
        <v>315.24</v>
      </c>
      <c r="G16" s="2">
        <f t="shared" si="4"/>
        <v>7.3600000000000136</v>
      </c>
      <c r="H16">
        <f t="shared" si="1"/>
        <v>220.93212890625</v>
      </c>
    </row>
    <row r="17" spans="1:8" x14ac:dyDescent="0.2">
      <c r="A17" s="15">
        <v>31929</v>
      </c>
      <c r="B17" s="48">
        <f t="shared" si="5"/>
        <v>2</v>
      </c>
      <c r="C17" s="2">
        <v>393.5</v>
      </c>
      <c r="D17">
        <f t="shared" si="2"/>
        <v>263.22829420051892</v>
      </c>
      <c r="E17" s="2">
        <f t="shared" si="0"/>
        <v>130.27170579948108</v>
      </c>
      <c r="F17" s="2">
        <f t="shared" si="3"/>
        <v>309.78000000000003</v>
      </c>
      <c r="G17" s="2">
        <f t="shared" si="4"/>
        <v>83.71999999999997</v>
      </c>
      <c r="H17">
        <f t="shared" si="1"/>
        <v>271.76606445312501</v>
      </c>
    </row>
    <row r="18" spans="1:8" x14ac:dyDescent="0.2">
      <c r="A18" s="15">
        <v>32021</v>
      </c>
      <c r="B18" s="48">
        <f t="shared" si="5"/>
        <v>3</v>
      </c>
      <c r="C18" s="2">
        <v>404.3</v>
      </c>
      <c r="D18">
        <f t="shared" si="2"/>
        <v>312.07996914143263</v>
      </c>
      <c r="E18" s="2">
        <f t="shared" si="0"/>
        <v>92.220030858567384</v>
      </c>
      <c r="F18" s="2">
        <f t="shared" si="3"/>
        <v>356.24000000000007</v>
      </c>
      <c r="G18" s="2">
        <f t="shared" si="4"/>
        <v>48.059999999999945</v>
      </c>
      <c r="H18">
        <f t="shared" si="1"/>
        <v>332.63303222656248</v>
      </c>
    </row>
    <row r="19" spans="1:8" x14ac:dyDescent="0.2">
      <c r="A19" s="15">
        <v>32112</v>
      </c>
      <c r="B19" s="48">
        <f t="shared" si="5"/>
        <v>4</v>
      </c>
      <c r="C19" s="2">
        <v>259.7</v>
      </c>
      <c r="D19">
        <f t="shared" si="2"/>
        <v>346.6623287021356</v>
      </c>
      <c r="E19" s="2">
        <f t="shared" si="0"/>
        <v>-86.962328702135608</v>
      </c>
      <c r="F19" s="2">
        <f t="shared" si="3"/>
        <v>384.64</v>
      </c>
      <c r="G19" s="2">
        <f t="shared" si="4"/>
        <v>-124.94</v>
      </c>
      <c r="H19">
        <f t="shared" si="1"/>
        <v>368.46651611328127</v>
      </c>
    </row>
    <row r="20" spans="1:8" x14ac:dyDescent="0.2">
      <c r="A20" s="15">
        <v>32203</v>
      </c>
      <c r="B20" s="48">
        <f t="shared" si="5"/>
        <v>1</v>
      </c>
      <c r="C20" s="2">
        <v>401.1</v>
      </c>
      <c r="D20">
        <f t="shared" si="2"/>
        <v>314.05159878353999</v>
      </c>
      <c r="E20" s="2">
        <f t="shared" si="0"/>
        <v>87.048401216460036</v>
      </c>
      <c r="F20" s="2">
        <f t="shared" si="3"/>
        <v>401.88</v>
      </c>
      <c r="G20" s="2">
        <f t="shared" si="4"/>
        <v>-0.77999999999997272</v>
      </c>
      <c r="H20">
        <f t="shared" si="1"/>
        <v>314.0832580566406</v>
      </c>
    </row>
    <row r="21" spans="1:8" x14ac:dyDescent="0.2">
      <c r="A21" s="15">
        <v>32295</v>
      </c>
      <c r="B21" s="48">
        <f t="shared" si="5"/>
        <v>2</v>
      </c>
      <c r="C21" s="2">
        <v>464.6</v>
      </c>
      <c r="D21">
        <f t="shared" si="2"/>
        <v>346.69460575312928</v>
      </c>
      <c r="E21" s="2">
        <f t="shared" si="0"/>
        <v>117.90539424687074</v>
      </c>
      <c r="F21" s="2">
        <f t="shared" si="3"/>
        <v>373.9</v>
      </c>
      <c r="G21" s="2">
        <f t="shared" si="4"/>
        <v>90.700000000000045</v>
      </c>
      <c r="H21">
        <f t="shared" si="1"/>
        <v>357.59162902832031</v>
      </c>
    </row>
    <row r="22" spans="1:8" x14ac:dyDescent="0.2">
      <c r="A22" s="15">
        <v>32387</v>
      </c>
      <c r="B22" s="48">
        <f t="shared" si="5"/>
        <v>3</v>
      </c>
      <c r="C22" s="2">
        <v>479.7</v>
      </c>
      <c r="D22">
        <f t="shared" si="2"/>
        <v>390.90893424587364</v>
      </c>
      <c r="E22" s="2">
        <f t="shared" si="0"/>
        <v>88.79106575412635</v>
      </c>
      <c r="F22" s="2">
        <f t="shared" si="3"/>
        <v>402.48</v>
      </c>
      <c r="G22" s="2">
        <f t="shared" si="4"/>
        <v>77.21999999999997</v>
      </c>
      <c r="H22">
        <f t="shared" si="1"/>
        <v>411.09581451416017</v>
      </c>
    </row>
    <row r="23" spans="1:8" x14ac:dyDescent="0.2">
      <c r="A23" s="15">
        <v>32478</v>
      </c>
      <c r="B23" s="48">
        <f t="shared" si="5"/>
        <v>4</v>
      </c>
      <c r="C23" s="2">
        <v>264.39999999999998</v>
      </c>
      <c r="D23">
        <f t="shared" si="2"/>
        <v>424.20543754455969</v>
      </c>
      <c r="E23" s="2">
        <f t="shared" si="0"/>
        <v>-159.80543754455971</v>
      </c>
      <c r="F23" s="2">
        <f t="shared" si="3"/>
        <v>404.51999999999992</v>
      </c>
      <c r="G23" s="2">
        <f t="shared" si="4"/>
        <v>-140.11999999999995</v>
      </c>
      <c r="H23">
        <f t="shared" si="1"/>
        <v>445.39790725708008</v>
      </c>
    </row>
    <row r="24" spans="1:8" x14ac:dyDescent="0.2">
      <c r="A24" s="15">
        <v>32568</v>
      </c>
      <c r="B24" s="48">
        <f t="shared" si="5"/>
        <v>1</v>
      </c>
      <c r="C24" s="2">
        <v>402.6</v>
      </c>
      <c r="D24">
        <f t="shared" si="2"/>
        <v>364.27866188128729</v>
      </c>
      <c r="E24" s="2">
        <f t="shared" si="0"/>
        <v>38.321338118712731</v>
      </c>
      <c r="F24" s="2">
        <f t="shared" si="3"/>
        <v>388.77999999999992</v>
      </c>
      <c r="G24" s="2">
        <f t="shared" si="4"/>
        <v>13.820000000000107</v>
      </c>
      <c r="H24">
        <f t="shared" si="1"/>
        <v>354.89895362854003</v>
      </c>
    </row>
    <row r="25" spans="1:8" x14ac:dyDescent="0.2">
      <c r="A25" s="15">
        <v>32660</v>
      </c>
      <c r="B25" s="48">
        <f t="shared" si="5"/>
        <v>2</v>
      </c>
      <c r="C25" s="2">
        <v>411.3</v>
      </c>
      <c r="D25">
        <f t="shared" si="2"/>
        <v>378.64910050867229</v>
      </c>
      <c r="E25" s="2">
        <f t="shared" si="0"/>
        <v>32.650899491327721</v>
      </c>
      <c r="F25" s="2">
        <f t="shared" si="3"/>
        <v>339.38</v>
      </c>
      <c r="G25" s="2">
        <f t="shared" si="4"/>
        <v>71.920000000000016</v>
      </c>
      <c r="H25">
        <f t="shared" si="1"/>
        <v>378.74947681427</v>
      </c>
    </row>
    <row r="26" spans="1:8" x14ac:dyDescent="0.2">
      <c r="A26" s="15">
        <v>32752</v>
      </c>
      <c r="B26" s="48">
        <f t="shared" si="5"/>
        <v>3</v>
      </c>
      <c r="C26" s="2">
        <v>385.9</v>
      </c>
      <c r="D26">
        <f t="shared" si="2"/>
        <v>390.89313399767832</v>
      </c>
      <c r="E26" s="2">
        <f t="shared" si="0"/>
        <v>-4.993133997678342</v>
      </c>
      <c r="F26" s="2">
        <f t="shared" si="3"/>
        <v>348.34000000000003</v>
      </c>
      <c r="G26" s="2">
        <f t="shared" si="4"/>
        <v>37.559999999999945</v>
      </c>
      <c r="H26">
        <f t="shared" si="1"/>
        <v>395.02473840713503</v>
      </c>
    </row>
    <row r="27" spans="1:8" x14ac:dyDescent="0.2">
      <c r="A27" s="15">
        <v>32843</v>
      </c>
      <c r="B27" s="48">
        <f t="shared" si="5"/>
        <v>4</v>
      </c>
      <c r="C27" s="2">
        <v>232.7</v>
      </c>
      <c r="D27">
        <f t="shared" si="2"/>
        <v>389.02071697900152</v>
      </c>
      <c r="E27" s="2">
        <f t="shared" si="0"/>
        <v>-156.32071697900153</v>
      </c>
      <c r="F27" s="2">
        <f t="shared" si="3"/>
        <v>329.96000000000004</v>
      </c>
      <c r="G27" s="2">
        <f t="shared" si="4"/>
        <v>-97.260000000000048</v>
      </c>
      <c r="H27">
        <f t="shared" si="1"/>
        <v>390.4623692035675</v>
      </c>
    </row>
    <row r="28" spans="1:8" x14ac:dyDescent="0.2">
      <c r="A28" s="15">
        <v>32933</v>
      </c>
      <c r="B28" s="48">
        <f t="shared" si="5"/>
        <v>1</v>
      </c>
      <c r="C28" s="2">
        <v>309.2</v>
      </c>
      <c r="D28">
        <f t="shared" si="2"/>
        <v>330.40070578376026</v>
      </c>
      <c r="E28" s="2">
        <f t="shared" si="0"/>
        <v>-21.20070578376027</v>
      </c>
      <c r="F28" s="2">
        <f t="shared" si="3"/>
        <v>306.3</v>
      </c>
      <c r="G28" s="2">
        <f t="shared" si="4"/>
        <v>2.8999999999999773</v>
      </c>
      <c r="H28">
        <f t="shared" si="1"/>
        <v>311.58118460178378</v>
      </c>
    </row>
    <row r="29" spans="1:8" x14ac:dyDescent="0.2">
      <c r="A29" s="15">
        <v>33025</v>
      </c>
      <c r="B29" s="48">
        <f t="shared" si="5"/>
        <v>2</v>
      </c>
      <c r="C29" s="2">
        <v>310.7</v>
      </c>
      <c r="D29">
        <f t="shared" si="2"/>
        <v>322.45047606111905</v>
      </c>
      <c r="E29" s="2">
        <f t="shared" si="0"/>
        <v>-11.750476061119059</v>
      </c>
      <c r="F29" s="2">
        <f t="shared" si="3"/>
        <v>270.14</v>
      </c>
      <c r="G29" s="2">
        <f t="shared" si="4"/>
        <v>40.56</v>
      </c>
      <c r="H29">
        <f t="shared" si="1"/>
        <v>310.39059230089185</v>
      </c>
    </row>
    <row r="30" spans="1:8" x14ac:dyDescent="0.2">
      <c r="A30" s="15">
        <v>33117</v>
      </c>
      <c r="B30" s="48">
        <f t="shared" si="5"/>
        <v>3</v>
      </c>
      <c r="C30" s="2">
        <v>293</v>
      </c>
      <c r="D30">
        <f t="shared" si="2"/>
        <v>318.04406690714399</v>
      </c>
      <c r="E30" s="2">
        <f t="shared" si="0"/>
        <v>-25.044066907143986</v>
      </c>
      <c r="F30" s="2">
        <f t="shared" si="3"/>
        <v>270.48</v>
      </c>
      <c r="G30" s="2">
        <f t="shared" si="4"/>
        <v>22.519999999999982</v>
      </c>
      <c r="H30">
        <f t="shared" si="1"/>
        <v>310.54529615044589</v>
      </c>
    </row>
    <row r="31" spans="1:8" x14ac:dyDescent="0.2">
      <c r="A31" s="15">
        <v>33208</v>
      </c>
      <c r="B31" s="48">
        <f t="shared" si="5"/>
        <v>4</v>
      </c>
      <c r="C31" s="2">
        <v>205.1</v>
      </c>
      <c r="D31">
        <f t="shared" si="2"/>
        <v>308.6525830984537</v>
      </c>
      <c r="E31" s="2">
        <f t="shared" si="0"/>
        <v>-103.55258309845371</v>
      </c>
      <c r="F31" s="2">
        <f t="shared" si="3"/>
        <v>265.71999999999997</v>
      </c>
      <c r="G31" s="2">
        <f t="shared" si="4"/>
        <v>-60.619999999999976</v>
      </c>
      <c r="H31">
        <f t="shared" si="1"/>
        <v>301.77264807522295</v>
      </c>
    </row>
    <row r="32" spans="1:8" x14ac:dyDescent="0.2">
      <c r="A32" s="15">
        <v>33298</v>
      </c>
      <c r="B32" s="48">
        <f t="shared" si="5"/>
        <v>1</v>
      </c>
      <c r="C32" s="2">
        <v>234.4</v>
      </c>
      <c r="D32">
        <f t="shared" si="2"/>
        <v>269.8205351278516</v>
      </c>
      <c r="E32" s="2">
        <f t="shared" si="0"/>
        <v>-35.420535127851593</v>
      </c>
      <c r="F32" s="2">
        <f t="shared" si="3"/>
        <v>255.32</v>
      </c>
      <c r="G32" s="2">
        <f t="shared" si="4"/>
        <v>-20.919999999999987</v>
      </c>
      <c r="H32">
        <f t="shared" si="1"/>
        <v>253.43632403761148</v>
      </c>
    </row>
    <row r="33" spans="1:8" x14ac:dyDescent="0.2">
      <c r="A33" s="15">
        <v>33390</v>
      </c>
      <c r="B33" s="48">
        <f t="shared" si="5"/>
        <v>2</v>
      </c>
      <c r="C33" s="2">
        <v>285.39999999999998</v>
      </c>
      <c r="D33">
        <f t="shared" si="2"/>
        <v>256.53789284048918</v>
      </c>
      <c r="E33" s="2">
        <f t="shared" si="0"/>
        <v>28.862107159510799</v>
      </c>
      <c r="F33" s="2">
        <f t="shared" si="3"/>
        <v>235.35999999999999</v>
      </c>
      <c r="G33" s="2">
        <f t="shared" si="4"/>
        <v>50.039999999999992</v>
      </c>
      <c r="H33">
        <f t="shared" si="1"/>
        <v>243.91816201880573</v>
      </c>
    </row>
    <row r="34" spans="1:8" x14ac:dyDescent="0.2">
      <c r="A34" s="15">
        <v>33482</v>
      </c>
      <c r="B34" s="48">
        <f t="shared" si="5"/>
        <v>3</v>
      </c>
      <c r="C34" s="2">
        <v>258.7</v>
      </c>
      <c r="D34">
        <f t="shared" si="2"/>
        <v>267.36113545033498</v>
      </c>
      <c r="E34" s="2">
        <f t="shared" si="0"/>
        <v>-8.6611354503349958</v>
      </c>
      <c r="F34" s="2">
        <f t="shared" si="3"/>
        <v>247.08</v>
      </c>
      <c r="G34" s="2">
        <f t="shared" si="4"/>
        <v>11.619999999999976</v>
      </c>
      <c r="H34">
        <f t="shared" si="1"/>
        <v>264.65908100940283</v>
      </c>
    </row>
    <row r="35" spans="1:8" x14ac:dyDescent="0.2">
      <c r="A35" s="15">
        <v>33573</v>
      </c>
      <c r="B35" s="48">
        <f t="shared" si="5"/>
        <v>4</v>
      </c>
      <c r="C35" s="2">
        <v>193.2</v>
      </c>
      <c r="D35">
        <f t="shared" si="2"/>
        <v>264.11322393307694</v>
      </c>
      <c r="E35" s="2">
        <f t="shared" si="0"/>
        <v>-70.913223933076949</v>
      </c>
      <c r="F35" s="2">
        <f t="shared" si="3"/>
        <v>258.7</v>
      </c>
      <c r="G35" s="2">
        <f t="shared" si="4"/>
        <v>-65.5</v>
      </c>
      <c r="H35">
        <f t="shared" si="1"/>
        <v>261.67954050470144</v>
      </c>
    </row>
    <row r="36" spans="1:8" x14ac:dyDescent="0.2">
      <c r="A36" s="15">
        <v>33664</v>
      </c>
      <c r="B36" s="48">
        <f t="shared" si="5"/>
        <v>1</v>
      </c>
      <c r="C36" s="2">
        <v>263.7</v>
      </c>
      <c r="D36">
        <f t="shared" si="2"/>
        <v>237.52088184827176</v>
      </c>
      <c r="E36" s="2">
        <f t="shared" si="0"/>
        <v>26.179118151728233</v>
      </c>
      <c r="F36" s="2">
        <f t="shared" si="3"/>
        <v>264.65999999999997</v>
      </c>
      <c r="G36" s="2">
        <f t="shared" si="4"/>
        <v>-0.95999999999997954</v>
      </c>
      <c r="H36">
        <f t="shared" si="1"/>
        <v>227.43977025235071</v>
      </c>
    </row>
    <row r="37" spans="1:8" x14ac:dyDescent="0.2">
      <c r="A37" s="15">
        <v>33756</v>
      </c>
      <c r="B37" s="48">
        <f t="shared" si="5"/>
        <v>2</v>
      </c>
      <c r="C37" s="2">
        <v>292.5</v>
      </c>
      <c r="D37">
        <f t="shared" si="2"/>
        <v>247.33800800271484</v>
      </c>
      <c r="E37" s="2">
        <f t="shared" si="0"/>
        <v>45.161991997285156</v>
      </c>
      <c r="F37" s="2">
        <f t="shared" si="3"/>
        <v>248.57999999999998</v>
      </c>
      <c r="G37" s="2">
        <f t="shared" si="4"/>
        <v>43.920000000000016</v>
      </c>
      <c r="H37">
        <f t="shared" si="1"/>
        <v>245.56988512617534</v>
      </c>
    </row>
    <row r="38" spans="1:8" x14ac:dyDescent="0.2">
      <c r="A38" s="15">
        <v>33848</v>
      </c>
      <c r="B38" s="48">
        <f t="shared" si="5"/>
        <v>3</v>
      </c>
      <c r="C38" s="2">
        <v>315.2</v>
      </c>
      <c r="D38">
        <f t="shared" si="2"/>
        <v>264.27368055874513</v>
      </c>
      <c r="E38" s="2">
        <f t="shared" si="0"/>
        <v>50.926319441254861</v>
      </c>
      <c r="F38" s="2">
        <f t="shared" si="3"/>
        <v>264.84000000000003</v>
      </c>
      <c r="G38" s="2">
        <f t="shared" si="4"/>
        <v>50.359999999999957</v>
      </c>
      <c r="H38">
        <f t="shared" si="1"/>
        <v>269.03494256308767</v>
      </c>
    </row>
    <row r="39" spans="1:8" x14ac:dyDescent="0.2">
      <c r="A39" s="15">
        <v>33939</v>
      </c>
      <c r="B39" s="48">
        <f t="shared" si="5"/>
        <v>4</v>
      </c>
      <c r="C39" s="2">
        <v>178.3</v>
      </c>
      <c r="D39">
        <f t="shared" si="2"/>
        <v>283.37096640461164</v>
      </c>
      <c r="E39" s="2">
        <f t="shared" si="0"/>
        <v>-105.07096640461162</v>
      </c>
      <c r="F39" s="2">
        <f t="shared" si="3"/>
        <v>271.18</v>
      </c>
      <c r="G39" s="2">
        <f t="shared" si="4"/>
        <v>-92.88</v>
      </c>
      <c r="H39">
        <f t="shared" si="1"/>
        <v>292.11747128154383</v>
      </c>
    </row>
    <row r="40" spans="1:8" x14ac:dyDescent="0.2">
      <c r="A40" s="15">
        <v>34029</v>
      </c>
      <c r="B40" s="48">
        <f t="shared" si="5"/>
        <v>1</v>
      </c>
      <c r="C40" s="2">
        <v>274.5</v>
      </c>
      <c r="D40">
        <f t="shared" si="2"/>
        <v>243.96952719703353</v>
      </c>
      <c r="E40" s="2">
        <f t="shared" si="0"/>
        <v>30.530472802966472</v>
      </c>
      <c r="F40" s="2">
        <f>AVERAGE(C38:C42)</f>
        <v>275.04000000000002</v>
      </c>
      <c r="G40" s="2">
        <f t="shared" si="4"/>
        <v>-0.54000000000002046</v>
      </c>
      <c r="H40">
        <f t="shared" si="1"/>
        <v>235.20873564077192</v>
      </c>
    </row>
    <row r="41" spans="1:8" x14ac:dyDescent="0.2">
      <c r="A41" s="15">
        <v>34121</v>
      </c>
      <c r="B41" s="48">
        <f t="shared" si="5"/>
        <v>2</v>
      </c>
      <c r="C41" s="2">
        <v>295.39999999999998</v>
      </c>
      <c r="D41">
        <f t="shared" si="2"/>
        <v>255.41840417311798</v>
      </c>
      <c r="E41" s="2">
        <f t="shared" si="0"/>
        <v>39.981595826882</v>
      </c>
      <c r="F41" s="2"/>
      <c r="G41" s="2"/>
      <c r="H41">
        <f t="shared" si="1"/>
        <v>254.85436782038596</v>
      </c>
    </row>
    <row r="42" spans="1:8" x14ac:dyDescent="0.2">
      <c r="A42" s="16">
        <v>34213</v>
      </c>
      <c r="B42" s="49">
        <f t="shared" si="5"/>
        <v>3</v>
      </c>
      <c r="C42" s="13">
        <v>311.8</v>
      </c>
      <c r="D42">
        <f t="shared" si="2"/>
        <v>270.41143670437401</v>
      </c>
      <c r="E42" s="2">
        <f t="shared" si="0"/>
        <v>41.388563295626</v>
      </c>
      <c r="F42" s="2"/>
      <c r="G42" s="2"/>
      <c r="H42">
        <f t="shared" si="1"/>
        <v>275.12718391019297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62"/>
  <sheetViews>
    <sheetView workbookViewId="0">
      <selection activeCell="D15" sqref="D15"/>
    </sheetView>
  </sheetViews>
  <sheetFormatPr baseColWidth="10" defaultColWidth="9.140625" defaultRowHeight="12.75" x14ac:dyDescent="0.2"/>
  <cols>
    <col min="2" max="2" width="7.85546875" bestFit="1" customWidth="1"/>
    <col min="3" max="3" width="12.7109375" customWidth="1"/>
    <col min="4" max="4" width="13.140625" bestFit="1" customWidth="1"/>
    <col min="5" max="5" width="12.7109375" customWidth="1"/>
    <col min="6" max="6" width="9.42578125" bestFit="1" customWidth="1"/>
    <col min="7" max="7" width="13.85546875" bestFit="1" customWidth="1"/>
    <col min="8" max="8" width="11.7109375" bestFit="1" customWidth="1"/>
    <col min="9" max="9" width="8.140625" hidden="1" customWidth="1"/>
  </cols>
  <sheetData>
    <row r="1" spans="1:18" x14ac:dyDescent="0.2">
      <c r="A1" s="1" t="s">
        <v>0</v>
      </c>
      <c r="B1" s="1"/>
      <c r="C1" s="1"/>
      <c r="D1" s="1"/>
      <c r="G1" s="25" t="s">
        <v>22</v>
      </c>
      <c r="H1" s="25" t="s">
        <v>23</v>
      </c>
    </row>
    <row r="2" spans="1:18" x14ac:dyDescent="0.2">
      <c r="A2" s="1" t="s">
        <v>3</v>
      </c>
      <c r="B2" s="1"/>
      <c r="C2" s="1"/>
      <c r="D2" s="1"/>
      <c r="F2" s="32" t="s">
        <v>29</v>
      </c>
      <c r="G2" s="25" t="s">
        <v>24</v>
      </c>
      <c r="H2" s="25" t="s">
        <v>24</v>
      </c>
    </row>
    <row r="3" spans="1:18" x14ac:dyDescent="0.2">
      <c r="A3" s="51"/>
      <c r="C3" s="1"/>
      <c r="D3" s="1"/>
      <c r="F3" s="33">
        <v>1</v>
      </c>
      <c r="G3" s="37"/>
      <c r="H3" s="38"/>
    </row>
    <row r="4" spans="1:18" x14ac:dyDescent="0.2">
      <c r="A4" s="1"/>
      <c r="B4" s="1"/>
      <c r="F4" s="33">
        <v>2</v>
      </c>
      <c r="G4" s="37"/>
      <c r="H4" s="39"/>
    </row>
    <row r="5" spans="1:18" x14ac:dyDescent="0.2">
      <c r="F5" s="33">
        <v>3</v>
      </c>
      <c r="G5" s="37"/>
      <c r="H5" s="39"/>
    </row>
    <row r="6" spans="1:18" x14ac:dyDescent="0.2">
      <c r="F6" s="33">
        <v>4</v>
      </c>
      <c r="G6" s="37"/>
      <c r="H6" s="40"/>
    </row>
    <row r="7" spans="1:18" x14ac:dyDescent="0.2">
      <c r="G7" s="41"/>
      <c r="H7" s="39"/>
    </row>
    <row r="9" spans="1:18" x14ac:dyDescent="0.2">
      <c r="I9" s="4"/>
    </row>
    <row r="10" spans="1:18" x14ac:dyDescent="0.2">
      <c r="I10" s="4"/>
    </row>
    <row r="11" spans="1:18" x14ac:dyDescent="0.2">
      <c r="A11" s="29" t="s">
        <v>9</v>
      </c>
      <c r="B11" s="29" t="s">
        <v>29</v>
      </c>
      <c r="C11" s="6" t="s">
        <v>10</v>
      </c>
      <c r="D11" s="5" t="s">
        <v>25</v>
      </c>
      <c r="E11" s="5" t="s">
        <v>11</v>
      </c>
      <c r="F11" s="5" t="s">
        <v>12</v>
      </c>
      <c r="G11" s="5" t="s">
        <v>13</v>
      </c>
      <c r="H11" s="52"/>
      <c r="I11" s="4"/>
    </row>
    <row r="12" spans="1:18" x14ac:dyDescent="0.2">
      <c r="C12" s="6" t="s">
        <v>16</v>
      </c>
      <c r="D12" s="5" t="s">
        <v>26</v>
      </c>
      <c r="E12" s="5" t="s">
        <v>27</v>
      </c>
      <c r="F12" s="5" t="s">
        <v>17</v>
      </c>
      <c r="G12" s="5" t="s">
        <v>18</v>
      </c>
      <c r="H12" s="52"/>
      <c r="I12" s="4"/>
    </row>
    <row r="13" spans="1:18" x14ac:dyDescent="0.2">
      <c r="A13" s="15">
        <v>30651</v>
      </c>
      <c r="B13" s="48">
        <v>4</v>
      </c>
      <c r="C13" s="8">
        <v>147.6</v>
      </c>
      <c r="D13" s="2"/>
      <c r="E13" s="3"/>
      <c r="F13" s="42"/>
      <c r="G13" s="8"/>
      <c r="H13" s="10"/>
      <c r="I13" s="10"/>
    </row>
    <row r="14" spans="1:18" x14ac:dyDescent="0.2">
      <c r="A14" s="15">
        <v>30742</v>
      </c>
      <c r="B14" s="48">
        <v>1</v>
      </c>
      <c r="C14" s="7">
        <v>251.8</v>
      </c>
      <c r="D14" s="2"/>
      <c r="E14" s="3"/>
      <c r="F14" s="42"/>
      <c r="G14" s="10"/>
      <c r="H14" s="10"/>
      <c r="I14" s="10"/>
    </row>
    <row r="15" spans="1:18" x14ac:dyDescent="0.2">
      <c r="A15" s="15">
        <v>30834</v>
      </c>
      <c r="B15" s="48">
        <v>2</v>
      </c>
      <c r="C15" s="7">
        <v>273.10000000000002</v>
      </c>
      <c r="D15" s="50"/>
      <c r="E15" s="35"/>
      <c r="F15" s="42"/>
      <c r="G15" s="10"/>
      <c r="H15" s="55"/>
      <c r="I15" s="56"/>
      <c r="J15" s="57"/>
      <c r="K15" s="57"/>
      <c r="L15" s="57"/>
      <c r="M15" s="57"/>
      <c r="N15" s="57"/>
      <c r="O15" s="57"/>
      <c r="P15" s="57"/>
      <c r="Q15" s="57"/>
      <c r="R15" s="58"/>
    </row>
    <row r="16" spans="1:18" ht="18" x14ac:dyDescent="0.25">
      <c r="A16" s="15">
        <v>30926</v>
      </c>
      <c r="B16" s="48">
        <v>3</v>
      </c>
      <c r="C16" s="7">
        <v>249.1</v>
      </c>
      <c r="D16" s="10"/>
      <c r="E16" s="36"/>
      <c r="F16" s="42"/>
      <c r="G16" s="10"/>
      <c r="H16" s="59" t="s">
        <v>38</v>
      </c>
      <c r="I16" s="60"/>
      <c r="J16" s="61"/>
      <c r="K16" s="61"/>
      <c r="L16" s="61"/>
      <c r="M16" s="61"/>
      <c r="N16" s="62"/>
      <c r="O16" s="63"/>
      <c r="P16" s="63"/>
      <c r="Q16" s="63"/>
      <c r="R16" s="64"/>
    </row>
    <row r="17" spans="1:18" x14ac:dyDescent="0.2">
      <c r="A17" s="15">
        <v>31017</v>
      </c>
      <c r="B17" s="48">
        <f>B13</f>
        <v>4</v>
      </c>
      <c r="C17" s="8">
        <v>139.30000000000001</v>
      </c>
      <c r="D17" s="10"/>
      <c r="E17" s="36"/>
      <c r="F17" s="42"/>
      <c r="G17" s="10"/>
      <c r="H17" s="65"/>
      <c r="I17" s="66"/>
      <c r="J17" s="63"/>
      <c r="K17" s="63"/>
      <c r="L17" s="63"/>
      <c r="M17" s="63"/>
      <c r="N17" s="63"/>
      <c r="O17" s="63"/>
      <c r="P17" s="63"/>
      <c r="Q17" s="63"/>
      <c r="R17" s="64"/>
    </row>
    <row r="18" spans="1:18" ht="15" x14ac:dyDescent="0.2">
      <c r="A18" s="15">
        <v>31107</v>
      </c>
      <c r="B18" s="48">
        <f t="shared" ref="B18:B52" si="0">B14</f>
        <v>1</v>
      </c>
      <c r="C18" s="2">
        <v>221.2</v>
      </c>
      <c r="D18" s="10"/>
      <c r="E18" s="36"/>
      <c r="F18" s="42"/>
      <c r="G18" s="10"/>
      <c r="H18" s="67" t="s">
        <v>36</v>
      </c>
      <c r="I18" s="68"/>
      <c r="J18" s="69"/>
      <c r="K18" s="69"/>
      <c r="L18" s="69"/>
      <c r="M18" s="69"/>
      <c r="N18" s="69"/>
      <c r="O18" s="69"/>
      <c r="P18" s="69"/>
      <c r="Q18" s="69"/>
      <c r="R18" s="70"/>
    </row>
    <row r="19" spans="1:18" x14ac:dyDescent="0.2">
      <c r="A19" s="15">
        <v>31199</v>
      </c>
      <c r="B19" s="48">
        <f t="shared" si="0"/>
        <v>2</v>
      </c>
      <c r="C19" s="2">
        <v>260.2</v>
      </c>
      <c r="D19" s="10"/>
      <c r="E19" s="36"/>
      <c r="F19" s="42"/>
      <c r="G19" s="10"/>
      <c r="H19" s="71"/>
      <c r="I19" s="13"/>
      <c r="J19" s="72"/>
      <c r="K19" s="72"/>
      <c r="L19" s="72"/>
      <c r="M19" s="72"/>
      <c r="N19" s="72"/>
      <c r="O19" s="72"/>
      <c r="P19" s="72"/>
      <c r="Q19" s="72"/>
      <c r="R19" s="73"/>
    </row>
    <row r="20" spans="1:18" x14ac:dyDescent="0.2">
      <c r="A20" s="15">
        <v>31291</v>
      </c>
      <c r="B20" s="48">
        <f t="shared" si="0"/>
        <v>3</v>
      </c>
      <c r="C20" s="2">
        <v>259.5</v>
      </c>
      <c r="D20" s="10"/>
      <c r="E20" s="36"/>
      <c r="F20" s="42"/>
      <c r="G20" s="10"/>
      <c r="H20" s="45"/>
      <c r="I20" s="2"/>
    </row>
    <row r="21" spans="1:18" x14ac:dyDescent="0.2">
      <c r="A21" s="15">
        <v>31382</v>
      </c>
      <c r="B21" s="48">
        <f t="shared" si="0"/>
        <v>4</v>
      </c>
      <c r="C21" s="2">
        <v>140.5</v>
      </c>
      <c r="D21" s="10"/>
      <c r="E21" s="36"/>
      <c r="F21" s="42"/>
      <c r="G21" s="10"/>
      <c r="H21" s="54"/>
      <c r="I21" s="2"/>
    </row>
    <row r="22" spans="1:18" x14ac:dyDescent="0.2">
      <c r="A22" s="15">
        <v>31472</v>
      </c>
      <c r="B22" s="48">
        <f t="shared" si="0"/>
        <v>1</v>
      </c>
      <c r="C22" s="2">
        <v>245.5</v>
      </c>
      <c r="D22" s="10"/>
      <c r="E22" s="36"/>
      <c r="F22" s="42"/>
      <c r="G22" s="10"/>
      <c r="H22" s="45"/>
      <c r="I22" s="2"/>
    </row>
    <row r="23" spans="1:18" x14ac:dyDescent="0.2">
      <c r="A23" s="15">
        <v>31564</v>
      </c>
      <c r="B23" s="48">
        <f t="shared" si="0"/>
        <v>2</v>
      </c>
      <c r="C23" s="2">
        <v>298.8</v>
      </c>
      <c r="D23" s="10"/>
      <c r="E23" s="36"/>
      <c r="F23" s="42"/>
      <c r="G23" s="10"/>
      <c r="H23" s="45"/>
      <c r="I23" s="2"/>
    </row>
    <row r="24" spans="1:18" x14ac:dyDescent="0.2">
      <c r="A24" s="15">
        <v>31656</v>
      </c>
      <c r="B24" s="48">
        <f t="shared" si="0"/>
        <v>3</v>
      </c>
      <c r="C24" s="2">
        <v>287</v>
      </c>
      <c r="D24" s="10"/>
      <c r="E24" s="36"/>
      <c r="F24" s="42"/>
      <c r="G24" s="10"/>
      <c r="H24" s="45"/>
      <c r="I24" s="2"/>
    </row>
    <row r="25" spans="1:18" x14ac:dyDescent="0.2">
      <c r="A25" s="15">
        <v>31747</v>
      </c>
      <c r="B25" s="48">
        <f t="shared" si="0"/>
        <v>4</v>
      </c>
      <c r="C25" s="2">
        <v>168.8</v>
      </c>
      <c r="D25" s="10"/>
      <c r="E25" s="36"/>
      <c r="F25" s="42"/>
      <c r="G25" s="10"/>
      <c r="H25" s="45"/>
      <c r="I25" s="2"/>
    </row>
    <row r="26" spans="1:18" x14ac:dyDescent="0.2">
      <c r="A26" s="15">
        <v>31837</v>
      </c>
      <c r="B26" s="48">
        <f t="shared" si="0"/>
        <v>1</v>
      </c>
      <c r="C26" s="2">
        <v>322.60000000000002</v>
      </c>
      <c r="D26" s="10"/>
      <c r="E26" s="36"/>
      <c r="F26" s="42"/>
      <c r="G26" s="10"/>
      <c r="H26" s="45"/>
      <c r="I26" s="2"/>
    </row>
    <row r="27" spans="1:18" x14ac:dyDescent="0.2">
      <c r="A27" s="15">
        <v>31929</v>
      </c>
      <c r="B27" s="48">
        <f t="shared" si="0"/>
        <v>2</v>
      </c>
      <c r="C27" s="2">
        <v>393.5</v>
      </c>
      <c r="D27" s="10"/>
      <c r="E27" s="36"/>
      <c r="F27" s="42"/>
      <c r="G27" s="10"/>
      <c r="H27" s="45"/>
      <c r="I27" s="2"/>
    </row>
    <row r="28" spans="1:18" x14ac:dyDescent="0.2">
      <c r="A28" s="15">
        <v>32021</v>
      </c>
      <c r="B28" s="48">
        <f t="shared" si="0"/>
        <v>3</v>
      </c>
      <c r="C28" s="2">
        <v>404.3</v>
      </c>
      <c r="D28" s="10"/>
      <c r="E28" s="36"/>
      <c r="F28" s="42"/>
      <c r="G28" s="10"/>
      <c r="H28" s="45"/>
      <c r="I28" s="2"/>
    </row>
    <row r="29" spans="1:18" x14ac:dyDescent="0.2">
      <c r="A29" s="15">
        <v>32112</v>
      </c>
      <c r="B29" s="48">
        <f t="shared" si="0"/>
        <v>4</v>
      </c>
      <c r="C29" s="2">
        <v>259.7</v>
      </c>
      <c r="D29" s="10"/>
      <c r="E29" s="36"/>
      <c r="F29" s="42"/>
      <c r="G29" s="10"/>
      <c r="H29" s="45"/>
      <c r="I29" s="2"/>
    </row>
    <row r="30" spans="1:18" x14ac:dyDescent="0.2">
      <c r="A30" s="15">
        <v>32203</v>
      </c>
      <c r="B30" s="48">
        <f t="shared" si="0"/>
        <v>1</v>
      </c>
      <c r="C30" s="2">
        <v>401.1</v>
      </c>
      <c r="D30" s="10"/>
      <c r="E30" s="36"/>
      <c r="F30" s="42"/>
      <c r="G30" s="10"/>
      <c r="H30" s="45"/>
      <c r="I30" s="2"/>
    </row>
    <row r="31" spans="1:18" x14ac:dyDescent="0.2">
      <c r="A31" s="15">
        <v>32295</v>
      </c>
      <c r="B31" s="48">
        <f t="shared" si="0"/>
        <v>2</v>
      </c>
      <c r="C31" s="2">
        <v>464.6</v>
      </c>
      <c r="D31" s="10"/>
      <c r="E31" s="36"/>
      <c r="F31" s="42"/>
      <c r="G31" s="10"/>
      <c r="H31" s="45"/>
      <c r="I31" s="2"/>
    </row>
    <row r="32" spans="1:18" x14ac:dyDescent="0.2">
      <c r="A32" s="15">
        <v>32387</v>
      </c>
      <c r="B32" s="48">
        <f t="shared" si="0"/>
        <v>3</v>
      </c>
      <c r="C32" s="2">
        <v>479.7</v>
      </c>
      <c r="D32" s="10"/>
      <c r="E32" s="36"/>
      <c r="F32" s="42"/>
      <c r="G32" s="10"/>
      <c r="H32" s="45"/>
      <c r="I32" s="2"/>
    </row>
    <row r="33" spans="1:9" x14ac:dyDescent="0.2">
      <c r="A33" s="15">
        <v>32478</v>
      </c>
      <c r="B33" s="48">
        <f t="shared" si="0"/>
        <v>4</v>
      </c>
      <c r="C33" s="2">
        <v>264.39999999999998</v>
      </c>
      <c r="D33" s="10"/>
      <c r="E33" s="36"/>
      <c r="F33" s="42"/>
      <c r="G33" s="10"/>
      <c r="H33" s="45"/>
      <c r="I33" s="2"/>
    </row>
    <row r="34" spans="1:9" x14ac:dyDescent="0.2">
      <c r="A34" s="15">
        <v>32568</v>
      </c>
      <c r="B34" s="48">
        <f t="shared" si="0"/>
        <v>1</v>
      </c>
      <c r="C34" s="2">
        <v>402.6</v>
      </c>
      <c r="D34" s="10"/>
      <c r="E34" s="36"/>
      <c r="F34" s="42"/>
      <c r="G34" s="10"/>
      <c r="H34" s="45"/>
      <c r="I34" s="2"/>
    </row>
    <row r="35" spans="1:9" x14ac:dyDescent="0.2">
      <c r="A35" s="15">
        <v>32660</v>
      </c>
      <c r="B35" s="48">
        <f t="shared" si="0"/>
        <v>2</v>
      </c>
      <c r="C35" s="2">
        <v>411.3</v>
      </c>
      <c r="D35" s="10"/>
      <c r="E35" s="36"/>
      <c r="F35" s="42"/>
      <c r="G35" s="10"/>
      <c r="H35" s="45"/>
      <c r="I35" s="2"/>
    </row>
    <row r="36" spans="1:9" x14ac:dyDescent="0.2">
      <c r="A36" s="15">
        <v>32752</v>
      </c>
      <c r="B36" s="48">
        <f t="shared" si="0"/>
        <v>3</v>
      </c>
      <c r="C36" s="2">
        <v>385.9</v>
      </c>
      <c r="D36" s="10"/>
      <c r="E36" s="36"/>
      <c r="F36" s="42"/>
      <c r="G36" s="10"/>
      <c r="H36" s="45"/>
      <c r="I36" s="2"/>
    </row>
    <row r="37" spans="1:9" x14ac:dyDescent="0.2">
      <c r="A37" s="15">
        <v>32843</v>
      </c>
      <c r="B37" s="48">
        <f t="shared" si="0"/>
        <v>4</v>
      </c>
      <c r="C37" s="2">
        <v>232.7</v>
      </c>
      <c r="D37" s="10"/>
      <c r="E37" s="36"/>
      <c r="F37" s="42"/>
      <c r="G37" s="10"/>
      <c r="H37" s="45"/>
      <c r="I37" s="2"/>
    </row>
    <row r="38" spans="1:9" x14ac:dyDescent="0.2">
      <c r="A38" s="15">
        <v>32933</v>
      </c>
      <c r="B38" s="48">
        <f t="shared" si="0"/>
        <v>1</v>
      </c>
      <c r="C38" s="2">
        <v>309.2</v>
      </c>
      <c r="D38" s="10"/>
      <c r="E38" s="36"/>
      <c r="F38" s="42"/>
      <c r="G38" s="10"/>
      <c r="H38" s="45"/>
      <c r="I38" s="2"/>
    </row>
    <row r="39" spans="1:9" x14ac:dyDescent="0.2">
      <c r="A39" s="15">
        <v>33025</v>
      </c>
      <c r="B39" s="48">
        <f t="shared" si="0"/>
        <v>2</v>
      </c>
      <c r="C39" s="2">
        <v>310.7</v>
      </c>
      <c r="D39" s="10"/>
      <c r="E39" s="36"/>
      <c r="F39" s="42"/>
      <c r="G39" s="10"/>
      <c r="H39" s="45"/>
      <c r="I39" s="2"/>
    </row>
    <row r="40" spans="1:9" x14ac:dyDescent="0.2">
      <c r="A40" s="15">
        <v>33117</v>
      </c>
      <c r="B40" s="48">
        <f t="shared" si="0"/>
        <v>3</v>
      </c>
      <c r="C40" s="2">
        <v>293</v>
      </c>
      <c r="D40" s="10"/>
      <c r="E40" s="36"/>
      <c r="F40" s="42"/>
      <c r="G40" s="10"/>
      <c r="H40" s="45"/>
      <c r="I40" s="2"/>
    </row>
    <row r="41" spans="1:9" x14ac:dyDescent="0.2">
      <c r="A41" s="15">
        <v>33208</v>
      </c>
      <c r="B41" s="48">
        <f t="shared" si="0"/>
        <v>4</v>
      </c>
      <c r="C41" s="2">
        <v>205.1</v>
      </c>
      <c r="D41" s="10"/>
      <c r="E41" s="36"/>
      <c r="F41" s="42"/>
      <c r="G41" s="10"/>
      <c r="H41" s="45"/>
      <c r="I41" s="2"/>
    </row>
    <row r="42" spans="1:9" x14ac:dyDescent="0.2">
      <c r="A42" s="15">
        <v>33298</v>
      </c>
      <c r="B42" s="48">
        <f t="shared" si="0"/>
        <v>1</v>
      </c>
      <c r="C42" s="2">
        <v>234.4</v>
      </c>
      <c r="D42" s="10"/>
      <c r="E42" s="36"/>
      <c r="F42" s="42"/>
      <c r="G42" s="10"/>
      <c r="H42" s="45"/>
      <c r="I42" s="2"/>
    </row>
    <row r="43" spans="1:9" x14ac:dyDescent="0.2">
      <c r="A43" s="15">
        <v>33390</v>
      </c>
      <c r="B43" s="48">
        <f t="shared" si="0"/>
        <v>2</v>
      </c>
      <c r="C43" s="2">
        <v>285.39999999999998</v>
      </c>
      <c r="D43" s="10"/>
      <c r="E43" s="36"/>
      <c r="F43" s="42"/>
      <c r="G43" s="10"/>
      <c r="H43" s="45"/>
      <c r="I43" s="2"/>
    </row>
    <row r="44" spans="1:9" x14ac:dyDescent="0.2">
      <c r="A44" s="15">
        <v>33482</v>
      </c>
      <c r="B44" s="48">
        <f t="shared" si="0"/>
        <v>3</v>
      </c>
      <c r="C44" s="2">
        <v>258.7</v>
      </c>
      <c r="D44" s="10"/>
      <c r="E44" s="36"/>
      <c r="F44" s="42"/>
      <c r="G44" s="10"/>
      <c r="H44" s="45"/>
      <c r="I44" s="2"/>
    </row>
    <row r="45" spans="1:9" x14ac:dyDescent="0.2">
      <c r="A45" s="15">
        <v>33573</v>
      </c>
      <c r="B45" s="48">
        <f t="shared" si="0"/>
        <v>4</v>
      </c>
      <c r="C45" s="2">
        <v>193.2</v>
      </c>
      <c r="D45" s="10"/>
      <c r="E45" s="36"/>
      <c r="F45" s="42"/>
      <c r="G45" s="10"/>
      <c r="H45" s="45"/>
      <c r="I45" s="2"/>
    </row>
    <row r="46" spans="1:9" x14ac:dyDescent="0.2">
      <c r="A46" s="15">
        <v>33664</v>
      </c>
      <c r="B46" s="48">
        <f t="shared" si="0"/>
        <v>1</v>
      </c>
      <c r="C46" s="2">
        <v>263.7</v>
      </c>
      <c r="D46" s="10"/>
      <c r="E46" s="36"/>
      <c r="F46" s="42"/>
      <c r="G46" s="10"/>
      <c r="H46" s="45"/>
      <c r="I46" s="2"/>
    </row>
    <row r="47" spans="1:9" x14ac:dyDescent="0.2">
      <c r="A47" s="15">
        <v>33756</v>
      </c>
      <c r="B47" s="48">
        <f t="shared" si="0"/>
        <v>2</v>
      </c>
      <c r="C47" s="2">
        <v>292.5</v>
      </c>
      <c r="D47" s="10"/>
      <c r="E47" s="36"/>
      <c r="F47" s="42"/>
      <c r="G47" s="10"/>
      <c r="H47" s="45"/>
      <c r="I47" s="2"/>
    </row>
    <row r="48" spans="1:9" x14ac:dyDescent="0.2">
      <c r="A48" s="15">
        <v>33848</v>
      </c>
      <c r="B48" s="48">
        <f t="shared" si="0"/>
        <v>3</v>
      </c>
      <c r="C48" s="2">
        <v>315.2</v>
      </c>
      <c r="D48" s="10"/>
      <c r="E48" s="36"/>
      <c r="F48" s="42"/>
      <c r="G48" s="10"/>
      <c r="H48" s="45"/>
      <c r="I48" s="2"/>
    </row>
    <row r="49" spans="1:38" x14ac:dyDescent="0.2">
      <c r="A49" s="15">
        <v>33939</v>
      </c>
      <c r="B49" s="48">
        <f t="shared" si="0"/>
        <v>4</v>
      </c>
      <c r="C49" s="2">
        <v>178.3</v>
      </c>
      <c r="D49" s="10"/>
      <c r="E49" s="36"/>
      <c r="F49" s="42"/>
      <c r="G49" s="10"/>
      <c r="H49" s="45"/>
      <c r="I49" s="2"/>
    </row>
    <row r="50" spans="1:38" x14ac:dyDescent="0.2">
      <c r="A50" s="15">
        <v>34029</v>
      </c>
      <c r="B50" s="48">
        <f t="shared" si="0"/>
        <v>1</v>
      </c>
      <c r="C50" s="2">
        <v>274.5</v>
      </c>
      <c r="D50" s="10"/>
      <c r="E50" s="36"/>
      <c r="F50" s="42"/>
      <c r="G50" s="10"/>
      <c r="H50" s="45"/>
      <c r="I50" s="2"/>
    </row>
    <row r="51" spans="1:38" x14ac:dyDescent="0.2">
      <c r="A51" s="15">
        <v>34121</v>
      </c>
      <c r="B51" s="48">
        <f t="shared" si="0"/>
        <v>2</v>
      </c>
      <c r="C51" s="2">
        <v>295.39999999999998</v>
      </c>
      <c r="D51" s="30"/>
      <c r="E51" s="3"/>
      <c r="F51" s="42"/>
      <c r="G51" s="10"/>
      <c r="H51" s="53"/>
      <c r="I51" s="2"/>
    </row>
    <row r="52" spans="1:38" x14ac:dyDescent="0.2">
      <c r="A52" s="16">
        <v>34213</v>
      </c>
      <c r="B52" s="49">
        <f t="shared" si="0"/>
        <v>3</v>
      </c>
      <c r="C52" s="13">
        <v>311.8</v>
      </c>
      <c r="D52" s="13"/>
      <c r="E52" s="14"/>
      <c r="F52" s="42"/>
      <c r="G52" s="44"/>
      <c r="H52" s="13"/>
      <c r="I52" s="13"/>
    </row>
    <row r="53" spans="1:38" x14ac:dyDescent="0.2">
      <c r="A53" s="15"/>
      <c r="B53" s="15"/>
      <c r="F53" s="3"/>
      <c r="G53" s="31"/>
      <c r="H53" s="10"/>
      <c r="I53" s="10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8"/>
      <c r="AE53" s="28"/>
      <c r="AF53" s="28"/>
      <c r="AG53" s="28"/>
      <c r="AH53" s="28"/>
      <c r="AI53" s="28"/>
      <c r="AJ53" s="28"/>
      <c r="AK53" s="28"/>
      <c r="AL53" s="28"/>
    </row>
    <row r="54" spans="1:38" x14ac:dyDescent="0.2">
      <c r="A54" s="15"/>
      <c r="B54" s="15"/>
      <c r="F54" s="3"/>
      <c r="G54" s="31"/>
      <c r="H54" s="10"/>
      <c r="I54" s="10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/>
      <c r="AC54" s="28"/>
      <c r="AD54" s="28"/>
      <c r="AE54" s="28"/>
      <c r="AF54" s="28"/>
      <c r="AG54" s="28"/>
      <c r="AH54" s="28"/>
      <c r="AI54" s="28"/>
      <c r="AJ54" s="28"/>
      <c r="AK54" s="28"/>
      <c r="AL54" s="28"/>
    </row>
    <row r="55" spans="1:38" x14ac:dyDescent="0.2">
      <c r="A55" s="15"/>
      <c r="B55" s="15"/>
      <c r="F55" s="3"/>
      <c r="G55" s="31"/>
      <c r="H55" s="10"/>
      <c r="I55" s="10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  <c r="AB55" s="28"/>
      <c r="AC55" s="28"/>
      <c r="AD55" s="28"/>
      <c r="AE55" s="28"/>
      <c r="AF55" s="28"/>
      <c r="AG55" s="28"/>
      <c r="AH55" s="28"/>
      <c r="AI55" s="28"/>
      <c r="AJ55" s="28"/>
      <c r="AK55" s="28"/>
      <c r="AL55" s="28"/>
    </row>
    <row r="56" spans="1:38" x14ac:dyDescent="0.2">
      <c r="A56" s="15"/>
      <c r="B56" s="15"/>
      <c r="F56" s="3"/>
      <c r="G56" s="31"/>
      <c r="H56" s="10"/>
      <c r="I56" s="10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8"/>
      <c r="AD56" s="28"/>
      <c r="AE56" s="28"/>
      <c r="AF56" s="28"/>
      <c r="AG56" s="28"/>
      <c r="AH56" s="28"/>
      <c r="AI56" s="28"/>
      <c r="AJ56" s="28"/>
      <c r="AK56" s="28"/>
      <c r="AL56" s="28"/>
    </row>
    <row r="57" spans="1:38" x14ac:dyDescent="0.2">
      <c r="A57" s="15"/>
      <c r="B57" s="15"/>
      <c r="F57" s="3"/>
      <c r="G57" s="31"/>
      <c r="H57" s="10"/>
      <c r="I57" s="10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28"/>
      <c r="AH57" s="28"/>
      <c r="AI57" s="28"/>
      <c r="AJ57" s="28"/>
      <c r="AK57" s="28"/>
      <c r="AL57" s="28"/>
    </row>
    <row r="58" spans="1:38" x14ac:dyDescent="0.2">
      <c r="A58" s="15"/>
      <c r="B58" s="15"/>
      <c r="F58" s="3"/>
      <c r="G58" s="31"/>
      <c r="H58" s="10"/>
      <c r="I58" s="10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28"/>
      <c r="AJ58" s="28"/>
      <c r="AK58" s="28"/>
      <c r="AL58" s="28"/>
    </row>
    <row r="59" spans="1:38" x14ac:dyDescent="0.2">
      <c r="A59" s="15"/>
      <c r="B59" s="15"/>
      <c r="F59" s="3"/>
      <c r="G59" s="31"/>
      <c r="H59" s="10"/>
      <c r="I59" s="10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8"/>
      <c r="AH59" s="28"/>
      <c r="AI59" s="28"/>
      <c r="AJ59" s="28"/>
      <c r="AK59" s="28"/>
      <c r="AL59" s="28"/>
    </row>
    <row r="60" spans="1:38" x14ac:dyDescent="0.2">
      <c r="A60" s="15"/>
      <c r="B60" s="15"/>
      <c r="F60" s="3"/>
      <c r="G60" s="31"/>
      <c r="H60" s="10"/>
      <c r="I60" s="10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8"/>
      <c r="AC60" s="28"/>
      <c r="AD60" s="28"/>
      <c r="AE60" s="28"/>
      <c r="AF60" s="28"/>
      <c r="AG60" s="28"/>
      <c r="AH60" s="28"/>
      <c r="AI60" s="28"/>
      <c r="AJ60" s="28"/>
      <c r="AK60" s="28"/>
      <c r="AL60" s="28"/>
    </row>
    <row r="61" spans="1:38" x14ac:dyDescent="0.2"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  <c r="AB61" s="28"/>
      <c r="AC61" s="28"/>
      <c r="AD61" s="28"/>
      <c r="AE61" s="28"/>
      <c r="AF61" s="28"/>
      <c r="AG61" s="28"/>
      <c r="AH61" s="28"/>
      <c r="AI61" s="28"/>
      <c r="AJ61" s="28"/>
      <c r="AK61" s="28"/>
      <c r="AL61" s="28"/>
    </row>
    <row r="62" spans="1:38" x14ac:dyDescent="0.2"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</row>
  </sheetData>
  <phoneticPr fontId="0" type="noConversion"/>
  <printOptions headings="1" gridLines="1" gridLinesSet="0"/>
  <pageMargins left="0.75" right="0.75" top="1" bottom="1" header="0.5" footer="0.5"/>
  <pageSetup scale="92" orientation="portrait" horizontalDpi="4294967292" r:id="rId1"/>
  <headerFooter alignWithMargins="0">
    <oddHeader>&amp;A</oddHeader>
    <oddFooter>Page 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1"/>
  <sheetViews>
    <sheetView topLeftCell="C1" workbookViewId="0">
      <selection activeCell="J9" sqref="J9"/>
    </sheetView>
  </sheetViews>
  <sheetFormatPr baseColWidth="10" defaultColWidth="9.140625" defaultRowHeight="12.75" x14ac:dyDescent="0.2"/>
  <cols>
    <col min="1" max="1" width="9.140625" customWidth="1"/>
    <col min="2" max="2" width="7.85546875" bestFit="1" customWidth="1"/>
    <col min="3" max="3" width="12.7109375" customWidth="1"/>
    <col min="4" max="4" width="13.140625" bestFit="1" customWidth="1"/>
    <col min="5" max="5" width="12.7109375" bestFit="1" customWidth="1"/>
    <col min="6" max="6" width="9.42578125" bestFit="1" customWidth="1"/>
    <col min="7" max="7" width="13.85546875" bestFit="1" customWidth="1"/>
    <col min="8" max="8" width="11.7109375" bestFit="1" customWidth="1"/>
    <col min="9" max="9" width="12" hidden="1" customWidth="1"/>
  </cols>
  <sheetData>
    <row r="1" spans="1:18" x14ac:dyDescent="0.2">
      <c r="A1" s="1" t="s">
        <v>0</v>
      </c>
      <c r="B1" s="1"/>
      <c r="C1" s="1"/>
      <c r="D1" s="1"/>
      <c r="G1" s="25" t="s">
        <v>22</v>
      </c>
      <c r="H1" s="25" t="s">
        <v>23</v>
      </c>
      <c r="I1" s="25"/>
      <c r="L1" s="22" t="s">
        <v>1</v>
      </c>
      <c r="M1" s="23" t="e">
        <f>CORREL($J$15:$J$51,$J$16:$J$52)</f>
        <v>#DIV/0!</v>
      </c>
      <c r="N1" s="46" t="s">
        <v>30</v>
      </c>
      <c r="R1" t="e">
        <f>"LES forecast (alpha="&amp;ROUND(Alpha,3)&amp;", RMSE="&amp;ROUND(J9,1)&amp;", lag-1 autocorrelation="&amp;ROUND(M1,2)&amp;")"</f>
        <v>#DIV/0!</v>
      </c>
    </row>
    <row r="2" spans="1:18" x14ac:dyDescent="0.2">
      <c r="A2" s="1" t="s">
        <v>37</v>
      </c>
      <c r="B2" s="1"/>
      <c r="C2" s="1"/>
      <c r="D2" s="1"/>
      <c r="F2" s="32" t="s">
        <v>29</v>
      </c>
      <c r="G2" s="25" t="s">
        <v>24</v>
      </c>
      <c r="H2" s="25" t="s">
        <v>24</v>
      </c>
      <c r="I2" s="25"/>
      <c r="L2" s="22" t="s">
        <v>2</v>
      </c>
      <c r="M2" s="23" t="e">
        <f>CORREL($J$15:$J$50,$J$17:$J$52)</f>
        <v>#DIV/0!</v>
      </c>
      <c r="N2" s="46" t="s">
        <v>31</v>
      </c>
    </row>
    <row r="3" spans="1:18" x14ac:dyDescent="0.2">
      <c r="A3" s="1" t="s">
        <v>3</v>
      </c>
      <c r="B3" s="1"/>
      <c r="C3" s="1"/>
      <c r="D3" s="1"/>
      <c r="F3" s="33">
        <v>1</v>
      </c>
      <c r="G3" s="37">
        <f>AVERAGEIF($B$13:$B$52,"="&amp;F3,$E$13:$E$52)</f>
        <v>1.0222873541767239</v>
      </c>
      <c r="H3" s="38">
        <f>G3*4/$G$7</f>
        <v>1.0238627924391306</v>
      </c>
      <c r="I3" s="26"/>
      <c r="L3" s="22" t="s">
        <v>4</v>
      </c>
      <c r="M3" s="23" t="e">
        <f>CORREL($J$15:$J$49,$J$18:$J$52)</f>
        <v>#DIV/0!</v>
      </c>
      <c r="N3" s="46" t="s">
        <v>32</v>
      </c>
    </row>
    <row r="4" spans="1:18" x14ac:dyDescent="0.2">
      <c r="A4" s="1" t="s">
        <v>5</v>
      </c>
      <c r="B4" s="1"/>
      <c r="F4" s="33">
        <v>2</v>
      </c>
      <c r="G4" s="37">
        <f>AVERAGEIF($B$13:$B$52,"="&amp;F4,$E$13:$E$52)</f>
        <v>1.1587181337603463</v>
      </c>
      <c r="H4" s="39">
        <f>G4*4/$G$7</f>
        <v>1.1605038243255401</v>
      </c>
      <c r="I4" s="27"/>
      <c r="L4" s="22" t="s">
        <v>6</v>
      </c>
      <c r="M4" s="23" t="e">
        <f>CORREL($J$15:$J$48,$J$19:$J$52)</f>
        <v>#DIV/0!</v>
      </c>
      <c r="N4" s="46" t="s">
        <v>33</v>
      </c>
    </row>
    <row r="5" spans="1:18" x14ac:dyDescent="0.2">
      <c r="F5" s="33">
        <v>3</v>
      </c>
      <c r="G5" s="37">
        <f>AVERAGEIF($B$13:$B$52,"="&amp;F5,$E$13:$E$52)</f>
        <v>1.1277595027302927</v>
      </c>
      <c r="H5" s="39">
        <f>G5*4/$G$7</f>
        <v>1.1294974832150702</v>
      </c>
      <c r="I5" s="27"/>
      <c r="L5" s="22" t="s">
        <v>7</v>
      </c>
      <c r="M5" s="23" t="e">
        <f>CORREL($J$15:$J$47,$J$20:$J$52)</f>
        <v>#DIV/0!</v>
      </c>
      <c r="N5" s="46" t="s">
        <v>34</v>
      </c>
    </row>
    <row r="6" spans="1:18" x14ac:dyDescent="0.2">
      <c r="F6" s="33">
        <v>4</v>
      </c>
      <c r="G6" s="37">
        <f>AVERAGEIF($B$13:$B$52,"="&amp;F6,$E$13:$E$52)</f>
        <v>0.68508012891685999</v>
      </c>
      <c r="H6" s="40">
        <f>G6*4/$G$7</f>
        <v>0.68613590002025904</v>
      </c>
      <c r="I6" s="34"/>
    </row>
    <row r="7" spans="1:18" x14ac:dyDescent="0.2">
      <c r="G7" s="41">
        <f>SUM(G3:G6)</f>
        <v>3.9938451195842228</v>
      </c>
      <c r="H7" s="39">
        <f>SUM(H3:H6)</f>
        <v>3.9999999999999996</v>
      </c>
      <c r="I7" s="27"/>
    </row>
    <row r="8" spans="1:18" x14ac:dyDescent="0.2">
      <c r="H8" s="12" t="s">
        <v>8</v>
      </c>
      <c r="I8" s="12"/>
      <c r="J8" s="11" t="s">
        <v>28</v>
      </c>
    </row>
    <row r="9" spans="1:18" x14ac:dyDescent="0.2">
      <c r="H9" s="47">
        <v>0.47115407116755931</v>
      </c>
      <c r="I9" s="9"/>
      <c r="J9" s="20"/>
      <c r="M9" s="21"/>
    </row>
    <row r="10" spans="1:18" x14ac:dyDescent="0.2">
      <c r="J10" s="9"/>
    </row>
    <row r="11" spans="1:18" x14ac:dyDescent="0.2">
      <c r="A11" s="29" t="s">
        <v>9</v>
      </c>
      <c r="B11" s="29" t="s">
        <v>29</v>
      </c>
      <c r="C11" s="6" t="s">
        <v>10</v>
      </c>
      <c r="D11" s="5" t="s">
        <v>25</v>
      </c>
      <c r="E11" s="5" t="s">
        <v>11</v>
      </c>
      <c r="F11" s="5" t="s">
        <v>12</v>
      </c>
      <c r="G11" s="5" t="s">
        <v>13</v>
      </c>
      <c r="H11" s="6" t="s">
        <v>14</v>
      </c>
      <c r="I11" s="6"/>
      <c r="J11" s="6" t="s">
        <v>14</v>
      </c>
      <c r="K11" s="17" t="s">
        <v>15</v>
      </c>
    </row>
    <row r="12" spans="1:18" x14ac:dyDescent="0.2">
      <c r="C12" s="6" t="s">
        <v>16</v>
      </c>
      <c r="D12" s="5" t="s">
        <v>26</v>
      </c>
      <c r="E12" s="5" t="s">
        <v>27</v>
      </c>
      <c r="F12" s="5" t="s">
        <v>17</v>
      </c>
      <c r="G12" s="5" t="s">
        <v>18</v>
      </c>
      <c r="H12" s="6" t="s">
        <v>19</v>
      </c>
      <c r="I12" s="6"/>
      <c r="J12" s="6" t="s">
        <v>20</v>
      </c>
      <c r="K12" s="6" t="s">
        <v>19</v>
      </c>
    </row>
    <row r="13" spans="1:18" x14ac:dyDescent="0.2">
      <c r="A13" s="15">
        <v>30651</v>
      </c>
      <c r="B13" s="48">
        <v>4</v>
      </c>
      <c r="C13" s="8">
        <v>147.6</v>
      </c>
      <c r="D13" s="2"/>
      <c r="E13" s="36"/>
      <c r="F13" s="42">
        <f>VLOOKUP(B13,$F$3:$H$6,3)</f>
        <v>0.68613590002025904</v>
      </c>
      <c r="G13" s="8">
        <f t="shared" ref="G13:G52" si="0">C13/F13</f>
        <v>215.11773395859612</v>
      </c>
      <c r="H13" s="10"/>
      <c r="I13" s="10"/>
      <c r="J13" s="18"/>
      <c r="K13" s="19"/>
    </row>
    <row r="14" spans="1:18" x14ac:dyDescent="0.2">
      <c r="A14" s="15">
        <v>30742</v>
      </c>
      <c r="B14" s="48">
        <v>1</v>
      </c>
      <c r="C14" s="7">
        <v>251.8</v>
      </c>
      <c r="D14" s="2"/>
      <c r="E14" s="36"/>
      <c r="F14" s="42">
        <f t="shared" ref="F14:F52" si="1">VLOOKUP(B14,$F$3:$H$6,3)</f>
        <v>1.0238627924391306</v>
      </c>
      <c r="G14" s="10">
        <f t="shared" si="0"/>
        <v>245.93139027949363</v>
      </c>
      <c r="H14" s="10"/>
      <c r="I14" s="10"/>
      <c r="J14" s="2"/>
      <c r="K14" s="2"/>
    </row>
    <row r="15" spans="1:18" x14ac:dyDescent="0.2">
      <c r="A15" s="15">
        <v>30834</v>
      </c>
      <c r="B15" s="48">
        <v>2</v>
      </c>
      <c r="C15" s="7">
        <v>273.10000000000002</v>
      </c>
      <c r="D15" s="18">
        <f t="shared" ref="D15:D31" si="2">(AVERAGE(C13:C16)+AVERAGE(C14:C17))/2</f>
        <v>229.36250000000001</v>
      </c>
      <c r="E15" s="35">
        <f>C15/D15</f>
        <v>1.1906915908223883</v>
      </c>
      <c r="F15" s="42">
        <f t="shared" si="1"/>
        <v>1.1605038243255401</v>
      </c>
      <c r="G15" s="10">
        <f t="shared" si="0"/>
        <v>235.32882380522949</v>
      </c>
      <c r="H15" s="24"/>
      <c r="I15" s="24"/>
      <c r="J15" s="2"/>
      <c r="K15" s="2"/>
    </row>
    <row r="16" spans="1:18" x14ac:dyDescent="0.2">
      <c r="A16" s="15">
        <v>30926</v>
      </c>
      <c r="B16" s="48">
        <v>3</v>
      </c>
      <c r="C16" s="7">
        <v>249.1</v>
      </c>
      <c r="D16" s="10">
        <f t="shared" si="2"/>
        <v>224.50000000000003</v>
      </c>
      <c r="E16" s="36">
        <f t="shared" ref="E16:E31" si="3">C16/D16</f>
        <v>1.1095768374164809</v>
      </c>
      <c r="F16" s="42">
        <f t="shared" si="1"/>
        <v>1.1294974832150702</v>
      </c>
      <c r="G16" s="10">
        <f t="shared" si="0"/>
        <v>220.54055338923521</v>
      </c>
      <c r="H16" s="10"/>
      <c r="I16" s="10"/>
      <c r="J16" s="2"/>
      <c r="K16" s="2"/>
    </row>
    <row r="17" spans="1:18" x14ac:dyDescent="0.2">
      <c r="A17" s="15">
        <v>31017</v>
      </c>
      <c r="B17" s="48">
        <f>B13</f>
        <v>4</v>
      </c>
      <c r="C17" s="8">
        <v>139.30000000000001</v>
      </c>
      <c r="D17" s="10">
        <f t="shared" si="2"/>
        <v>219.0625</v>
      </c>
      <c r="E17" s="36">
        <f t="shared" si="3"/>
        <v>0.6358915834522112</v>
      </c>
      <c r="F17" s="42">
        <f t="shared" si="1"/>
        <v>0.68613590002025904</v>
      </c>
      <c r="G17" s="10">
        <f t="shared" si="0"/>
        <v>203.02100501647996</v>
      </c>
      <c r="H17" s="2"/>
      <c r="I17" s="2"/>
      <c r="J17" s="2"/>
      <c r="K17" s="2"/>
    </row>
    <row r="18" spans="1:18" x14ac:dyDescent="0.2">
      <c r="A18" s="15">
        <v>31107</v>
      </c>
      <c r="B18" s="48">
        <f t="shared" ref="B18:B52" si="4">B14</f>
        <v>1</v>
      </c>
      <c r="C18" s="2">
        <v>221.2</v>
      </c>
      <c r="D18" s="10">
        <f t="shared" si="2"/>
        <v>218.75</v>
      </c>
      <c r="E18" s="36">
        <f t="shared" si="3"/>
        <v>1.0111999999999999</v>
      </c>
      <c r="F18" s="42">
        <f t="shared" si="1"/>
        <v>1.0238627924391306</v>
      </c>
      <c r="G18" s="10">
        <f t="shared" si="0"/>
        <v>216.0445731923113</v>
      </c>
      <c r="H18" s="2"/>
      <c r="I18" s="2"/>
      <c r="J18" s="2"/>
      <c r="K18" s="2"/>
    </row>
    <row r="19" spans="1:18" x14ac:dyDescent="0.2">
      <c r="A19" s="15">
        <v>31199</v>
      </c>
      <c r="B19" s="48">
        <f t="shared" si="4"/>
        <v>2</v>
      </c>
      <c r="C19" s="2">
        <v>260.2</v>
      </c>
      <c r="D19" s="10">
        <f t="shared" si="2"/>
        <v>220.2</v>
      </c>
      <c r="E19" s="36">
        <f t="shared" si="3"/>
        <v>1.181653042688465</v>
      </c>
      <c r="F19" s="42">
        <f t="shared" si="1"/>
        <v>1.1605038243255401</v>
      </c>
      <c r="G19" s="10">
        <f t="shared" si="0"/>
        <v>224.21296211688284</v>
      </c>
      <c r="H19" s="2"/>
      <c r="I19" s="2"/>
      <c r="J19" s="2"/>
      <c r="K19" s="2"/>
    </row>
    <row r="20" spans="1:18" x14ac:dyDescent="0.2">
      <c r="A20" s="15">
        <v>31291</v>
      </c>
      <c r="B20" s="48">
        <f t="shared" si="4"/>
        <v>3</v>
      </c>
      <c r="C20" s="2">
        <v>259.5</v>
      </c>
      <c r="D20" s="10">
        <f t="shared" si="2"/>
        <v>223.38749999999999</v>
      </c>
      <c r="E20" s="36">
        <f t="shared" si="3"/>
        <v>1.1616585529629009</v>
      </c>
      <c r="F20" s="42">
        <f t="shared" si="1"/>
        <v>1.1294974832150702</v>
      </c>
      <c r="G20" s="10">
        <f t="shared" si="0"/>
        <v>229.74818789444618</v>
      </c>
      <c r="H20" s="2"/>
      <c r="I20" s="2"/>
      <c r="J20" s="2"/>
      <c r="K20" s="2"/>
    </row>
    <row r="21" spans="1:18" x14ac:dyDescent="0.2">
      <c r="A21" s="15">
        <v>31382</v>
      </c>
      <c r="B21" s="48">
        <f t="shared" si="4"/>
        <v>4</v>
      </c>
      <c r="C21" s="2">
        <v>140.5</v>
      </c>
      <c r="D21" s="10">
        <f t="shared" si="2"/>
        <v>231.25</v>
      </c>
      <c r="E21" s="36">
        <f t="shared" si="3"/>
        <v>0.60756756756756758</v>
      </c>
      <c r="F21" s="42">
        <f t="shared" si="1"/>
        <v>0.68613590002025904</v>
      </c>
      <c r="G21" s="10">
        <f t="shared" si="0"/>
        <v>204.76992968281002</v>
      </c>
      <c r="H21" s="2"/>
      <c r="I21" s="2"/>
      <c r="J21" s="2"/>
      <c r="K21" s="2"/>
    </row>
    <row r="22" spans="1:18" x14ac:dyDescent="0.2">
      <c r="A22" s="15">
        <v>31472</v>
      </c>
      <c r="B22" s="48">
        <f t="shared" si="4"/>
        <v>1</v>
      </c>
      <c r="C22" s="2">
        <v>245.5</v>
      </c>
      <c r="D22" s="10">
        <f t="shared" si="2"/>
        <v>239.51249999999999</v>
      </c>
      <c r="E22" s="36">
        <f t="shared" si="3"/>
        <v>1.0249986952664267</v>
      </c>
      <c r="F22" s="42">
        <f t="shared" si="1"/>
        <v>1.0238627924391306</v>
      </c>
      <c r="G22" s="10">
        <f t="shared" si="0"/>
        <v>239.77822205566198</v>
      </c>
      <c r="H22" s="2"/>
      <c r="I22" s="2"/>
      <c r="J22" s="2"/>
      <c r="K22" s="2"/>
    </row>
    <row r="23" spans="1:18" x14ac:dyDescent="0.2">
      <c r="A23" s="15">
        <v>31564</v>
      </c>
      <c r="B23" s="48">
        <f t="shared" si="4"/>
        <v>2</v>
      </c>
      <c r="C23" s="2">
        <v>298.8</v>
      </c>
      <c r="D23" s="10">
        <f t="shared" si="2"/>
        <v>246.48749999999998</v>
      </c>
      <c r="E23" s="36">
        <f t="shared" si="3"/>
        <v>1.2122318575992699</v>
      </c>
      <c r="F23" s="42">
        <f t="shared" si="1"/>
        <v>1.1605038243255401</v>
      </c>
      <c r="G23" s="10">
        <f t="shared" si="0"/>
        <v>257.47437771147042</v>
      </c>
      <c r="H23" s="2"/>
      <c r="I23" s="2"/>
      <c r="J23" s="2"/>
      <c r="K23" s="2"/>
    </row>
    <row r="24" spans="1:18" x14ac:dyDescent="0.2">
      <c r="A24" s="15">
        <v>31656</v>
      </c>
      <c r="B24" s="48">
        <f t="shared" si="4"/>
        <v>3</v>
      </c>
      <c r="C24" s="2">
        <v>287</v>
      </c>
      <c r="D24" s="10">
        <f t="shared" si="2"/>
        <v>259.66249999999997</v>
      </c>
      <c r="E24" s="36">
        <f t="shared" si="3"/>
        <v>1.105280893467482</v>
      </c>
      <c r="F24" s="42">
        <f t="shared" si="1"/>
        <v>1.1294974832150702</v>
      </c>
      <c r="G24" s="10">
        <f t="shared" si="0"/>
        <v>254.09529836495588</v>
      </c>
      <c r="H24" s="2"/>
      <c r="I24" s="2"/>
      <c r="J24" s="2"/>
      <c r="K24" s="2"/>
    </row>
    <row r="25" spans="1:18" x14ac:dyDescent="0.2">
      <c r="A25" s="15">
        <v>31747</v>
      </c>
      <c r="B25" s="48">
        <f t="shared" si="4"/>
        <v>4</v>
      </c>
      <c r="C25" s="2">
        <v>168.8</v>
      </c>
      <c r="D25" s="10">
        <f t="shared" si="2"/>
        <v>281.13749999999999</v>
      </c>
      <c r="E25" s="36">
        <f t="shared" si="3"/>
        <v>0.60041794495576017</v>
      </c>
      <c r="F25" s="42">
        <f t="shared" si="1"/>
        <v>0.68613590002025904</v>
      </c>
      <c r="G25" s="10">
        <f t="shared" si="0"/>
        <v>246.01540306376037</v>
      </c>
      <c r="H25" s="2"/>
      <c r="I25" s="2"/>
      <c r="J25" s="2"/>
      <c r="K25" s="2"/>
    </row>
    <row r="26" spans="1:18" x14ac:dyDescent="0.2">
      <c r="A26" s="15">
        <v>31837</v>
      </c>
      <c r="B26" s="48">
        <f t="shared" si="4"/>
        <v>1</v>
      </c>
      <c r="C26" s="2">
        <v>322.60000000000002</v>
      </c>
      <c r="D26" s="10">
        <f t="shared" si="2"/>
        <v>307.63750000000005</v>
      </c>
      <c r="E26" s="36">
        <f t="shared" si="3"/>
        <v>1.0486367884279386</v>
      </c>
      <c r="F26" s="42">
        <f t="shared" si="1"/>
        <v>1.0238627924391306</v>
      </c>
      <c r="G26" s="10">
        <f t="shared" si="0"/>
        <v>315.08128079493508</v>
      </c>
      <c r="H26" s="2"/>
      <c r="I26" s="2"/>
      <c r="J26" s="2"/>
      <c r="K26" s="2"/>
    </row>
    <row r="27" spans="1:18" x14ac:dyDescent="0.2">
      <c r="A27" s="15">
        <v>31929</v>
      </c>
      <c r="B27" s="48">
        <f t="shared" si="4"/>
        <v>2</v>
      </c>
      <c r="C27" s="2">
        <v>393.5</v>
      </c>
      <c r="D27" s="10">
        <f t="shared" si="2"/>
        <v>333.66250000000002</v>
      </c>
      <c r="E27" s="36">
        <f t="shared" si="3"/>
        <v>1.1793354062862922</v>
      </c>
      <c r="F27" s="42">
        <f t="shared" si="1"/>
        <v>1.1605038243255401</v>
      </c>
      <c r="G27" s="10">
        <f t="shared" si="0"/>
        <v>339.07686622979787</v>
      </c>
      <c r="H27" s="2"/>
      <c r="I27" s="2"/>
      <c r="J27" s="2"/>
      <c r="K27" s="55"/>
      <c r="L27" s="56"/>
      <c r="M27" s="57"/>
      <c r="N27" s="57"/>
      <c r="O27" s="57"/>
      <c r="P27" s="57"/>
      <c r="Q27" s="57"/>
      <c r="R27" s="58"/>
    </row>
    <row r="28" spans="1:18" ht="18" x14ac:dyDescent="0.25">
      <c r="A28" s="15">
        <v>32021</v>
      </c>
      <c r="B28" s="48">
        <f t="shared" si="4"/>
        <v>3</v>
      </c>
      <c r="C28" s="2">
        <v>404.3</v>
      </c>
      <c r="D28" s="10">
        <f t="shared" si="2"/>
        <v>354.83749999999998</v>
      </c>
      <c r="E28" s="36">
        <f t="shared" si="3"/>
        <v>1.1393947933913413</v>
      </c>
      <c r="F28" s="42">
        <f t="shared" si="1"/>
        <v>1.1294974832150702</v>
      </c>
      <c r="G28" s="10">
        <f t="shared" si="0"/>
        <v>357.94679139007548</v>
      </c>
      <c r="H28" s="2"/>
      <c r="I28" s="2"/>
      <c r="J28" s="2"/>
      <c r="K28" s="59" t="s">
        <v>35</v>
      </c>
      <c r="L28" s="60"/>
      <c r="M28" s="61"/>
      <c r="N28" s="61"/>
      <c r="O28" s="61"/>
      <c r="P28" s="61"/>
      <c r="Q28" s="62"/>
      <c r="R28" s="64"/>
    </row>
    <row r="29" spans="1:18" x14ac:dyDescent="0.2">
      <c r="A29" s="15">
        <v>32112</v>
      </c>
      <c r="B29" s="48">
        <f t="shared" si="4"/>
        <v>4</v>
      </c>
      <c r="C29" s="2">
        <v>259.7</v>
      </c>
      <c r="D29" s="10">
        <f t="shared" si="2"/>
        <v>373.53749999999997</v>
      </c>
      <c r="E29" s="36">
        <f t="shared" si="3"/>
        <v>0.69524478800655898</v>
      </c>
      <c r="F29" s="42">
        <f t="shared" si="1"/>
        <v>0.68613590002025904</v>
      </c>
      <c r="G29" s="10">
        <f t="shared" si="0"/>
        <v>378.49644653826164</v>
      </c>
      <c r="H29" s="2"/>
      <c r="I29" s="2"/>
      <c r="J29" s="2"/>
      <c r="K29" s="71"/>
      <c r="L29" s="13"/>
      <c r="M29" s="72"/>
      <c r="N29" s="72"/>
      <c r="O29" s="72"/>
      <c r="P29" s="72"/>
      <c r="Q29" s="72"/>
      <c r="R29" s="73"/>
    </row>
    <row r="30" spans="1:18" x14ac:dyDescent="0.2">
      <c r="A30" s="15">
        <v>32203</v>
      </c>
      <c r="B30" s="48">
        <f t="shared" si="4"/>
        <v>1</v>
      </c>
      <c r="C30" s="2">
        <v>401.1</v>
      </c>
      <c r="D30" s="10">
        <f t="shared" si="2"/>
        <v>391.85</v>
      </c>
      <c r="E30" s="36">
        <f t="shared" si="3"/>
        <v>1.0236059716728341</v>
      </c>
      <c r="F30" s="42">
        <f t="shared" si="1"/>
        <v>1.0238627924391306</v>
      </c>
      <c r="G30" s="10">
        <f t="shared" si="0"/>
        <v>391.75171025061519</v>
      </c>
      <c r="H30" s="2"/>
      <c r="I30" s="2"/>
      <c r="J30" s="2"/>
      <c r="K30" s="2"/>
    </row>
    <row r="31" spans="1:18" x14ac:dyDescent="0.2">
      <c r="A31" s="15">
        <v>32295</v>
      </c>
      <c r="B31" s="48">
        <f t="shared" si="4"/>
        <v>2</v>
      </c>
      <c r="C31" s="2">
        <v>464.6</v>
      </c>
      <c r="D31" s="10">
        <f t="shared" si="2"/>
        <v>401.86250000000007</v>
      </c>
      <c r="E31" s="36">
        <f t="shared" si="3"/>
        <v>1.1561168310056298</v>
      </c>
      <c r="F31" s="42">
        <f t="shared" si="1"/>
        <v>1.1605038243255401</v>
      </c>
      <c r="G31" s="10">
        <f t="shared" si="0"/>
        <v>400.34335972138268</v>
      </c>
      <c r="H31" s="2"/>
      <c r="I31" s="2"/>
      <c r="J31" s="2"/>
      <c r="K31" s="2"/>
    </row>
    <row r="32" spans="1:18" x14ac:dyDescent="0.2">
      <c r="A32" s="15">
        <v>32387</v>
      </c>
      <c r="B32" s="48">
        <f t="shared" si="4"/>
        <v>3</v>
      </c>
      <c r="C32" s="2">
        <v>479.7</v>
      </c>
      <c r="D32" s="10">
        <f t="shared" ref="D32:D47" si="5">(AVERAGE(C30:C33)+AVERAGE(C31:C34))/2</f>
        <v>402.63749999999999</v>
      </c>
      <c r="E32" s="36">
        <f t="shared" ref="E32:E47" si="6">C32/D32</f>
        <v>1.1913942442022911</v>
      </c>
      <c r="F32" s="42">
        <f t="shared" si="1"/>
        <v>1.1294974832150702</v>
      </c>
      <c r="G32" s="10">
        <f t="shared" si="0"/>
        <v>424.70214155285481</v>
      </c>
      <c r="H32" s="2"/>
      <c r="I32" s="2"/>
      <c r="J32" s="2"/>
      <c r="K32" s="2"/>
    </row>
    <row r="33" spans="1:11" x14ac:dyDescent="0.2">
      <c r="A33" s="15">
        <v>32478</v>
      </c>
      <c r="B33" s="48">
        <f t="shared" si="4"/>
        <v>4</v>
      </c>
      <c r="C33" s="2">
        <v>264.39999999999998</v>
      </c>
      <c r="D33" s="10">
        <f t="shared" si="5"/>
        <v>396.16249999999991</v>
      </c>
      <c r="E33" s="36">
        <f t="shared" si="6"/>
        <v>0.66740289653866791</v>
      </c>
      <c r="F33" s="42">
        <f t="shared" si="1"/>
        <v>0.68613590002025904</v>
      </c>
      <c r="G33" s="10">
        <f t="shared" si="0"/>
        <v>385.3464014813876</v>
      </c>
      <c r="H33" s="2"/>
      <c r="I33" s="2"/>
      <c r="J33" s="2"/>
      <c r="K33" s="2"/>
    </row>
    <row r="34" spans="1:11" x14ac:dyDescent="0.2">
      <c r="A34" s="15">
        <v>32568</v>
      </c>
      <c r="B34" s="48">
        <f t="shared" si="4"/>
        <v>1</v>
      </c>
      <c r="C34" s="2">
        <v>402.6</v>
      </c>
      <c r="D34" s="10">
        <f t="shared" si="5"/>
        <v>377.77499999999998</v>
      </c>
      <c r="E34" s="36">
        <f t="shared" si="6"/>
        <v>1.0657137184832242</v>
      </c>
      <c r="F34" s="42">
        <f t="shared" si="1"/>
        <v>1.0238627924391306</v>
      </c>
      <c r="G34" s="10">
        <f t="shared" si="0"/>
        <v>393.21675030390844</v>
      </c>
      <c r="H34" s="2"/>
      <c r="I34" s="2"/>
      <c r="J34" s="2"/>
      <c r="K34" s="2"/>
    </row>
    <row r="35" spans="1:11" x14ac:dyDescent="0.2">
      <c r="A35" s="15">
        <v>32660</v>
      </c>
      <c r="B35" s="48">
        <f t="shared" si="4"/>
        <v>2</v>
      </c>
      <c r="C35" s="2">
        <v>411.3</v>
      </c>
      <c r="D35" s="10">
        <f t="shared" si="5"/>
        <v>362.08749999999998</v>
      </c>
      <c r="E35" s="36">
        <f t="shared" si="6"/>
        <v>1.1359132806296821</v>
      </c>
      <c r="F35" s="42">
        <f t="shared" si="1"/>
        <v>1.1605038243255401</v>
      </c>
      <c r="G35" s="10">
        <f t="shared" si="0"/>
        <v>354.41503197030715</v>
      </c>
      <c r="H35" s="2"/>
      <c r="I35" s="2"/>
      <c r="J35" s="2"/>
      <c r="K35" s="2"/>
    </row>
    <row r="36" spans="1:11" x14ac:dyDescent="0.2">
      <c r="A36" s="15">
        <v>32752</v>
      </c>
      <c r="B36" s="48">
        <f t="shared" si="4"/>
        <v>3</v>
      </c>
      <c r="C36" s="2">
        <v>385.9</v>
      </c>
      <c r="D36" s="10">
        <f t="shared" si="5"/>
        <v>346.45000000000005</v>
      </c>
      <c r="E36" s="36">
        <f t="shared" si="6"/>
        <v>1.1138692452013275</v>
      </c>
      <c r="F36" s="42">
        <f t="shared" si="1"/>
        <v>1.1294974832150702</v>
      </c>
      <c r="G36" s="10">
        <f t="shared" si="0"/>
        <v>341.6563611116253</v>
      </c>
      <c r="H36" s="2"/>
      <c r="I36" s="2"/>
      <c r="J36" s="2"/>
      <c r="K36" s="2"/>
    </row>
    <row r="37" spans="1:11" x14ac:dyDescent="0.2">
      <c r="A37" s="15">
        <v>32843</v>
      </c>
      <c r="B37" s="48">
        <f t="shared" si="4"/>
        <v>4</v>
      </c>
      <c r="C37" s="2">
        <v>232.7</v>
      </c>
      <c r="D37" s="10">
        <f t="shared" si="5"/>
        <v>322.20000000000005</v>
      </c>
      <c r="E37" s="36">
        <f t="shared" si="6"/>
        <v>0.7222222222222221</v>
      </c>
      <c r="F37" s="42">
        <f t="shared" si="1"/>
        <v>0.68613590002025904</v>
      </c>
      <c r="G37" s="10">
        <f t="shared" si="0"/>
        <v>339.14564154583547</v>
      </c>
      <c r="H37" s="2"/>
      <c r="I37" s="2"/>
      <c r="J37" s="2"/>
      <c r="K37" s="2"/>
    </row>
    <row r="38" spans="1:11" x14ac:dyDescent="0.2">
      <c r="A38" s="15">
        <v>32933</v>
      </c>
      <c r="B38" s="48">
        <f t="shared" si="4"/>
        <v>1</v>
      </c>
      <c r="C38" s="2">
        <v>309.2</v>
      </c>
      <c r="D38" s="10">
        <f t="shared" si="5"/>
        <v>298.01249999999999</v>
      </c>
      <c r="E38" s="36">
        <f t="shared" si="6"/>
        <v>1.0375403716287068</v>
      </c>
      <c r="F38" s="42">
        <f t="shared" si="1"/>
        <v>1.0238627924391306</v>
      </c>
      <c r="G38" s="10">
        <f t="shared" si="0"/>
        <v>301.99358965218198</v>
      </c>
      <c r="H38" s="2"/>
      <c r="I38" s="2"/>
      <c r="J38" s="2"/>
      <c r="K38" s="2"/>
    </row>
    <row r="39" spans="1:11" x14ac:dyDescent="0.2">
      <c r="A39" s="15">
        <v>33025</v>
      </c>
      <c r="B39" s="48">
        <f t="shared" si="4"/>
        <v>2</v>
      </c>
      <c r="C39" s="2">
        <v>310.7</v>
      </c>
      <c r="D39" s="10">
        <f t="shared" si="5"/>
        <v>282.95</v>
      </c>
      <c r="E39" s="36">
        <f t="shared" si="6"/>
        <v>1.0980738646403958</v>
      </c>
      <c r="F39" s="42">
        <f t="shared" si="1"/>
        <v>1.1605038243255401</v>
      </c>
      <c r="G39" s="10">
        <f t="shared" si="0"/>
        <v>267.72854469529403</v>
      </c>
      <c r="H39" s="2"/>
      <c r="I39" s="2"/>
      <c r="J39" s="2"/>
      <c r="K39" s="2"/>
    </row>
    <row r="40" spans="1:11" x14ac:dyDescent="0.2">
      <c r="A40" s="15">
        <v>33117</v>
      </c>
      <c r="B40" s="48">
        <f t="shared" si="4"/>
        <v>3</v>
      </c>
      <c r="C40" s="2">
        <v>293</v>
      </c>
      <c r="D40" s="10">
        <f t="shared" si="5"/>
        <v>270.14999999999998</v>
      </c>
      <c r="E40" s="36">
        <f t="shared" si="6"/>
        <v>1.0845826392744773</v>
      </c>
      <c r="F40" s="42">
        <f t="shared" si="1"/>
        <v>1.1294974832150702</v>
      </c>
      <c r="G40" s="10">
        <f t="shared" si="0"/>
        <v>259.40739519488528</v>
      </c>
      <c r="H40" s="2"/>
      <c r="I40" s="2"/>
      <c r="J40" s="2"/>
      <c r="K40" s="2"/>
    </row>
    <row r="41" spans="1:11" x14ac:dyDescent="0.2">
      <c r="A41" s="15">
        <v>33208</v>
      </c>
      <c r="B41" s="48">
        <f t="shared" si="4"/>
        <v>4</v>
      </c>
      <c r="C41" s="2">
        <v>205.1</v>
      </c>
      <c r="D41" s="10">
        <f t="shared" si="5"/>
        <v>257.63749999999999</v>
      </c>
      <c r="E41" s="36">
        <f t="shared" si="6"/>
        <v>0.79607976323322494</v>
      </c>
      <c r="F41" s="42">
        <f t="shared" si="1"/>
        <v>0.68613590002025904</v>
      </c>
      <c r="G41" s="10">
        <f t="shared" si="0"/>
        <v>298.92037422024436</v>
      </c>
      <c r="H41" s="2"/>
      <c r="I41" s="2"/>
      <c r="J41" s="2"/>
      <c r="K41" s="2"/>
    </row>
    <row r="42" spans="1:11" x14ac:dyDescent="0.2">
      <c r="A42" s="15">
        <v>33298</v>
      </c>
      <c r="B42" s="48">
        <f t="shared" si="4"/>
        <v>1</v>
      </c>
      <c r="C42" s="2">
        <v>234.4</v>
      </c>
      <c r="D42" s="10">
        <f t="shared" si="5"/>
        <v>250.1875</v>
      </c>
      <c r="E42" s="36">
        <f t="shared" si="6"/>
        <v>0.93689732700474648</v>
      </c>
      <c r="F42" s="42">
        <f t="shared" si="1"/>
        <v>1.0238627924391306</v>
      </c>
      <c r="G42" s="10">
        <f t="shared" si="0"/>
        <v>228.93692566129192</v>
      </c>
      <c r="H42" s="2"/>
      <c r="I42" s="2"/>
      <c r="J42" s="2"/>
      <c r="K42" s="2"/>
    </row>
    <row r="43" spans="1:11" x14ac:dyDescent="0.2">
      <c r="A43" s="15">
        <v>33390</v>
      </c>
      <c r="B43" s="48">
        <f t="shared" si="4"/>
        <v>2</v>
      </c>
      <c r="C43" s="2">
        <v>285.39999999999998</v>
      </c>
      <c r="D43" s="10">
        <f t="shared" si="5"/>
        <v>244.41249999999999</v>
      </c>
      <c r="E43" s="36">
        <f t="shared" si="6"/>
        <v>1.1676980514499053</v>
      </c>
      <c r="F43" s="42">
        <f t="shared" si="1"/>
        <v>1.1605038243255401</v>
      </c>
      <c r="G43" s="10">
        <f t="shared" si="0"/>
        <v>245.92766867086226</v>
      </c>
      <c r="H43" s="2"/>
      <c r="I43" s="2"/>
      <c r="J43" s="2"/>
      <c r="K43" s="2"/>
    </row>
    <row r="44" spans="1:11" x14ac:dyDescent="0.2">
      <c r="A44" s="15">
        <v>33482</v>
      </c>
      <c r="B44" s="48">
        <f t="shared" si="4"/>
        <v>3</v>
      </c>
      <c r="C44" s="2">
        <v>258.7</v>
      </c>
      <c r="D44" s="10">
        <f t="shared" si="5"/>
        <v>246.58750000000001</v>
      </c>
      <c r="E44" s="36">
        <f t="shared" si="6"/>
        <v>1.0491204947533836</v>
      </c>
      <c r="F44" s="42">
        <f t="shared" si="1"/>
        <v>1.1294974832150702</v>
      </c>
      <c r="G44" s="10">
        <f t="shared" si="0"/>
        <v>229.03990831712224</v>
      </c>
      <c r="H44" s="2"/>
      <c r="I44" s="2"/>
      <c r="J44" s="2"/>
      <c r="K44" s="2"/>
    </row>
    <row r="45" spans="1:11" x14ac:dyDescent="0.2">
      <c r="A45" s="15">
        <v>33573</v>
      </c>
      <c r="B45" s="48">
        <f t="shared" si="4"/>
        <v>4</v>
      </c>
      <c r="C45" s="2">
        <v>193.2</v>
      </c>
      <c r="D45" s="10">
        <f t="shared" si="5"/>
        <v>251.13749999999999</v>
      </c>
      <c r="E45" s="36">
        <f t="shared" si="6"/>
        <v>0.76929968642675828</v>
      </c>
      <c r="F45" s="42">
        <f t="shared" si="1"/>
        <v>0.68613590002025904</v>
      </c>
      <c r="G45" s="10">
        <f t="shared" si="0"/>
        <v>281.576871279138</v>
      </c>
      <c r="H45" s="2"/>
      <c r="I45" s="2"/>
      <c r="J45" s="2"/>
      <c r="K45" s="2"/>
    </row>
    <row r="46" spans="1:11" x14ac:dyDescent="0.2">
      <c r="A46" s="15">
        <v>33664</v>
      </c>
      <c r="B46" s="48">
        <f t="shared" si="4"/>
        <v>1</v>
      </c>
      <c r="C46" s="2">
        <v>263.7</v>
      </c>
      <c r="D46" s="10">
        <f t="shared" si="5"/>
        <v>259.08749999999998</v>
      </c>
      <c r="E46" s="36">
        <f t="shared" si="6"/>
        <v>1.017802865827182</v>
      </c>
      <c r="F46" s="42">
        <f t="shared" si="1"/>
        <v>1.0238627924391306</v>
      </c>
      <c r="G46" s="10">
        <f t="shared" si="0"/>
        <v>257.55404136895339</v>
      </c>
      <c r="H46" s="2"/>
      <c r="I46" s="2"/>
      <c r="J46" s="2"/>
      <c r="K46" s="2"/>
    </row>
    <row r="47" spans="1:11" x14ac:dyDescent="0.2">
      <c r="A47" s="15">
        <v>33756</v>
      </c>
      <c r="B47" s="48">
        <f t="shared" si="4"/>
        <v>2</v>
      </c>
      <c r="C47" s="2">
        <v>292.5</v>
      </c>
      <c r="D47" s="10">
        <f t="shared" si="5"/>
        <v>264.28750000000002</v>
      </c>
      <c r="E47" s="36">
        <f t="shared" si="6"/>
        <v>1.1067492787210895</v>
      </c>
      <c r="F47" s="42">
        <f t="shared" si="1"/>
        <v>1.1605038243255401</v>
      </c>
      <c r="G47" s="10">
        <f t="shared" si="0"/>
        <v>252.04570107297553</v>
      </c>
      <c r="H47" s="2"/>
      <c r="I47" s="2"/>
      <c r="J47" s="2"/>
      <c r="K47" s="2"/>
    </row>
    <row r="48" spans="1:11" x14ac:dyDescent="0.2">
      <c r="A48" s="15">
        <v>33848</v>
      </c>
      <c r="B48" s="48">
        <f t="shared" si="4"/>
        <v>3</v>
      </c>
      <c r="C48" s="2">
        <v>315.2</v>
      </c>
      <c r="D48" s="10">
        <f>(AVERAGE(C46:C49)+AVERAGE(C47:C50))/2</f>
        <v>263.77499999999998</v>
      </c>
      <c r="E48" s="36">
        <f>C48/D48</f>
        <v>1.1949578239029477</v>
      </c>
      <c r="F48" s="42">
        <f t="shared" si="1"/>
        <v>1.1294974832150702</v>
      </c>
      <c r="G48" s="10">
        <f t="shared" si="0"/>
        <v>279.06215346562402</v>
      </c>
      <c r="H48" s="2"/>
      <c r="I48" s="2"/>
      <c r="J48" s="2"/>
      <c r="K48" s="2"/>
    </row>
    <row r="49" spans="1:11" x14ac:dyDescent="0.2">
      <c r="A49" s="15">
        <v>33939</v>
      </c>
      <c r="B49" s="48">
        <f t="shared" si="4"/>
        <v>4</v>
      </c>
      <c r="C49" s="2">
        <v>178.3</v>
      </c>
      <c r="D49" s="10">
        <f>(AVERAGE(C47:C50)+AVERAGE(C48:C51))/2</f>
        <v>265.48750000000001</v>
      </c>
      <c r="E49" s="36">
        <f>C49/D49</f>
        <v>0.67159470784876873</v>
      </c>
      <c r="F49" s="42">
        <f t="shared" si="1"/>
        <v>0.68613590002025904</v>
      </c>
      <c r="G49" s="10">
        <f t="shared" si="0"/>
        <v>259.86105667220659</v>
      </c>
      <c r="H49" s="2"/>
      <c r="I49" s="2"/>
      <c r="J49" s="2"/>
      <c r="K49" s="2"/>
    </row>
    <row r="50" spans="1:11" x14ac:dyDescent="0.2">
      <c r="A50" s="15">
        <v>34029</v>
      </c>
      <c r="B50" s="48">
        <f t="shared" si="4"/>
        <v>1</v>
      </c>
      <c r="C50" s="2">
        <v>274.5</v>
      </c>
      <c r="D50" s="10">
        <f>(AVERAGE(C48:C51)+AVERAGE(C49:C52))/2</f>
        <v>265.42500000000001</v>
      </c>
      <c r="E50" s="36">
        <f>C50/D50</f>
        <v>1.0341904492794574</v>
      </c>
      <c r="F50" s="42">
        <f t="shared" si="1"/>
        <v>1.0238627924391306</v>
      </c>
      <c r="G50" s="10">
        <f t="shared" si="0"/>
        <v>268.10232975266479</v>
      </c>
      <c r="H50" s="2"/>
      <c r="I50" s="2"/>
      <c r="J50" s="2"/>
      <c r="K50" s="2"/>
    </row>
    <row r="51" spans="1:11" x14ac:dyDescent="0.2">
      <c r="A51" s="15">
        <v>34121</v>
      </c>
      <c r="B51" s="48">
        <f t="shared" si="4"/>
        <v>2</v>
      </c>
      <c r="C51" s="2">
        <v>295.39999999999998</v>
      </c>
      <c r="D51" s="2"/>
      <c r="E51" s="36"/>
      <c r="F51" s="42">
        <f t="shared" si="1"/>
        <v>1.1605038243255401</v>
      </c>
      <c r="G51" s="10">
        <f t="shared" si="0"/>
        <v>254.54461571609221</v>
      </c>
      <c r="H51" s="2"/>
      <c r="I51" s="2"/>
      <c r="J51" s="2"/>
      <c r="K51" s="2"/>
    </row>
    <row r="52" spans="1:11" x14ac:dyDescent="0.2">
      <c r="A52" s="16">
        <v>34213</v>
      </c>
      <c r="B52" s="49">
        <f t="shared" si="4"/>
        <v>3</v>
      </c>
      <c r="C52" s="13">
        <v>311.8</v>
      </c>
      <c r="D52" s="13"/>
      <c r="E52" s="43"/>
      <c r="F52" s="42">
        <f t="shared" si="1"/>
        <v>1.1294974832150702</v>
      </c>
      <c r="G52" s="44">
        <f t="shared" si="0"/>
        <v>276.0519652619974</v>
      </c>
      <c r="H52" s="13"/>
      <c r="I52" s="13"/>
      <c r="J52" s="13"/>
      <c r="K52" s="13"/>
    </row>
    <row r="53" spans="1:11" x14ac:dyDescent="0.2">
      <c r="A53" s="15">
        <v>34304</v>
      </c>
      <c r="B53" s="15"/>
      <c r="C53" t="s">
        <v>21</v>
      </c>
      <c r="E53" s="36"/>
      <c r="F53" s="36">
        <f t="shared" ref="F53:F60" si="7">F49</f>
        <v>0.68613590002025904</v>
      </c>
      <c r="G53" s="8">
        <f t="shared" ref="G53:G60" si="8">H53</f>
        <v>0</v>
      </c>
      <c r="H53" s="2"/>
      <c r="I53" s="2"/>
      <c r="J53" s="2"/>
      <c r="K53" s="2"/>
    </row>
    <row r="54" spans="1:11" x14ac:dyDescent="0.2">
      <c r="A54" s="15">
        <v>34394</v>
      </c>
      <c r="B54" s="15"/>
      <c r="E54" s="36"/>
      <c r="F54" s="36">
        <f t="shared" si="7"/>
        <v>1.0238627924391306</v>
      </c>
      <c r="G54" s="8">
        <f t="shared" si="8"/>
        <v>0</v>
      </c>
      <c r="H54" s="2"/>
      <c r="I54" s="2"/>
      <c r="J54" s="2"/>
      <c r="K54" s="2"/>
    </row>
    <row r="55" spans="1:11" x14ac:dyDescent="0.2">
      <c r="A55" s="15">
        <v>34486</v>
      </c>
      <c r="B55" s="15"/>
      <c r="E55" s="36"/>
      <c r="F55" s="36">
        <f t="shared" si="7"/>
        <v>1.1605038243255401</v>
      </c>
      <c r="G55" s="8">
        <f t="shared" si="8"/>
        <v>0</v>
      </c>
      <c r="H55" s="2"/>
      <c r="I55" s="2"/>
      <c r="J55" s="2"/>
      <c r="K55" s="2"/>
    </row>
    <row r="56" spans="1:11" x14ac:dyDescent="0.2">
      <c r="A56" s="15">
        <v>34578</v>
      </c>
      <c r="B56" s="15"/>
      <c r="E56" s="36"/>
      <c r="F56" s="36">
        <f t="shared" si="7"/>
        <v>1.1294974832150702</v>
      </c>
      <c r="G56" s="8">
        <f t="shared" si="8"/>
        <v>0</v>
      </c>
      <c r="H56" s="2"/>
      <c r="I56" s="2"/>
      <c r="J56" s="2"/>
      <c r="K56" s="2"/>
    </row>
    <row r="57" spans="1:11" x14ac:dyDescent="0.2">
      <c r="A57" s="15">
        <v>34669</v>
      </c>
      <c r="B57" s="15"/>
      <c r="E57" s="36"/>
      <c r="F57" s="36">
        <f t="shared" si="7"/>
        <v>0.68613590002025904</v>
      </c>
      <c r="G57" s="8">
        <f t="shared" si="8"/>
        <v>0</v>
      </c>
      <c r="H57" s="2"/>
      <c r="I57" s="2"/>
      <c r="J57" s="2"/>
      <c r="K57" s="2"/>
    </row>
    <row r="58" spans="1:11" x14ac:dyDescent="0.2">
      <c r="A58" s="15">
        <v>34759</v>
      </c>
      <c r="B58" s="15"/>
      <c r="E58" s="36"/>
      <c r="F58" s="36">
        <f t="shared" si="7"/>
        <v>1.0238627924391306</v>
      </c>
      <c r="G58" s="8">
        <f t="shared" si="8"/>
        <v>0</v>
      </c>
      <c r="H58" s="2"/>
      <c r="I58" s="2"/>
      <c r="J58" s="2"/>
      <c r="K58" s="2"/>
    </row>
    <row r="59" spans="1:11" x14ac:dyDescent="0.2">
      <c r="A59" s="15">
        <v>34851</v>
      </c>
      <c r="B59" s="15"/>
      <c r="E59" s="36"/>
      <c r="F59" s="36">
        <f t="shared" si="7"/>
        <v>1.1605038243255401</v>
      </c>
      <c r="G59" s="8">
        <f t="shared" si="8"/>
        <v>0</v>
      </c>
      <c r="H59" s="2"/>
      <c r="I59" s="2"/>
      <c r="J59" s="2"/>
      <c r="K59" s="2"/>
    </row>
    <row r="60" spans="1:11" x14ac:dyDescent="0.2">
      <c r="A60" s="15">
        <v>34943</v>
      </c>
      <c r="B60" s="15"/>
      <c r="E60" s="36"/>
      <c r="F60" s="36">
        <f t="shared" si="7"/>
        <v>1.1294974832150702</v>
      </c>
      <c r="G60" s="8">
        <f t="shared" si="8"/>
        <v>0</v>
      </c>
      <c r="H60" s="2"/>
      <c r="I60" s="2"/>
      <c r="J60" s="2"/>
      <c r="K60" s="2"/>
    </row>
    <row r="61" spans="1:11" x14ac:dyDescent="0.2">
      <c r="G61" s="2"/>
    </row>
  </sheetData>
  <phoneticPr fontId="9" type="noConversion"/>
  <printOptions gridLines="1" gridLinesSet="0"/>
  <pageMargins left="0.75" right="0.75" top="1" bottom="1" header="0.5" footer="0.5"/>
  <pageSetup orientation="portrait" horizontalDpi="4294967292" verticalDpi="0" r:id="rId1"/>
  <headerFooter alignWithMargins="0">
    <oddHeader>&amp;A</oddHeader>
    <oddFooter>Page &amp;P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M4"/>
  <sheetViews>
    <sheetView workbookViewId="0">
      <selection activeCell="D4" sqref="D4:M4"/>
    </sheetView>
  </sheetViews>
  <sheetFormatPr baseColWidth="10" defaultRowHeight="12.75" x14ac:dyDescent="0.2"/>
  <sheetData>
    <row r="4" spans="4:13" ht="18" x14ac:dyDescent="0.25">
      <c r="D4" s="74" t="s">
        <v>40</v>
      </c>
      <c r="E4" s="74"/>
      <c r="F4" s="74"/>
      <c r="G4" s="74"/>
      <c r="H4" s="74"/>
      <c r="I4" s="74"/>
      <c r="J4" s="75"/>
      <c r="K4" s="76"/>
      <c r="L4" s="76"/>
      <c r="M4" s="77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N4"/>
  <sheetViews>
    <sheetView workbookViewId="0">
      <selection activeCell="N23" sqref="N23"/>
    </sheetView>
  </sheetViews>
  <sheetFormatPr baseColWidth="10" defaultRowHeight="12.75" x14ac:dyDescent="0.2"/>
  <sheetData>
    <row r="4" spans="4:14" ht="18" x14ac:dyDescent="0.25">
      <c r="D4" s="74" t="s">
        <v>41</v>
      </c>
      <c r="E4" s="74"/>
      <c r="F4" s="74"/>
      <c r="G4" s="74"/>
      <c r="H4" s="74"/>
      <c r="I4" s="74"/>
      <c r="J4" s="75"/>
      <c r="K4" s="76"/>
      <c r="L4" s="76"/>
      <c r="M4" s="77"/>
      <c r="N4" s="77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M3"/>
  <sheetViews>
    <sheetView topLeftCell="A22" workbookViewId="0">
      <selection activeCell="N10" sqref="N10"/>
    </sheetView>
  </sheetViews>
  <sheetFormatPr baseColWidth="10" defaultRowHeight="12.75" x14ac:dyDescent="0.2"/>
  <sheetData>
    <row r="3" spans="4:13" ht="18" x14ac:dyDescent="0.25">
      <c r="D3" s="74" t="s">
        <v>42</v>
      </c>
      <c r="E3" s="74"/>
      <c r="F3" s="74"/>
      <c r="G3" s="74"/>
      <c r="H3" s="74"/>
      <c r="I3" s="74"/>
      <c r="J3" s="75"/>
      <c r="K3" s="76"/>
      <c r="L3" s="76"/>
      <c r="M3" s="77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6</vt:i4>
      </vt:variant>
      <vt:variant>
        <vt:lpstr>Plages nommées</vt:lpstr>
      </vt:variant>
      <vt:variant>
        <vt:i4>2</vt:i4>
      </vt:variant>
    </vt:vector>
  </HeadingPairs>
  <TitlesOfParts>
    <vt:vector size="8" baseType="lpstr">
      <vt:lpstr>Original data</vt:lpstr>
      <vt:lpstr>Seasonal adjustment</vt:lpstr>
      <vt:lpstr>LES model</vt:lpstr>
      <vt:lpstr>Adjusted - SA</vt:lpstr>
      <vt:lpstr>Adjusted data</vt:lpstr>
      <vt:lpstr>Errors</vt:lpstr>
      <vt:lpstr>Alpha</vt:lpstr>
      <vt:lpstr>'Seasonal adjustment'!Zone_d_impression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 Fuqua School of Business</dc:creator>
  <cp:lastModifiedBy>Camille BONAMY</cp:lastModifiedBy>
  <dcterms:created xsi:type="dcterms:W3CDTF">2014-12-02T03:14:59Z</dcterms:created>
  <dcterms:modified xsi:type="dcterms:W3CDTF">2019-11-18T15:07:51Z</dcterms:modified>
</cp:coreProperties>
</file>