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\Downloads\"/>
    </mc:Choice>
  </mc:AlternateContent>
  <xr:revisionPtr revIDLastSave="0" documentId="8_{FEBB9F29-1C9E-4E97-B039-10460B7EA531}" xr6:coauthVersionLast="47" xr6:coauthVersionMax="47" xr10:uidLastSave="{00000000-0000-0000-0000-000000000000}"/>
  <bookViews>
    <workbookView xWindow="-120" yWindow="-120" windowWidth="21840" windowHeight="13140" firstSheet="4" activeTab="7" xr2:uid="{00000000-000D-0000-FFFF-FFFF00000000}"/>
  </bookViews>
  <sheets>
    <sheet name="Table1" sheetId="2" r:id="rId1"/>
    <sheet name="Sheet1" sheetId="3" r:id="rId2"/>
    <sheet name="Sheet3" sheetId="5" r:id="rId3"/>
    <sheet name="Sheet5" sheetId="7" r:id="rId4"/>
    <sheet name="Sheet6" sheetId="8" r:id="rId5"/>
    <sheet name="Sheet4" sheetId="6" r:id="rId6"/>
    <sheet name="Sheet7" sheetId="9" r:id="rId7"/>
    <sheet name="Sheet8" sheetId="10" r:id="rId8"/>
    <sheet name="Procurement and Sales Record" sheetId="1" r:id="rId9"/>
    <sheet name="Sheet2" sheetId="4" r:id="rId10"/>
  </sheets>
  <definedNames>
    <definedName name="ExternalData_1" localSheetId="0" hidden="1">Table1!$A$1:$L$201</definedName>
  </definedNames>
  <calcPr calcId="191029"/>
  <pivotCaches>
    <pivotCache cacheId="4" r:id="rId11"/>
    <pivotCache cacheId="3" r:id="rId1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0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F2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G2" i="1"/>
  <c r="F3" i="1" s="1"/>
  <c r="G3" i="1"/>
  <c r="F4" i="1" s="1"/>
  <c r="G4" i="1"/>
  <c r="G5" i="1"/>
  <c r="F6" i="1" s="1"/>
  <c r="G6" i="1"/>
  <c r="F7" i="1" s="1"/>
  <c r="G7" i="1"/>
  <c r="F8" i="1" s="1"/>
  <c r="G8" i="1"/>
  <c r="G9" i="1"/>
  <c r="F10" i="1" s="1"/>
  <c r="G10" i="1"/>
  <c r="F11" i="1" s="1"/>
  <c r="G11" i="1"/>
  <c r="F12" i="1" s="1"/>
  <c r="G12" i="1"/>
  <c r="G13" i="1"/>
  <c r="F14" i="1" s="1"/>
  <c r="G14" i="1"/>
  <c r="F15" i="1" s="1"/>
  <c r="G15" i="1"/>
  <c r="F16" i="1" s="1"/>
  <c r="G16" i="1"/>
  <c r="G17" i="1"/>
  <c r="F18" i="1" s="1"/>
  <c r="G18" i="1"/>
  <c r="F19" i="1" s="1"/>
  <c r="G19" i="1"/>
  <c r="F20" i="1" s="1"/>
  <c r="G20" i="1"/>
  <c r="G21" i="1"/>
  <c r="F22" i="1" s="1"/>
  <c r="G22" i="1"/>
  <c r="F23" i="1" s="1"/>
  <c r="G23" i="1"/>
  <c r="F24" i="1" s="1"/>
  <c r="G24" i="1"/>
  <c r="G25" i="1"/>
  <c r="F26" i="1" s="1"/>
  <c r="G26" i="1"/>
  <c r="F27" i="1" s="1"/>
  <c r="G27" i="1"/>
  <c r="F28" i="1" s="1"/>
  <c r="G28" i="1"/>
  <c r="G29" i="1"/>
  <c r="F30" i="1" s="1"/>
  <c r="G30" i="1"/>
  <c r="F31" i="1" s="1"/>
  <c r="G31" i="1"/>
  <c r="F32" i="1" s="1"/>
  <c r="G32" i="1"/>
  <c r="G33" i="1"/>
  <c r="F34" i="1" s="1"/>
  <c r="G34" i="1"/>
  <c r="F35" i="1" s="1"/>
  <c r="G35" i="1"/>
  <c r="F36" i="1" s="1"/>
  <c r="G36" i="1"/>
  <c r="G37" i="1"/>
  <c r="F38" i="1" s="1"/>
  <c r="G38" i="1"/>
  <c r="F39" i="1" s="1"/>
  <c r="G39" i="1"/>
  <c r="F40" i="1" s="1"/>
  <c r="G40" i="1"/>
  <c r="G41" i="1"/>
  <c r="F42" i="1" s="1"/>
  <c r="G42" i="1"/>
  <c r="F43" i="1" s="1"/>
  <c r="G43" i="1"/>
  <c r="F44" i="1" s="1"/>
  <c r="G44" i="1"/>
  <c r="G45" i="1"/>
  <c r="F46" i="1" s="1"/>
  <c r="G46" i="1"/>
  <c r="F47" i="1" s="1"/>
  <c r="G47" i="1"/>
  <c r="F48" i="1" s="1"/>
  <c r="G48" i="1"/>
  <c r="G49" i="1"/>
  <c r="F50" i="1" s="1"/>
  <c r="G50" i="1"/>
  <c r="F51" i="1" s="1"/>
  <c r="G51" i="1"/>
  <c r="F52" i="1" s="1"/>
  <c r="G52" i="1"/>
  <c r="G53" i="1"/>
  <c r="F54" i="1" s="1"/>
  <c r="G54" i="1"/>
  <c r="F55" i="1" s="1"/>
  <c r="G55" i="1"/>
  <c r="F56" i="1" s="1"/>
  <c r="G56" i="1"/>
  <c r="G57" i="1"/>
  <c r="F58" i="1" s="1"/>
  <c r="G58" i="1"/>
  <c r="F59" i="1" s="1"/>
  <c r="G59" i="1"/>
  <c r="F60" i="1" s="1"/>
  <c r="G60" i="1"/>
  <c r="G61" i="1"/>
  <c r="F62" i="1" s="1"/>
  <c r="G62" i="1"/>
  <c r="F63" i="1" s="1"/>
  <c r="G63" i="1"/>
  <c r="F64" i="1" s="1"/>
  <c r="G64" i="1"/>
  <c r="G65" i="1"/>
  <c r="F66" i="1" s="1"/>
  <c r="G66" i="1"/>
  <c r="F67" i="1" s="1"/>
  <c r="G67" i="1"/>
  <c r="F68" i="1" s="1"/>
  <c r="G68" i="1"/>
  <c r="G69" i="1"/>
  <c r="F70" i="1" s="1"/>
  <c r="G70" i="1"/>
  <c r="F71" i="1" s="1"/>
  <c r="G71" i="1"/>
  <c r="F72" i="1" s="1"/>
  <c r="G72" i="1"/>
  <c r="G73" i="1"/>
  <c r="F74" i="1" s="1"/>
  <c r="G74" i="1"/>
  <c r="F75" i="1" s="1"/>
  <c r="G75" i="1"/>
  <c r="F76" i="1" s="1"/>
  <c r="G76" i="1"/>
  <c r="G77" i="1"/>
  <c r="F78" i="1" s="1"/>
  <c r="G78" i="1"/>
  <c r="F79" i="1" s="1"/>
  <c r="G79" i="1"/>
  <c r="F80" i="1" s="1"/>
  <c r="G80" i="1"/>
  <c r="G81" i="1"/>
  <c r="F82" i="1" s="1"/>
  <c r="G82" i="1"/>
  <c r="F83" i="1" s="1"/>
  <c r="G83" i="1"/>
  <c r="F84" i="1" s="1"/>
  <c r="G84" i="1"/>
  <c r="G85" i="1"/>
  <c r="F86" i="1" s="1"/>
  <c r="G86" i="1"/>
  <c r="F87" i="1" s="1"/>
  <c r="G87" i="1"/>
  <c r="F88" i="1" s="1"/>
  <c r="G88" i="1"/>
  <c r="G89" i="1"/>
  <c r="F90" i="1" s="1"/>
  <c r="G90" i="1"/>
  <c r="F91" i="1" s="1"/>
  <c r="G91" i="1"/>
  <c r="F92" i="1" s="1"/>
  <c r="G92" i="1"/>
  <c r="G93" i="1"/>
  <c r="F94" i="1" s="1"/>
  <c r="G94" i="1"/>
  <c r="F95" i="1" s="1"/>
  <c r="G95" i="1"/>
  <c r="F96" i="1" s="1"/>
  <c r="G96" i="1"/>
  <c r="G97" i="1"/>
  <c r="F98" i="1" s="1"/>
  <c r="G98" i="1"/>
  <c r="F99" i="1" s="1"/>
  <c r="G99" i="1"/>
  <c r="F100" i="1" s="1"/>
  <c r="G100" i="1"/>
  <c r="G101" i="1"/>
  <c r="F102" i="1" s="1"/>
  <c r="G102" i="1"/>
  <c r="F103" i="1" s="1"/>
  <c r="G103" i="1"/>
  <c r="F104" i="1" s="1"/>
  <c r="G104" i="1"/>
  <c r="G105" i="1"/>
  <c r="F106" i="1" s="1"/>
  <c r="G106" i="1"/>
  <c r="F107" i="1" s="1"/>
  <c r="G107" i="1"/>
  <c r="F108" i="1" s="1"/>
  <c r="G108" i="1"/>
  <c r="G109" i="1"/>
  <c r="F110" i="1" s="1"/>
  <c r="G110" i="1"/>
  <c r="F111" i="1" s="1"/>
  <c r="G111" i="1"/>
  <c r="F112" i="1" s="1"/>
  <c r="G112" i="1"/>
  <c r="G113" i="1"/>
  <c r="F114" i="1" s="1"/>
  <c r="G114" i="1"/>
  <c r="F115" i="1" s="1"/>
  <c r="G115" i="1"/>
  <c r="F116" i="1" s="1"/>
  <c r="G116" i="1"/>
  <c r="G117" i="1"/>
  <c r="F118" i="1" s="1"/>
  <c r="G118" i="1"/>
  <c r="F119" i="1" s="1"/>
  <c r="G119" i="1"/>
  <c r="F120" i="1" s="1"/>
  <c r="G120" i="1"/>
  <c r="G121" i="1"/>
  <c r="F122" i="1" s="1"/>
  <c r="G122" i="1"/>
  <c r="F123" i="1" s="1"/>
  <c r="G123" i="1"/>
  <c r="F124" i="1" s="1"/>
  <c r="G124" i="1"/>
  <c r="G125" i="1"/>
  <c r="F126" i="1" s="1"/>
  <c r="G126" i="1"/>
  <c r="F127" i="1" s="1"/>
  <c r="G127" i="1"/>
  <c r="F128" i="1" s="1"/>
  <c r="G128" i="1"/>
  <c r="G129" i="1"/>
  <c r="F130" i="1" s="1"/>
  <c r="G130" i="1"/>
  <c r="F131" i="1" s="1"/>
  <c r="G131" i="1"/>
  <c r="F132" i="1" s="1"/>
  <c r="G132" i="1"/>
  <c r="G133" i="1"/>
  <c r="F134" i="1" s="1"/>
  <c r="G134" i="1"/>
  <c r="F135" i="1" s="1"/>
  <c r="G135" i="1"/>
  <c r="F136" i="1" s="1"/>
  <c r="G136" i="1"/>
  <c r="G137" i="1"/>
  <c r="F138" i="1" s="1"/>
  <c r="G138" i="1"/>
  <c r="F139" i="1" s="1"/>
  <c r="G139" i="1"/>
  <c r="F140" i="1" s="1"/>
  <c r="G140" i="1"/>
  <c r="G141" i="1"/>
  <c r="F142" i="1" s="1"/>
  <c r="G142" i="1"/>
  <c r="F143" i="1" s="1"/>
  <c r="G143" i="1"/>
  <c r="F144" i="1" s="1"/>
  <c r="G144" i="1"/>
  <c r="G145" i="1"/>
  <c r="F146" i="1" s="1"/>
  <c r="G146" i="1"/>
  <c r="F147" i="1" s="1"/>
  <c r="G147" i="1"/>
  <c r="F148" i="1" s="1"/>
  <c r="G148" i="1"/>
  <c r="G149" i="1"/>
  <c r="F150" i="1" s="1"/>
  <c r="G150" i="1"/>
  <c r="F151" i="1" s="1"/>
  <c r="G151" i="1"/>
  <c r="F152" i="1" s="1"/>
  <c r="G152" i="1"/>
  <c r="G153" i="1"/>
  <c r="F154" i="1" s="1"/>
  <c r="G154" i="1"/>
  <c r="F155" i="1" s="1"/>
  <c r="G155" i="1"/>
  <c r="F156" i="1" s="1"/>
  <c r="G156" i="1"/>
  <c r="G157" i="1"/>
  <c r="F158" i="1" s="1"/>
  <c r="G158" i="1"/>
  <c r="F159" i="1" s="1"/>
  <c r="G159" i="1"/>
  <c r="F160" i="1" s="1"/>
  <c r="G160" i="1"/>
  <c r="G161" i="1"/>
  <c r="F162" i="1" s="1"/>
  <c r="G162" i="1"/>
  <c r="F163" i="1" s="1"/>
  <c r="G163" i="1"/>
  <c r="F164" i="1" s="1"/>
  <c r="G164" i="1"/>
  <c r="G165" i="1"/>
  <c r="F166" i="1" s="1"/>
  <c r="G166" i="1"/>
  <c r="F167" i="1" s="1"/>
  <c r="G167" i="1"/>
  <c r="F168" i="1" s="1"/>
  <c r="G168" i="1"/>
  <c r="G169" i="1"/>
  <c r="F170" i="1" s="1"/>
  <c r="G170" i="1"/>
  <c r="F171" i="1" s="1"/>
  <c r="G171" i="1"/>
  <c r="F172" i="1" s="1"/>
  <c r="G172" i="1"/>
  <c r="G173" i="1"/>
  <c r="F174" i="1" s="1"/>
  <c r="G174" i="1"/>
  <c r="F175" i="1" s="1"/>
  <c r="G175" i="1"/>
  <c r="F176" i="1" s="1"/>
  <c r="G176" i="1"/>
  <c r="G177" i="1"/>
  <c r="F178" i="1" s="1"/>
  <c r="G178" i="1"/>
  <c r="F179" i="1" s="1"/>
  <c r="G179" i="1"/>
  <c r="F180" i="1" s="1"/>
  <c r="G180" i="1"/>
  <c r="G181" i="1"/>
  <c r="F182" i="1" s="1"/>
  <c r="G182" i="1"/>
  <c r="F183" i="1" s="1"/>
  <c r="G183" i="1"/>
  <c r="F184" i="1" s="1"/>
  <c r="G184" i="1"/>
  <c r="G185" i="1"/>
  <c r="F186" i="1" s="1"/>
  <c r="G186" i="1"/>
  <c r="F187" i="1" s="1"/>
  <c r="G187" i="1"/>
  <c r="F188" i="1" s="1"/>
  <c r="G188" i="1"/>
  <c r="G189" i="1"/>
  <c r="F190" i="1" s="1"/>
  <c r="G190" i="1"/>
  <c r="F191" i="1" s="1"/>
  <c r="G191" i="1"/>
  <c r="F192" i="1" s="1"/>
  <c r="G192" i="1"/>
  <c r="G193" i="1"/>
  <c r="F194" i="1" s="1"/>
  <c r="G194" i="1"/>
  <c r="F195" i="1" s="1"/>
  <c r="G195" i="1"/>
  <c r="F196" i="1" s="1"/>
  <c r="G196" i="1"/>
  <c r="G197" i="1"/>
  <c r="F198" i="1" s="1"/>
  <c r="G198" i="1"/>
  <c r="F199" i="1" s="1"/>
  <c r="G199" i="1"/>
  <c r="F200" i="1" s="1"/>
  <c r="G200" i="1"/>
  <c r="G2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H18" i="6"/>
  <c r="H17" i="6"/>
  <c r="H16" i="6"/>
  <c r="H14" i="6"/>
  <c r="H13" i="6"/>
  <c r="H12" i="6"/>
  <c r="H11" i="6"/>
  <c r="H10" i="6"/>
  <c r="H9" i="6"/>
  <c r="H15" i="6"/>
  <c r="E22" i="10"/>
  <c r="D22" i="10"/>
  <c r="D17" i="10"/>
  <c r="C17" i="10"/>
  <c r="E18" i="10"/>
  <c r="D2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<sst xmlns="http://schemas.openxmlformats.org/spreadsheetml/2006/main" count="2580" uniqueCount="223">
  <si>
    <t>Date</t>
  </si>
  <si>
    <t>Region</t>
  </si>
  <si>
    <t>Product</t>
  </si>
  <si>
    <t>Supplier</t>
  </si>
  <si>
    <t>Units Sold</t>
  </si>
  <si>
    <t>Unit Cost Price</t>
  </si>
  <si>
    <t>Unit Selling Price</t>
  </si>
  <si>
    <t>Procurement Cost</t>
  </si>
  <si>
    <t>Customer Rating</t>
  </si>
  <si>
    <t>Staff Name</t>
  </si>
  <si>
    <t>Employee Hours Worked</t>
  </si>
  <si>
    <t>Supplier Lead Time</t>
  </si>
  <si>
    <t>24/11/2022</t>
  </si>
  <si>
    <t>South</t>
  </si>
  <si>
    <t>Smartwatch</t>
  </si>
  <si>
    <t>Smart Solutions</t>
  </si>
  <si>
    <t>Patricia Purple</t>
  </si>
  <si>
    <t>27/02/2022</t>
  </si>
  <si>
    <t>East</t>
  </si>
  <si>
    <t>DeviceHub</t>
  </si>
  <si>
    <t>13/01/2022</t>
  </si>
  <si>
    <t>West</t>
  </si>
  <si>
    <t>Smartphone</t>
  </si>
  <si>
    <t>TechWave</t>
  </si>
  <si>
    <t>21/05/2022</t>
  </si>
  <si>
    <t>Scanner</t>
  </si>
  <si>
    <t>TechSource Inc.</t>
  </si>
  <si>
    <t>25/04/2022</t>
  </si>
  <si>
    <t>Printer</t>
  </si>
  <si>
    <t>ElectroWorld</t>
  </si>
  <si>
    <t>Alice Brown</t>
  </si>
  <si>
    <t>13/03/2022</t>
  </si>
  <si>
    <t>Desktop</t>
  </si>
  <si>
    <t>Sarah Grey</t>
  </si>
  <si>
    <t>22/02/2022</t>
  </si>
  <si>
    <t>Laptop</t>
  </si>
  <si>
    <t>GadgetFlow</t>
  </si>
  <si>
    <t>James Red</t>
  </si>
  <si>
    <t>13/12/2022</t>
  </si>
  <si>
    <t>OfficeSupply Co.</t>
  </si>
  <si>
    <t>14/02/2022</t>
  </si>
  <si>
    <t>North</t>
  </si>
  <si>
    <t>Monitor</t>
  </si>
  <si>
    <t>Linda Blue</t>
  </si>
  <si>
    <t>30/10/2022</t>
  </si>
  <si>
    <t>Chris Black</t>
  </si>
  <si>
    <t>17/01/2022</t>
  </si>
  <si>
    <t>16/01/2022</t>
  </si>
  <si>
    <t>Michael Green</t>
  </si>
  <si>
    <t>17/02/2022</t>
  </si>
  <si>
    <t>22/04/2022</t>
  </si>
  <si>
    <t>DigitalMart</t>
  </si>
  <si>
    <t>Emma White</t>
  </si>
  <si>
    <t>30/04/2022</t>
  </si>
  <si>
    <t>Tablet</t>
  </si>
  <si>
    <t>16/09/2022</t>
  </si>
  <si>
    <t>Keyboard</t>
  </si>
  <si>
    <t>Robert Orange</t>
  </si>
  <si>
    <t>Hardware Haven</t>
  </si>
  <si>
    <t>14/01/2022</t>
  </si>
  <si>
    <t>John Doe</t>
  </si>
  <si>
    <t>15/10/2022</t>
  </si>
  <si>
    <t>29/11/2022</t>
  </si>
  <si>
    <t>26/12/2022</t>
  </si>
  <si>
    <t>23/04/2022</t>
  </si>
  <si>
    <t>18/08/2022</t>
  </si>
  <si>
    <t>29/10/2022</t>
  </si>
  <si>
    <t>Connectronics</t>
  </si>
  <si>
    <t>23/05/2022</t>
  </si>
  <si>
    <t>23/03/2022</t>
  </si>
  <si>
    <t>24/12/2022</t>
  </si>
  <si>
    <t>24/06/2022</t>
  </si>
  <si>
    <t>21/03/2022</t>
  </si>
  <si>
    <t>21/04/2022</t>
  </si>
  <si>
    <t>22/06/2022</t>
  </si>
  <si>
    <t>14/07/2022</t>
  </si>
  <si>
    <t>19/02/2022</t>
  </si>
  <si>
    <t>26/06/2022</t>
  </si>
  <si>
    <t>16/05/2022</t>
  </si>
  <si>
    <t>23/01/2022</t>
  </si>
  <si>
    <t>24/08/2022</t>
  </si>
  <si>
    <t>13/07/2022</t>
  </si>
  <si>
    <t>31/05/2022</t>
  </si>
  <si>
    <t>18/11/2022</t>
  </si>
  <si>
    <t>13/11/2022</t>
  </si>
  <si>
    <t>23/10/2022</t>
  </si>
  <si>
    <t>27/12/2022</t>
  </si>
  <si>
    <t>24/01/2022</t>
  </si>
  <si>
    <t>27/04/2022</t>
  </si>
  <si>
    <t>29/05/2022</t>
  </si>
  <si>
    <t>21/02/2022</t>
  </si>
  <si>
    <t>21/08/2022</t>
  </si>
  <si>
    <t>22/11/2022</t>
  </si>
  <si>
    <t>Router</t>
  </si>
  <si>
    <t>25/03/2022</t>
  </si>
  <si>
    <t>18/04/2022</t>
  </si>
  <si>
    <t>17/05/2022</t>
  </si>
  <si>
    <t>16/12/2022</t>
  </si>
  <si>
    <t>28/11/2022</t>
  </si>
  <si>
    <t>29/03/2022</t>
  </si>
  <si>
    <t>25/08/2022</t>
  </si>
  <si>
    <t>19/05/2022</t>
  </si>
  <si>
    <t>19/12/2022</t>
  </si>
  <si>
    <t>13/10/2022</t>
  </si>
  <si>
    <t>17/12/2022</t>
  </si>
  <si>
    <t>16/06/2022</t>
  </si>
  <si>
    <t>29/01/2022</t>
  </si>
  <si>
    <t>28/04/2022</t>
  </si>
  <si>
    <t>25/07/2022</t>
  </si>
  <si>
    <t>18/05/2022</t>
  </si>
  <si>
    <t>19/04/2022</t>
  </si>
  <si>
    <t>18/10/2022</t>
  </si>
  <si>
    <t>13/09/2022</t>
  </si>
  <si>
    <t>22/07/2022</t>
  </si>
  <si>
    <t>26/11/2022</t>
  </si>
  <si>
    <t>23/08/2022</t>
  </si>
  <si>
    <t>15/03/2022</t>
  </si>
  <si>
    <t>15/05/2022</t>
  </si>
  <si>
    <t>27/10/2022</t>
  </si>
  <si>
    <t>26/10/2022</t>
  </si>
  <si>
    <t>24/07/2022</t>
  </si>
  <si>
    <t>18/09/2022</t>
  </si>
  <si>
    <t>16/02/2022</t>
  </si>
  <si>
    <t>25/01/2022</t>
  </si>
  <si>
    <t>26/02/2022</t>
  </si>
  <si>
    <t>20/03/2022</t>
  </si>
  <si>
    <t>15/12/2022</t>
  </si>
  <si>
    <t>17/07/2022</t>
  </si>
  <si>
    <t>15/07/2022</t>
  </si>
  <si>
    <t>28/08/2022</t>
  </si>
  <si>
    <t>28/09/2022</t>
  </si>
  <si>
    <t>28/02/2022</t>
  </si>
  <si>
    <t>25/11/2022</t>
  </si>
  <si>
    <t>22/03/2022</t>
  </si>
  <si>
    <t>14/09/2022</t>
  </si>
  <si>
    <t>17/09/2022</t>
  </si>
  <si>
    <t>24/02/2022</t>
  </si>
  <si>
    <t>17/11/2022</t>
  </si>
  <si>
    <t>24/03/2022</t>
  </si>
  <si>
    <t>29/09/2022</t>
  </si>
  <si>
    <t>15/06/2022</t>
  </si>
  <si>
    <t>30/01/2022</t>
  </si>
  <si>
    <t>13/02/2022</t>
  </si>
  <si>
    <t>30/09/2022</t>
  </si>
  <si>
    <t>6/5/2022</t>
  </si>
  <si>
    <t>7/10/2022</t>
  </si>
  <si>
    <t>5/8/2022</t>
  </si>
  <si>
    <t>5/11/2022</t>
  </si>
  <si>
    <t>12/4/2022</t>
  </si>
  <si>
    <t>3/8/2022</t>
  </si>
  <si>
    <t>4/1/2022</t>
  </si>
  <si>
    <t>3/7/2022</t>
  </si>
  <si>
    <t>6/11/2022</t>
  </si>
  <si>
    <t>2/10/2022</t>
  </si>
  <si>
    <t>5/3/2022</t>
  </si>
  <si>
    <t>10/2/2022</t>
  </si>
  <si>
    <t>10/10/2022</t>
  </si>
  <si>
    <t>5/7/2022</t>
  </si>
  <si>
    <t>9/4/2022</t>
  </si>
  <si>
    <t>5/2/2022</t>
  </si>
  <si>
    <t>5/12/2022</t>
  </si>
  <si>
    <t>6/7/2022</t>
  </si>
  <si>
    <t>9/7/2022</t>
  </si>
  <si>
    <t>1/7/2022</t>
  </si>
  <si>
    <t>10/12/2022</t>
  </si>
  <si>
    <t>6/2/2022</t>
  </si>
  <si>
    <t>8/11/2022</t>
  </si>
  <si>
    <t>1/10/2022</t>
  </si>
  <si>
    <t>11/6/2022</t>
  </si>
  <si>
    <t>3/2/2022</t>
  </si>
  <si>
    <t>2/12/2022</t>
  </si>
  <si>
    <t>7/5/2022</t>
  </si>
  <si>
    <t>3/10/2022</t>
  </si>
  <si>
    <t>8/8/2022</t>
  </si>
  <si>
    <t>12/3/2022</t>
  </si>
  <si>
    <t>10/9/2022</t>
  </si>
  <si>
    <t>2/11/2022</t>
  </si>
  <si>
    <t>2/2/2022</t>
  </si>
  <si>
    <t>9/5/2022</t>
  </si>
  <si>
    <t>11/10/2022</t>
  </si>
  <si>
    <t>6/1/2022</t>
  </si>
  <si>
    <t>11/8/2022</t>
  </si>
  <si>
    <t>2/1/2022</t>
  </si>
  <si>
    <t>2/4/2022</t>
  </si>
  <si>
    <t>2/6/2022</t>
  </si>
  <si>
    <t>11/7/2022</t>
  </si>
  <si>
    <t>4/10/2022</t>
  </si>
  <si>
    <t>1/1/2022</t>
  </si>
  <si>
    <t>3/11/2022</t>
  </si>
  <si>
    <t>8/9/2022</t>
  </si>
  <si>
    <t>10/1/2022</t>
  </si>
  <si>
    <t>7/6/2022</t>
  </si>
  <si>
    <t>3/5/2022</t>
  </si>
  <si>
    <t>4/5/2022</t>
  </si>
  <si>
    <t>6/9/2022</t>
  </si>
  <si>
    <t>6/3/2022</t>
  </si>
  <si>
    <t>7/3/2022</t>
  </si>
  <si>
    <t>4/12/2022</t>
  </si>
  <si>
    <t>1/9/2022</t>
  </si>
  <si>
    <t>Total Revenue</t>
  </si>
  <si>
    <t>Sum of Total Revenue</t>
  </si>
  <si>
    <t>Row Labels</t>
  </si>
  <si>
    <t>Grand Total</t>
  </si>
  <si>
    <t>Sum of Profit/Loss</t>
  </si>
  <si>
    <t>Sum of Customer Rating</t>
  </si>
  <si>
    <t>(blank)</t>
  </si>
  <si>
    <t>Sum of Units Sold</t>
  </si>
  <si>
    <t>Sum of Unit Selling Price</t>
  </si>
  <si>
    <t>profit/loss</t>
  </si>
  <si>
    <t>Average of Customer Rating</t>
  </si>
  <si>
    <t>q</t>
  </si>
  <si>
    <t>checkment</t>
  </si>
  <si>
    <t>z</t>
  </si>
  <si>
    <t>Count of Product</t>
  </si>
  <si>
    <t>Sum of Employee Hours Worked</t>
  </si>
  <si>
    <t>Column Labels</t>
  </si>
  <si>
    <t>Total Sum of Employee Hours Worked</t>
  </si>
  <si>
    <t>Profit/Loss</t>
  </si>
  <si>
    <t>Column1</t>
  </si>
  <si>
    <t>Sum of Supplier Lead Time</t>
  </si>
  <si>
    <t>Total Sum of Customer Rating</t>
  </si>
  <si>
    <t>Total Sum of Supplier Lead Time</t>
  </si>
  <si>
    <t>Sum of Unit 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</si>
</sst>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and Sales Record(AutoRecovered)(AutoRecovered).xlsx]Sheet1!PivotTable1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Desktop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Printer</c:v>
                </c:pt>
                <c:pt idx="5">
                  <c:v>Router</c:v>
                </c:pt>
                <c:pt idx="6">
                  <c:v>Scanner</c:v>
                </c:pt>
                <c:pt idx="7">
                  <c:v>Smartphone</c:v>
                </c:pt>
                <c:pt idx="8">
                  <c:v>Smartwatch</c:v>
                </c:pt>
                <c:pt idx="9">
                  <c:v>Tablet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2349584</c:v>
                </c:pt>
                <c:pt idx="1">
                  <c:v>2425002</c:v>
                </c:pt>
                <c:pt idx="2">
                  <c:v>1629937</c:v>
                </c:pt>
                <c:pt idx="3">
                  <c:v>2496543</c:v>
                </c:pt>
                <c:pt idx="4">
                  <c:v>2583527</c:v>
                </c:pt>
                <c:pt idx="5">
                  <c:v>2040938</c:v>
                </c:pt>
                <c:pt idx="6">
                  <c:v>4261346</c:v>
                </c:pt>
                <c:pt idx="7">
                  <c:v>2053217</c:v>
                </c:pt>
                <c:pt idx="8">
                  <c:v>2108382</c:v>
                </c:pt>
                <c:pt idx="9">
                  <c:v>1837595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6-4A10-A34F-F2119BD9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13871"/>
        <c:axId val="552712623"/>
      </c:barChart>
      <c:catAx>
        <c:axId val="5527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2623"/>
        <c:crosses val="autoZero"/>
        <c:auto val="1"/>
        <c:lblAlgn val="ctr"/>
        <c:lblOffset val="100"/>
        <c:noMultiLvlLbl val="0"/>
      </c:catAx>
      <c:valAx>
        <c:axId val="5527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and Sales Record(AutoRecovered)(AutoRecovered).xlsx]Sheet3!PivotTable2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Sheet3!$A$4:$A$14</c:f>
              <c:strCache>
                <c:ptCount val="10"/>
                <c:pt idx="0">
                  <c:v>Desktop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Printer</c:v>
                </c:pt>
                <c:pt idx="5">
                  <c:v>Router</c:v>
                </c:pt>
                <c:pt idx="6">
                  <c:v>Scanner</c:v>
                </c:pt>
                <c:pt idx="7">
                  <c:v>Smartphone</c:v>
                </c:pt>
                <c:pt idx="8">
                  <c:v>Smartwatch</c:v>
                </c:pt>
                <c:pt idx="9">
                  <c:v>Tablet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4.333333333333333</c:v>
                </c:pt>
                <c:pt idx="1">
                  <c:v>3.8</c:v>
                </c:pt>
                <c:pt idx="2">
                  <c:v>3.7</c:v>
                </c:pt>
                <c:pt idx="3">
                  <c:v>3.9375</c:v>
                </c:pt>
                <c:pt idx="4">
                  <c:v>4</c:v>
                </c:pt>
                <c:pt idx="5">
                  <c:v>4.3125</c:v>
                </c:pt>
                <c:pt idx="6">
                  <c:v>3.6956521739130435</c:v>
                </c:pt>
                <c:pt idx="7">
                  <c:v>3.9090909090909092</c:v>
                </c:pt>
                <c:pt idx="8">
                  <c:v>4.3636363636363633</c:v>
                </c:pt>
                <c:pt idx="9">
                  <c:v>4.2222222222222223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C-4A33-B8A9-87409B12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76799"/>
        <c:axId val="545923135"/>
      </c:lineChart>
      <c:catAx>
        <c:axId val="54787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23135"/>
        <c:crosses val="autoZero"/>
        <c:auto val="1"/>
        <c:lblAlgn val="ctr"/>
        <c:lblOffset val="100"/>
        <c:noMultiLvlLbl val="0"/>
      </c:catAx>
      <c:valAx>
        <c:axId val="5459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2270341207348"/>
          <c:y val="0.17171296296296298"/>
          <c:w val="0.85087729658792655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'Procurement and Sales Record'!$G$2:$G$201</c:f>
              <c:numCache>
                <c:formatCode>General</c:formatCode>
                <c:ptCount val="200"/>
                <c:pt idx="0">
                  <c:v>-4786</c:v>
                </c:pt>
                <c:pt idx="1">
                  <c:v>1066</c:v>
                </c:pt>
                <c:pt idx="2">
                  <c:v>-4007</c:v>
                </c:pt>
                <c:pt idx="3">
                  <c:v>29</c:v>
                </c:pt>
                <c:pt idx="4">
                  <c:v>2187</c:v>
                </c:pt>
                <c:pt idx="5">
                  <c:v>-2617</c:v>
                </c:pt>
                <c:pt idx="6">
                  <c:v>-9</c:v>
                </c:pt>
                <c:pt idx="7">
                  <c:v>-1460</c:v>
                </c:pt>
                <c:pt idx="8">
                  <c:v>-4386</c:v>
                </c:pt>
                <c:pt idx="9">
                  <c:v>-2282</c:v>
                </c:pt>
                <c:pt idx="10">
                  <c:v>62</c:v>
                </c:pt>
                <c:pt idx="11">
                  <c:v>2504</c:v>
                </c:pt>
                <c:pt idx="12">
                  <c:v>-261</c:v>
                </c:pt>
                <c:pt idx="13">
                  <c:v>740</c:v>
                </c:pt>
                <c:pt idx="14">
                  <c:v>1446</c:v>
                </c:pt>
                <c:pt idx="15">
                  <c:v>-4931</c:v>
                </c:pt>
                <c:pt idx="16">
                  <c:v>2000</c:v>
                </c:pt>
                <c:pt idx="17">
                  <c:v>-4774</c:v>
                </c:pt>
                <c:pt idx="18">
                  <c:v>-3947</c:v>
                </c:pt>
                <c:pt idx="19">
                  <c:v>-3751</c:v>
                </c:pt>
                <c:pt idx="20">
                  <c:v>-725</c:v>
                </c:pt>
                <c:pt idx="21">
                  <c:v>2250</c:v>
                </c:pt>
                <c:pt idx="22">
                  <c:v>-2429</c:v>
                </c:pt>
                <c:pt idx="23">
                  <c:v>1263</c:v>
                </c:pt>
                <c:pt idx="24">
                  <c:v>-2256</c:v>
                </c:pt>
                <c:pt idx="25">
                  <c:v>-2238</c:v>
                </c:pt>
                <c:pt idx="26">
                  <c:v>-1891</c:v>
                </c:pt>
                <c:pt idx="27">
                  <c:v>-4955</c:v>
                </c:pt>
                <c:pt idx="28">
                  <c:v>2826</c:v>
                </c:pt>
                <c:pt idx="29">
                  <c:v>2586</c:v>
                </c:pt>
                <c:pt idx="30">
                  <c:v>-3445</c:v>
                </c:pt>
                <c:pt idx="31">
                  <c:v>268</c:v>
                </c:pt>
                <c:pt idx="32">
                  <c:v>1005</c:v>
                </c:pt>
                <c:pt idx="33">
                  <c:v>1969</c:v>
                </c:pt>
                <c:pt idx="34">
                  <c:v>-3446</c:v>
                </c:pt>
                <c:pt idx="35">
                  <c:v>-1625</c:v>
                </c:pt>
                <c:pt idx="36">
                  <c:v>1319</c:v>
                </c:pt>
                <c:pt idx="37">
                  <c:v>2438</c:v>
                </c:pt>
                <c:pt idx="38">
                  <c:v>-3797</c:v>
                </c:pt>
                <c:pt idx="39">
                  <c:v>-3268</c:v>
                </c:pt>
                <c:pt idx="40">
                  <c:v>-1540</c:v>
                </c:pt>
                <c:pt idx="41">
                  <c:v>1303</c:v>
                </c:pt>
                <c:pt idx="42">
                  <c:v>-1803</c:v>
                </c:pt>
                <c:pt idx="43">
                  <c:v>1231</c:v>
                </c:pt>
                <c:pt idx="44">
                  <c:v>-3660</c:v>
                </c:pt>
                <c:pt idx="45">
                  <c:v>-4124</c:v>
                </c:pt>
                <c:pt idx="46">
                  <c:v>1092</c:v>
                </c:pt>
                <c:pt idx="47">
                  <c:v>309</c:v>
                </c:pt>
                <c:pt idx="48">
                  <c:v>-3343</c:v>
                </c:pt>
                <c:pt idx="49">
                  <c:v>1792</c:v>
                </c:pt>
                <c:pt idx="50">
                  <c:v>-3460</c:v>
                </c:pt>
                <c:pt idx="51">
                  <c:v>-4377</c:v>
                </c:pt>
                <c:pt idx="52">
                  <c:v>-1882</c:v>
                </c:pt>
                <c:pt idx="53">
                  <c:v>2977</c:v>
                </c:pt>
                <c:pt idx="54">
                  <c:v>729</c:v>
                </c:pt>
                <c:pt idx="55">
                  <c:v>-4032</c:v>
                </c:pt>
                <c:pt idx="56">
                  <c:v>1815</c:v>
                </c:pt>
                <c:pt idx="57">
                  <c:v>1936</c:v>
                </c:pt>
                <c:pt idx="58">
                  <c:v>-1425</c:v>
                </c:pt>
                <c:pt idx="59">
                  <c:v>947</c:v>
                </c:pt>
                <c:pt idx="60">
                  <c:v>-3541</c:v>
                </c:pt>
                <c:pt idx="61">
                  <c:v>1571</c:v>
                </c:pt>
                <c:pt idx="62">
                  <c:v>2100</c:v>
                </c:pt>
                <c:pt idx="63">
                  <c:v>-2415</c:v>
                </c:pt>
                <c:pt idx="64">
                  <c:v>-4097</c:v>
                </c:pt>
                <c:pt idx="65">
                  <c:v>2789</c:v>
                </c:pt>
                <c:pt idx="66">
                  <c:v>1921</c:v>
                </c:pt>
                <c:pt idx="67">
                  <c:v>2879</c:v>
                </c:pt>
                <c:pt idx="68">
                  <c:v>66</c:v>
                </c:pt>
                <c:pt idx="69">
                  <c:v>-3471</c:v>
                </c:pt>
                <c:pt idx="70">
                  <c:v>-3458</c:v>
                </c:pt>
                <c:pt idx="71">
                  <c:v>1051</c:v>
                </c:pt>
                <c:pt idx="72">
                  <c:v>-1823</c:v>
                </c:pt>
                <c:pt idx="73">
                  <c:v>348</c:v>
                </c:pt>
                <c:pt idx="74">
                  <c:v>2871</c:v>
                </c:pt>
                <c:pt idx="75">
                  <c:v>1573</c:v>
                </c:pt>
                <c:pt idx="76">
                  <c:v>827</c:v>
                </c:pt>
                <c:pt idx="77">
                  <c:v>2571</c:v>
                </c:pt>
                <c:pt idx="78">
                  <c:v>1962</c:v>
                </c:pt>
                <c:pt idx="79">
                  <c:v>-3076</c:v>
                </c:pt>
                <c:pt idx="80">
                  <c:v>-448</c:v>
                </c:pt>
                <c:pt idx="81">
                  <c:v>-1309</c:v>
                </c:pt>
                <c:pt idx="82">
                  <c:v>2069</c:v>
                </c:pt>
                <c:pt idx="83">
                  <c:v>-3108</c:v>
                </c:pt>
                <c:pt idx="84">
                  <c:v>2480</c:v>
                </c:pt>
                <c:pt idx="85">
                  <c:v>-901</c:v>
                </c:pt>
                <c:pt idx="86">
                  <c:v>-672</c:v>
                </c:pt>
                <c:pt idx="87">
                  <c:v>-3373</c:v>
                </c:pt>
                <c:pt idx="88">
                  <c:v>35</c:v>
                </c:pt>
                <c:pt idx="89">
                  <c:v>-1204</c:v>
                </c:pt>
                <c:pt idx="90">
                  <c:v>-1863</c:v>
                </c:pt>
                <c:pt idx="91">
                  <c:v>2107</c:v>
                </c:pt>
                <c:pt idx="92">
                  <c:v>-702</c:v>
                </c:pt>
                <c:pt idx="93">
                  <c:v>-1127</c:v>
                </c:pt>
                <c:pt idx="94">
                  <c:v>1186</c:v>
                </c:pt>
                <c:pt idx="95">
                  <c:v>-4744</c:v>
                </c:pt>
                <c:pt idx="96">
                  <c:v>-2038</c:v>
                </c:pt>
                <c:pt idx="97">
                  <c:v>2645</c:v>
                </c:pt>
                <c:pt idx="98">
                  <c:v>-2957</c:v>
                </c:pt>
                <c:pt idx="99">
                  <c:v>-3416</c:v>
                </c:pt>
                <c:pt idx="100">
                  <c:v>-4444</c:v>
                </c:pt>
                <c:pt idx="101">
                  <c:v>-4102</c:v>
                </c:pt>
                <c:pt idx="102">
                  <c:v>-2397</c:v>
                </c:pt>
                <c:pt idx="103">
                  <c:v>-1271</c:v>
                </c:pt>
                <c:pt idx="104">
                  <c:v>530</c:v>
                </c:pt>
                <c:pt idx="105">
                  <c:v>-752</c:v>
                </c:pt>
                <c:pt idx="106">
                  <c:v>-2270</c:v>
                </c:pt>
                <c:pt idx="107">
                  <c:v>-4897</c:v>
                </c:pt>
                <c:pt idx="108">
                  <c:v>2745</c:v>
                </c:pt>
                <c:pt idx="109">
                  <c:v>2502</c:v>
                </c:pt>
                <c:pt idx="110">
                  <c:v>-923</c:v>
                </c:pt>
                <c:pt idx="111">
                  <c:v>-3941</c:v>
                </c:pt>
                <c:pt idx="112">
                  <c:v>-290</c:v>
                </c:pt>
                <c:pt idx="113">
                  <c:v>-492</c:v>
                </c:pt>
                <c:pt idx="114">
                  <c:v>-2620</c:v>
                </c:pt>
                <c:pt idx="115">
                  <c:v>2116</c:v>
                </c:pt>
                <c:pt idx="116">
                  <c:v>-1016</c:v>
                </c:pt>
                <c:pt idx="117">
                  <c:v>-2835</c:v>
                </c:pt>
                <c:pt idx="118">
                  <c:v>-4452</c:v>
                </c:pt>
                <c:pt idx="119">
                  <c:v>-633</c:v>
                </c:pt>
                <c:pt idx="120">
                  <c:v>2398</c:v>
                </c:pt>
                <c:pt idx="121">
                  <c:v>-4366</c:v>
                </c:pt>
                <c:pt idx="122">
                  <c:v>2339</c:v>
                </c:pt>
                <c:pt idx="123">
                  <c:v>362</c:v>
                </c:pt>
                <c:pt idx="124">
                  <c:v>-1983</c:v>
                </c:pt>
                <c:pt idx="125">
                  <c:v>1785</c:v>
                </c:pt>
                <c:pt idx="126">
                  <c:v>2462</c:v>
                </c:pt>
                <c:pt idx="127">
                  <c:v>1967</c:v>
                </c:pt>
                <c:pt idx="128">
                  <c:v>748</c:v>
                </c:pt>
                <c:pt idx="129">
                  <c:v>-2114</c:v>
                </c:pt>
                <c:pt idx="130">
                  <c:v>-2186</c:v>
                </c:pt>
                <c:pt idx="131">
                  <c:v>-1795</c:v>
                </c:pt>
                <c:pt idx="132">
                  <c:v>-1492</c:v>
                </c:pt>
                <c:pt idx="133">
                  <c:v>-2833</c:v>
                </c:pt>
                <c:pt idx="134">
                  <c:v>337</c:v>
                </c:pt>
                <c:pt idx="135">
                  <c:v>-120</c:v>
                </c:pt>
                <c:pt idx="136">
                  <c:v>-1893</c:v>
                </c:pt>
                <c:pt idx="137">
                  <c:v>-1346</c:v>
                </c:pt>
                <c:pt idx="138">
                  <c:v>585</c:v>
                </c:pt>
                <c:pt idx="139">
                  <c:v>-716</c:v>
                </c:pt>
                <c:pt idx="140">
                  <c:v>-1141</c:v>
                </c:pt>
                <c:pt idx="141">
                  <c:v>-1959</c:v>
                </c:pt>
                <c:pt idx="142">
                  <c:v>-524</c:v>
                </c:pt>
                <c:pt idx="143">
                  <c:v>2188</c:v>
                </c:pt>
                <c:pt idx="144">
                  <c:v>-3497</c:v>
                </c:pt>
                <c:pt idx="145">
                  <c:v>-2748</c:v>
                </c:pt>
                <c:pt idx="146">
                  <c:v>2063</c:v>
                </c:pt>
                <c:pt idx="147">
                  <c:v>-3986</c:v>
                </c:pt>
                <c:pt idx="148">
                  <c:v>-2363</c:v>
                </c:pt>
                <c:pt idx="149">
                  <c:v>-2332</c:v>
                </c:pt>
                <c:pt idx="150">
                  <c:v>-4190</c:v>
                </c:pt>
                <c:pt idx="151">
                  <c:v>-3299</c:v>
                </c:pt>
                <c:pt idx="152">
                  <c:v>-1516</c:v>
                </c:pt>
                <c:pt idx="153">
                  <c:v>-2905</c:v>
                </c:pt>
                <c:pt idx="154">
                  <c:v>-4090</c:v>
                </c:pt>
                <c:pt idx="155">
                  <c:v>1239</c:v>
                </c:pt>
                <c:pt idx="156">
                  <c:v>-523</c:v>
                </c:pt>
                <c:pt idx="157">
                  <c:v>-699</c:v>
                </c:pt>
                <c:pt idx="158">
                  <c:v>-4275</c:v>
                </c:pt>
                <c:pt idx="159">
                  <c:v>1129</c:v>
                </c:pt>
                <c:pt idx="160">
                  <c:v>-389</c:v>
                </c:pt>
                <c:pt idx="161">
                  <c:v>224</c:v>
                </c:pt>
                <c:pt idx="162">
                  <c:v>-3778</c:v>
                </c:pt>
                <c:pt idx="163">
                  <c:v>-715</c:v>
                </c:pt>
                <c:pt idx="164">
                  <c:v>-266</c:v>
                </c:pt>
                <c:pt idx="165">
                  <c:v>-407</c:v>
                </c:pt>
                <c:pt idx="166">
                  <c:v>-2976</c:v>
                </c:pt>
                <c:pt idx="167">
                  <c:v>2222</c:v>
                </c:pt>
                <c:pt idx="168">
                  <c:v>440</c:v>
                </c:pt>
                <c:pt idx="169">
                  <c:v>-496</c:v>
                </c:pt>
                <c:pt idx="170">
                  <c:v>440</c:v>
                </c:pt>
                <c:pt idx="171">
                  <c:v>-2448</c:v>
                </c:pt>
                <c:pt idx="172">
                  <c:v>912</c:v>
                </c:pt>
                <c:pt idx="173">
                  <c:v>-66</c:v>
                </c:pt>
                <c:pt idx="174">
                  <c:v>-4811</c:v>
                </c:pt>
                <c:pt idx="175">
                  <c:v>1750</c:v>
                </c:pt>
                <c:pt idx="176">
                  <c:v>-2626</c:v>
                </c:pt>
                <c:pt idx="177">
                  <c:v>-4561</c:v>
                </c:pt>
                <c:pt idx="178">
                  <c:v>-885</c:v>
                </c:pt>
                <c:pt idx="179">
                  <c:v>2451</c:v>
                </c:pt>
                <c:pt idx="180">
                  <c:v>2253</c:v>
                </c:pt>
                <c:pt idx="181">
                  <c:v>-3813</c:v>
                </c:pt>
                <c:pt idx="182">
                  <c:v>2301</c:v>
                </c:pt>
                <c:pt idx="183">
                  <c:v>2237</c:v>
                </c:pt>
                <c:pt idx="184">
                  <c:v>-537</c:v>
                </c:pt>
                <c:pt idx="185">
                  <c:v>2209</c:v>
                </c:pt>
                <c:pt idx="186">
                  <c:v>-3099</c:v>
                </c:pt>
                <c:pt idx="187">
                  <c:v>-3052</c:v>
                </c:pt>
                <c:pt idx="188">
                  <c:v>-52</c:v>
                </c:pt>
                <c:pt idx="189">
                  <c:v>-3650</c:v>
                </c:pt>
                <c:pt idx="190">
                  <c:v>1935</c:v>
                </c:pt>
                <c:pt idx="191">
                  <c:v>-1557</c:v>
                </c:pt>
                <c:pt idx="192">
                  <c:v>2509</c:v>
                </c:pt>
                <c:pt idx="193">
                  <c:v>-1804</c:v>
                </c:pt>
                <c:pt idx="194">
                  <c:v>-4836</c:v>
                </c:pt>
                <c:pt idx="195">
                  <c:v>-1600</c:v>
                </c:pt>
                <c:pt idx="196">
                  <c:v>-1601</c:v>
                </c:pt>
                <c:pt idx="197">
                  <c:v>300</c:v>
                </c:pt>
                <c:pt idx="198">
                  <c:v>-2488</c:v>
                </c:pt>
                <c:pt idx="199">
                  <c:v>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6-43D1-907F-417AC026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859967"/>
        <c:axId val="1997860383"/>
      </c:scatterChart>
      <c:valAx>
        <c:axId val="19978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60383"/>
        <c:crosses val="autoZero"/>
        <c:crossBetween val="midCat"/>
      </c:valAx>
      <c:valAx>
        <c:axId val="19978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'Procurement and Sales Record'!$G$2:$G$201</c:f>
              <c:numCache>
                <c:formatCode>General</c:formatCode>
                <c:ptCount val="200"/>
                <c:pt idx="0">
                  <c:v>-4786</c:v>
                </c:pt>
                <c:pt idx="1">
                  <c:v>1066</c:v>
                </c:pt>
                <c:pt idx="2">
                  <c:v>-4007</c:v>
                </c:pt>
                <c:pt idx="3">
                  <c:v>29</c:v>
                </c:pt>
                <c:pt idx="4">
                  <c:v>2187</c:v>
                </c:pt>
                <c:pt idx="5">
                  <c:v>-2617</c:v>
                </c:pt>
                <c:pt idx="6">
                  <c:v>-9</c:v>
                </c:pt>
                <c:pt idx="7">
                  <c:v>-1460</c:v>
                </c:pt>
                <c:pt idx="8">
                  <c:v>-4386</c:v>
                </c:pt>
                <c:pt idx="9">
                  <c:v>-2282</c:v>
                </c:pt>
                <c:pt idx="10">
                  <c:v>62</c:v>
                </c:pt>
                <c:pt idx="11">
                  <c:v>2504</c:v>
                </c:pt>
                <c:pt idx="12">
                  <c:v>-261</c:v>
                </c:pt>
                <c:pt idx="13">
                  <c:v>740</c:v>
                </c:pt>
                <c:pt idx="14">
                  <c:v>1446</c:v>
                </c:pt>
                <c:pt idx="15">
                  <c:v>-4931</c:v>
                </c:pt>
                <c:pt idx="16">
                  <c:v>2000</c:v>
                </c:pt>
                <c:pt idx="17">
                  <c:v>-4774</c:v>
                </c:pt>
                <c:pt idx="18">
                  <c:v>-3947</c:v>
                </c:pt>
                <c:pt idx="19">
                  <c:v>-3751</c:v>
                </c:pt>
                <c:pt idx="20">
                  <c:v>-725</c:v>
                </c:pt>
                <c:pt idx="21">
                  <c:v>2250</c:v>
                </c:pt>
                <c:pt idx="22">
                  <c:v>-2429</c:v>
                </c:pt>
                <c:pt idx="23">
                  <c:v>1263</c:v>
                </c:pt>
                <c:pt idx="24">
                  <c:v>-2256</c:v>
                </c:pt>
                <c:pt idx="25">
                  <c:v>-2238</c:v>
                </c:pt>
                <c:pt idx="26">
                  <c:v>-1891</c:v>
                </c:pt>
                <c:pt idx="27">
                  <c:v>-4955</c:v>
                </c:pt>
                <c:pt idx="28">
                  <c:v>2826</c:v>
                </c:pt>
                <c:pt idx="29">
                  <c:v>2586</c:v>
                </c:pt>
                <c:pt idx="30">
                  <c:v>-3445</c:v>
                </c:pt>
                <c:pt idx="31">
                  <c:v>268</c:v>
                </c:pt>
                <c:pt idx="32">
                  <c:v>1005</c:v>
                </c:pt>
                <c:pt idx="33">
                  <c:v>1969</c:v>
                </c:pt>
                <c:pt idx="34">
                  <c:v>-3446</c:v>
                </c:pt>
                <c:pt idx="35">
                  <c:v>-1625</c:v>
                </c:pt>
                <c:pt idx="36">
                  <c:v>1319</c:v>
                </c:pt>
                <c:pt idx="37">
                  <c:v>2438</c:v>
                </c:pt>
                <c:pt idx="38">
                  <c:v>-3797</c:v>
                </c:pt>
                <c:pt idx="39">
                  <c:v>-3268</c:v>
                </c:pt>
                <c:pt idx="40">
                  <c:v>-1540</c:v>
                </c:pt>
                <c:pt idx="41">
                  <c:v>1303</c:v>
                </c:pt>
                <c:pt idx="42">
                  <c:v>-1803</c:v>
                </c:pt>
                <c:pt idx="43">
                  <c:v>1231</c:v>
                </c:pt>
                <c:pt idx="44">
                  <c:v>-3660</c:v>
                </c:pt>
                <c:pt idx="45">
                  <c:v>-4124</c:v>
                </c:pt>
                <c:pt idx="46">
                  <c:v>1092</c:v>
                </c:pt>
                <c:pt idx="47">
                  <c:v>309</c:v>
                </c:pt>
                <c:pt idx="48">
                  <c:v>-3343</c:v>
                </c:pt>
                <c:pt idx="49">
                  <c:v>1792</c:v>
                </c:pt>
                <c:pt idx="50">
                  <c:v>-3460</c:v>
                </c:pt>
                <c:pt idx="51">
                  <c:v>-4377</c:v>
                </c:pt>
                <c:pt idx="52">
                  <c:v>-1882</c:v>
                </c:pt>
                <c:pt idx="53">
                  <c:v>2977</c:v>
                </c:pt>
                <c:pt idx="54">
                  <c:v>729</c:v>
                </c:pt>
                <c:pt idx="55">
                  <c:v>-4032</c:v>
                </c:pt>
                <c:pt idx="56">
                  <c:v>1815</c:v>
                </c:pt>
                <c:pt idx="57">
                  <c:v>1936</c:v>
                </c:pt>
                <c:pt idx="58">
                  <c:v>-1425</c:v>
                </c:pt>
                <c:pt idx="59">
                  <c:v>947</c:v>
                </c:pt>
                <c:pt idx="60">
                  <c:v>-3541</c:v>
                </c:pt>
                <c:pt idx="61">
                  <c:v>1571</c:v>
                </c:pt>
                <c:pt idx="62">
                  <c:v>2100</c:v>
                </c:pt>
                <c:pt idx="63">
                  <c:v>-2415</c:v>
                </c:pt>
                <c:pt idx="64">
                  <c:v>-4097</c:v>
                </c:pt>
                <c:pt idx="65">
                  <c:v>2789</c:v>
                </c:pt>
                <c:pt idx="66">
                  <c:v>1921</c:v>
                </c:pt>
                <c:pt idx="67">
                  <c:v>2879</c:v>
                </c:pt>
                <c:pt idx="68">
                  <c:v>66</c:v>
                </c:pt>
                <c:pt idx="69">
                  <c:v>-3471</c:v>
                </c:pt>
                <c:pt idx="70">
                  <c:v>-3458</c:v>
                </c:pt>
                <c:pt idx="71">
                  <c:v>1051</c:v>
                </c:pt>
                <c:pt idx="72">
                  <c:v>-1823</c:v>
                </c:pt>
                <c:pt idx="73">
                  <c:v>348</c:v>
                </c:pt>
                <c:pt idx="74">
                  <c:v>2871</c:v>
                </c:pt>
                <c:pt idx="75">
                  <c:v>1573</c:v>
                </c:pt>
                <c:pt idx="76">
                  <c:v>827</c:v>
                </c:pt>
                <c:pt idx="77">
                  <c:v>2571</c:v>
                </c:pt>
                <c:pt idx="78">
                  <c:v>1962</c:v>
                </c:pt>
                <c:pt idx="79">
                  <c:v>-3076</c:v>
                </c:pt>
                <c:pt idx="80">
                  <c:v>-448</c:v>
                </c:pt>
                <c:pt idx="81">
                  <c:v>-1309</c:v>
                </c:pt>
                <c:pt idx="82">
                  <c:v>2069</c:v>
                </c:pt>
                <c:pt idx="83">
                  <c:v>-3108</c:v>
                </c:pt>
                <c:pt idx="84">
                  <c:v>2480</c:v>
                </c:pt>
                <c:pt idx="85">
                  <c:v>-901</c:v>
                </c:pt>
                <c:pt idx="86">
                  <c:v>-672</c:v>
                </c:pt>
                <c:pt idx="87">
                  <c:v>-3373</c:v>
                </c:pt>
                <c:pt idx="88">
                  <c:v>35</c:v>
                </c:pt>
                <c:pt idx="89">
                  <c:v>-1204</c:v>
                </c:pt>
                <c:pt idx="90">
                  <c:v>-1863</c:v>
                </c:pt>
                <c:pt idx="91">
                  <c:v>2107</c:v>
                </c:pt>
                <c:pt idx="92">
                  <c:v>-702</c:v>
                </c:pt>
                <c:pt idx="93">
                  <c:v>-1127</c:v>
                </c:pt>
                <c:pt idx="94">
                  <c:v>1186</c:v>
                </c:pt>
                <c:pt idx="95">
                  <c:v>-4744</c:v>
                </c:pt>
                <c:pt idx="96">
                  <c:v>-2038</c:v>
                </c:pt>
                <c:pt idx="97">
                  <c:v>2645</c:v>
                </c:pt>
                <c:pt idx="98">
                  <c:v>-2957</c:v>
                </c:pt>
                <c:pt idx="99">
                  <c:v>-3416</c:v>
                </c:pt>
                <c:pt idx="100">
                  <c:v>-4444</c:v>
                </c:pt>
                <c:pt idx="101">
                  <c:v>-4102</c:v>
                </c:pt>
                <c:pt idx="102">
                  <c:v>-2397</c:v>
                </c:pt>
                <c:pt idx="103">
                  <c:v>-1271</c:v>
                </c:pt>
                <c:pt idx="104">
                  <c:v>530</c:v>
                </c:pt>
                <c:pt idx="105">
                  <c:v>-752</c:v>
                </c:pt>
                <c:pt idx="106">
                  <c:v>-2270</c:v>
                </c:pt>
                <c:pt idx="107">
                  <c:v>-4897</c:v>
                </c:pt>
                <c:pt idx="108">
                  <c:v>2745</c:v>
                </c:pt>
                <c:pt idx="109">
                  <c:v>2502</c:v>
                </c:pt>
                <c:pt idx="110">
                  <c:v>-923</c:v>
                </c:pt>
                <c:pt idx="111">
                  <c:v>-3941</c:v>
                </c:pt>
                <c:pt idx="112">
                  <c:v>-290</c:v>
                </c:pt>
                <c:pt idx="113">
                  <c:v>-492</c:v>
                </c:pt>
                <c:pt idx="114">
                  <c:v>-2620</c:v>
                </c:pt>
                <c:pt idx="115">
                  <c:v>2116</c:v>
                </c:pt>
                <c:pt idx="116">
                  <c:v>-1016</c:v>
                </c:pt>
                <c:pt idx="117">
                  <c:v>-2835</c:v>
                </c:pt>
                <c:pt idx="118">
                  <c:v>-4452</c:v>
                </c:pt>
                <c:pt idx="119">
                  <c:v>-633</c:v>
                </c:pt>
                <c:pt idx="120">
                  <c:v>2398</c:v>
                </c:pt>
                <c:pt idx="121">
                  <c:v>-4366</c:v>
                </c:pt>
                <c:pt idx="122">
                  <c:v>2339</c:v>
                </c:pt>
                <c:pt idx="123">
                  <c:v>362</c:v>
                </c:pt>
                <c:pt idx="124">
                  <c:v>-1983</c:v>
                </c:pt>
                <c:pt idx="125">
                  <c:v>1785</c:v>
                </c:pt>
                <c:pt idx="126">
                  <c:v>2462</c:v>
                </c:pt>
                <c:pt idx="127">
                  <c:v>1967</c:v>
                </c:pt>
                <c:pt idx="128">
                  <c:v>748</c:v>
                </c:pt>
                <c:pt idx="129">
                  <c:v>-2114</c:v>
                </c:pt>
                <c:pt idx="130">
                  <c:v>-2186</c:v>
                </c:pt>
                <c:pt idx="131">
                  <c:v>-1795</c:v>
                </c:pt>
                <c:pt idx="132">
                  <c:v>-1492</c:v>
                </c:pt>
                <c:pt idx="133">
                  <c:v>-2833</c:v>
                </c:pt>
                <c:pt idx="134">
                  <c:v>337</c:v>
                </c:pt>
                <c:pt idx="135">
                  <c:v>-120</c:v>
                </c:pt>
                <c:pt idx="136">
                  <c:v>-1893</c:v>
                </c:pt>
                <c:pt idx="137">
                  <c:v>-1346</c:v>
                </c:pt>
                <c:pt idx="138">
                  <c:v>585</c:v>
                </c:pt>
                <c:pt idx="139">
                  <c:v>-716</c:v>
                </c:pt>
                <c:pt idx="140">
                  <c:v>-1141</c:v>
                </c:pt>
                <c:pt idx="141">
                  <c:v>-1959</c:v>
                </c:pt>
                <c:pt idx="142">
                  <c:v>-524</c:v>
                </c:pt>
                <c:pt idx="143">
                  <c:v>2188</c:v>
                </c:pt>
                <c:pt idx="144">
                  <c:v>-3497</c:v>
                </c:pt>
                <c:pt idx="145">
                  <c:v>-2748</c:v>
                </c:pt>
                <c:pt idx="146">
                  <c:v>2063</c:v>
                </c:pt>
                <c:pt idx="147">
                  <c:v>-3986</c:v>
                </c:pt>
                <c:pt idx="148">
                  <c:v>-2363</c:v>
                </c:pt>
                <c:pt idx="149">
                  <c:v>-2332</c:v>
                </c:pt>
                <c:pt idx="150">
                  <c:v>-4190</c:v>
                </c:pt>
                <c:pt idx="151">
                  <c:v>-3299</c:v>
                </c:pt>
                <c:pt idx="152">
                  <c:v>-1516</c:v>
                </c:pt>
                <c:pt idx="153">
                  <c:v>-2905</c:v>
                </c:pt>
                <c:pt idx="154">
                  <c:v>-4090</c:v>
                </c:pt>
                <c:pt idx="155">
                  <c:v>1239</c:v>
                </c:pt>
                <c:pt idx="156">
                  <c:v>-523</c:v>
                </c:pt>
                <c:pt idx="157">
                  <c:v>-699</c:v>
                </c:pt>
                <c:pt idx="158">
                  <c:v>-4275</c:v>
                </c:pt>
                <c:pt idx="159">
                  <c:v>1129</c:v>
                </c:pt>
                <c:pt idx="160">
                  <c:v>-389</c:v>
                </c:pt>
                <c:pt idx="161">
                  <c:v>224</c:v>
                </c:pt>
                <c:pt idx="162">
                  <c:v>-3778</c:v>
                </c:pt>
                <c:pt idx="163">
                  <c:v>-715</c:v>
                </c:pt>
                <c:pt idx="164">
                  <c:v>-266</c:v>
                </c:pt>
                <c:pt idx="165">
                  <c:v>-407</c:v>
                </c:pt>
                <c:pt idx="166">
                  <c:v>-2976</c:v>
                </c:pt>
                <c:pt idx="167">
                  <c:v>2222</c:v>
                </c:pt>
                <c:pt idx="168">
                  <c:v>440</c:v>
                </c:pt>
                <c:pt idx="169">
                  <c:v>-496</c:v>
                </c:pt>
                <c:pt idx="170">
                  <c:v>440</c:v>
                </c:pt>
                <c:pt idx="171">
                  <c:v>-2448</c:v>
                </c:pt>
                <c:pt idx="172">
                  <c:v>912</c:v>
                </c:pt>
                <c:pt idx="173">
                  <c:v>-66</c:v>
                </c:pt>
                <c:pt idx="174">
                  <c:v>-4811</c:v>
                </c:pt>
                <c:pt idx="175">
                  <c:v>1750</c:v>
                </c:pt>
                <c:pt idx="176">
                  <c:v>-2626</c:v>
                </c:pt>
                <c:pt idx="177">
                  <c:v>-4561</c:v>
                </c:pt>
                <c:pt idx="178">
                  <c:v>-885</c:v>
                </c:pt>
                <c:pt idx="179">
                  <c:v>2451</c:v>
                </c:pt>
                <c:pt idx="180">
                  <c:v>2253</c:v>
                </c:pt>
                <c:pt idx="181">
                  <c:v>-3813</c:v>
                </c:pt>
                <c:pt idx="182">
                  <c:v>2301</c:v>
                </c:pt>
                <c:pt idx="183">
                  <c:v>2237</c:v>
                </c:pt>
                <c:pt idx="184">
                  <c:v>-537</c:v>
                </c:pt>
                <c:pt idx="185">
                  <c:v>2209</c:v>
                </c:pt>
                <c:pt idx="186">
                  <c:v>-3099</c:v>
                </c:pt>
                <c:pt idx="187">
                  <c:v>-3052</c:v>
                </c:pt>
                <c:pt idx="188">
                  <c:v>-52</c:v>
                </c:pt>
                <c:pt idx="189">
                  <c:v>-3650</c:v>
                </c:pt>
                <c:pt idx="190">
                  <c:v>1935</c:v>
                </c:pt>
                <c:pt idx="191">
                  <c:v>-1557</c:v>
                </c:pt>
                <c:pt idx="192">
                  <c:v>2509</c:v>
                </c:pt>
                <c:pt idx="193">
                  <c:v>-1804</c:v>
                </c:pt>
                <c:pt idx="194">
                  <c:v>-4836</c:v>
                </c:pt>
                <c:pt idx="195">
                  <c:v>-1600</c:v>
                </c:pt>
                <c:pt idx="196">
                  <c:v>-1601</c:v>
                </c:pt>
                <c:pt idx="197">
                  <c:v>300</c:v>
                </c:pt>
                <c:pt idx="198">
                  <c:v>-2488</c:v>
                </c:pt>
                <c:pt idx="199">
                  <c:v>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0-4930-8EEA-64B9ACB4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25199"/>
        <c:axId val="1435228111"/>
      </c:scatterChart>
      <c:valAx>
        <c:axId val="143522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28111"/>
        <c:crosses val="autoZero"/>
        <c:crossBetween val="midCat"/>
      </c:valAx>
      <c:valAx>
        <c:axId val="14352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and Sales Record(AutoRecovered)(AutoRecovered).xlsx]Sheet1!PivotTable1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Desktop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Printer</c:v>
                </c:pt>
                <c:pt idx="5">
                  <c:v>Router</c:v>
                </c:pt>
                <c:pt idx="6">
                  <c:v>Scanner</c:v>
                </c:pt>
                <c:pt idx="7">
                  <c:v>Smartphone</c:v>
                </c:pt>
                <c:pt idx="8">
                  <c:v>Smartwatch</c:v>
                </c:pt>
                <c:pt idx="9">
                  <c:v>Tablet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2349584</c:v>
                </c:pt>
                <c:pt idx="1">
                  <c:v>2425002</c:v>
                </c:pt>
                <c:pt idx="2">
                  <c:v>1629937</c:v>
                </c:pt>
                <c:pt idx="3">
                  <c:v>2496543</c:v>
                </c:pt>
                <c:pt idx="4">
                  <c:v>2583527</c:v>
                </c:pt>
                <c:pt idx="5">
                  <c:v>2040938</c:v>
                </c:pt>
                <c:pt idx="6">
                  <c:v>4261346</c:v>
                </c:pt>
                <c:pt idx="7">
                  <c:v>2053217</c:v>
                </c:pt>
                <c:pt idx="8">
                  <c:v>2108382</c:v>
                </c:pt>
                <c:pt idx="9">
                  <c:v>1837595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2-442E-B2E2-0C45BB16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13871"/>
        <c:axId val="552712623"/>
      </c:barChart>
      <c:catAx>
        <c:axId val="5527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2623"/>
        <c:crosses val="autoZero"/>
        <c:auto val="1"/>
        <c:lblAlgn val="ctr"/>
        <c:lblOffset val="100"/>
        <c:noMultiLvlLbl val="0"/>
      </c:catAx>
      <c:valAx>
        <c:axId val="5527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16</xdr:row>
      <xdr:rowOff>128587</xdr:rowOff>
    </xdr:from>
    <xdr:to>
      <xdr:col>8</xdr:col>
      <xdr:colOff>962025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4F32C-2D74-40B5-A531-65F3951EF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6</xdr:row>
      <xdr:rowOff>119062</xdr:rowOff>
    </xdr:from>
    <xdr:to>
      <xdr:col>11</xdr:col>
      <xdr:colOff>257175</xdr:colOff>
      <xdr:row>21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F92BA-B6F0-48CE-9FDA-C4C56822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5</xdr:row>
      <xdr:rowOff>52387</xdr:rowOff>
    </xdr:from>
    <xdr:to>
      <xdr:col>22</xdr:col>
      <xdr:colOff>552450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75C75-FC1D-44ED-963D-4F59228AE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A1B47-CDC6-4675-A9BC-3D4CC7DA8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2</xdr:row>
      <xdr:rowOff>104775</xdr:rowOff>
    </xdr:from>
    <xdr:to>
      <xdr:col>18</xdr:col>
      <xdr:colOff>95250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6A078-1441-4C6C-BCBB-58C3551C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 OG" refreshedDate="45670.698552083333" createdVersion="7" refreshedVersion="7" minRefreshableVersion="3" recordCount="200" xr:uid="{257B44C2-60CB-47D5-922C-AC5A6AACD0E9}">
  <cacheSource type="worksheet">
    <worksheetSource name="Table1"/>
  </cacheSource>
  <cacheFields count="14">
    <cacheField name="Date" numFmtId="0">
      <sharedItems containsDate="1" containsMixedTypes="1" minDate="2022-01-01T00:00:00" maxDate="2022-12-05T00:00:00" count="153">
        <s v="24/11/2022"/>
        <s v="27/02/2022"/>
        <s v="13/01/2022"/>
        <s v="21/05/2022"/>
        <d v="2022-06-05T00:00:00"/>
        <s v="25/04/2022"/>
        <s v="13/03/2022"/>
        <s v="22/02/2022"/>
        <s v="13/12/2022"/>
        <d v="2022-07-10T00:00:00"/>
        <s v="14/02/2022"/>
        <s v="30/10/2022"/>
        <d v="2022-05-08T00:00:00"/>
        <s v="17/01/2022"/>
        <s v="16/01/2022"/>
        <s v="17/02/2022"/>
        <s v="22/04/2022"/>
        <s v="30/04/2022"/>
        <s v="16/09/2022"/>
        <d v="2022-05-11T00:00:00"/>
        <s v="14/01/2022"/>
        <s v="15/10/2022"/>
        <d v="2022-12-04T00:00:00"/>
        <s v="29/11/2022"/>
        <s v="26/12/2022"/>
        <d v="2022-03-08T00:00:00"/>
        <s v="23/04/2022"/>
        <s v="18/08/2022"/>
        <s v="29/10/2022"/>
        <s v="23/05/2022"/>
        <d v="2022-04-01T00:00:00"/>
        <s v="23/03/2022"/>
        <s v="24/12/2022"/>
        <s v="24/06/2022"/>
        <s v="21/03/2022"/>
        <s v="21/04/2022"/>
        <s v="22/06/2022"/>
        <s v="14/07/2022"/>
        <s v="19/02/2022"/>
        <d v="2022-03-07T00:00:00"/>
        <s v="26/06/2022"/>
        <d v="2022-06-11T00:00:00"/>
        <s v="16/05/2022"/>
        <s v="23/01/2022"/>
        <s v="24/08/2022"/>
        <d v="2022-02-10T00:00:00"/>
        <d v="2022-05-03T00:00:00"/>
        <s v="13/07/2022"/>
        <d v="2022-10-02T00:00:00"/>
        <d v="2022-10-10T00:00:00"/>
        <s v="31/05/2022"/>
        <s v="18/11/2022"/>
        <s v="13/11/2022"/>
        <d v="2022-05-07T00:00:00"/>
        <s v="23/10/2022"/>
        <d v="2022-09-04T00:00:00"/>
        <s v="27/12/2022"/>
        <d v="2022-05-02T00:00:00"/>
        <s v="24/01/2022"/>
        <d v="2022-05-12T00:00:00"/>
        <s v="27/04/2022"/>
        <s v="29/05/2022"/>
        <s v="21/02/2022"/>
        <s v="21/08/2022"/>
        <s v="22/11/2022"/>
        <d v="2022-06-07T00:00:00"/>
        <s v="25/03/2022"/>
        <d v="2022-09-07T00:00:00"/>
        <d v="2022-01-07T00:00:00"/>
        <s v="18/04/2022"/>
        <d v="2022-10-12T00:00:00"/>
        <s v="17/05/2022"/>
        <s v="16/12/2022"/>
        <s v="28/11/2022"/>
        <d v="2022-06-02T00:00:00"/>
        <d v="2022-08-11T00:00:00"/>
        <s v="29/03/2022"/>
        <d v="2022-01-10T00:00:00"/>
        <s v="25/08/2022"/>
        <s v="19/05/2022"/>
        <s v="19/12/2022"/>
        <s v="13/10/2022"/>
        <s v="17/12/2022"/>
        <s v="16/06/2022"/>
        <s v="29/01/2022"/>
        <s v="28/04/2022"/>
        <d v="2022-11-06T00:00:00"/>
        <s v="25/07/2022"/>
        <s v="18/05/2022"/>
        <d v="2022-03-02T00:00:00"/>
        <s v="19/04/2022"/>
        <s v="18/10/2022"/>
        <d v="2022-02-12T00:00:00"/>
        <s v="13/09/2022"/>
        <s v="22/07/2022"/>
        <s v="26/11/2022"/>
        <s v="23/08/2022"/>
        <s v="15/03/2022"/>
        <d v="2022-07-05T00:00:00"/>
        <d v="2022-03-10T00:00:00"/>
        <s v="15/05/2022"/>
        <s v="27/10/2022"/>
        <d v="2022-08-08T00:00:00"/>
        <s v="26/10/2022"/>
        <s v="24/07/2022"/>
        <d v="2022-12-03T00:00:00"/>
        <s v="18/09/2022"/>
        <d v="2022-10-09T00:00:00"/>
        <s v="16/02/2022"/>
        <s v="25/01/2022"/>
        <s v="26/02/2022"/>
        <s v="20/03/2022"/>
        <s v="15/12/2022"/>
        <d v="2022-02-11T00:00:00"/>
        <d v="2022-02-02T00:00:00"/>
        <s v="17/07/2022"/>
        <s v="15/07/2022"/>
        <s v="28/08/2022"/>
        <s v="28/09/2022"/>
        <d v="2022-09-05T00:00:00"/>
        <d v="2022-11-10T00:00:00"/>
        <d v="2022-06-01T00:00:00"/>
        <s v="28/02/2022"/>
        <s v="25/11/2022"/>
        <d v="2022-11-08T00:00:00"/>
        <s v="22/03/2022"/>
        <d v="2022-02-01T00:00:00"/>
        <s v="14/09/2022"/>
        <d v="2022-02-04T00:00:00"/>
        <s v="17/09/2022"/>
        <s v="24/02/2022"/>
        <s v="17/11/2022"/>
        <d v="2022-02-06T00:00:00"/>
        <d v="2022-11-07T00:00:00"/>
        <s v="24/03/2022"/>
        <d v="2022-04-10T00:00:00"/>
        <s v="29/09/2022"/>
        <d v="2022-01-01T00:00:00"/>
        <d v="2022-03-11T00:00:00"/>
        <s v="15/06/2022"/>
        <d v="2022-08-09T00:00:00"/>
        <d v="2022-10-01T00:00:00"/>
        <d v="2022-07-06T00:00:00"/>
        <d v="2022-03-05T00:00:00"/>
        <s v="30/01/2022"/>
        <d v="2022-04-05T00:00:00"/>
        <s v="13/02/2022"/>
        <d v="2022-06-09T00:00:00"/>
        <s v="30/09/2022"/>
        <d v="2022-06-03T00:00:00"/>
        <d v="2022-07-03T00:00:00"/>
        <d v="2022-04-12T00:00:00"/>
        <d v="2022-01-09T00:00:00"/>
      </sharedItems>
    </cacheField>
    <cacheField name="Region" numFmtId="0">
      <sharedItems count="4">
        <s v="South"/>
        <s v="East"/>
        <s v="West"/>
        <s v="North"/>
      </sharedItems>
    </cacheField>
    <cacheField name="Product" numFmtId="0">
      <sharedItems count="10">
        <s v="Smartwatch"/>
        <s v="Smartphone"/>
        <s v="Scanner"/>
        <s v="Printer"/>
        <s v="Desktop"/>
        <s v="Laptop"/>
        <s v="Monitor"/>
        <s v="Tablet"/>
        <s v="Keyboard"/>
        <s v="Router"/>
      </sharedItems>
    </cacheField>
    <cacheField name="Supplier" numFmtId="0">
      <sharedItems count="10">
        <s v="Smart Solutions"/>
        <s v="DeviceHub"/>
        <s v="TechWave"/>
        <s v="TechSource Inc."/>
        <s v="ElectroWorld"/>
        <s v="GadgetFlow"/>
        <s v="OfficeSupply Co."/>
        <s v="DigitalMart"/>
        <s v="Hardware Haven"/>
        <s v="Connectronics"/>
      </sharedItems>
    </cacheField>
    <cacheField name="Units Sold" numFmtId="0">
      <sharedItems containsSemiMixedTypes="0" containsString="0" containsNumber="1" containsInteger="1" minValue="1" maxValue="20" count="20">
        <n v="10"/>
        <n v="3"/>
        <n v="8"/>
        <n v="4"/>
        <n v="18"/>
        <n v="14"/>
        <n v="20"/>
        <n v="17"/>
        <n v="13"/>
        <n v="15"/>
        <n v="19"/>
        <n v="2"/>
        <n v="7"/>
        <n v="9"/>
        <n v="6"/>
        <n v="1"/>
        <n v="16"/>
        <n v="5"/>
        <n v="11"/>
        <n v="12"/>
      </sharedItems>
    </cacheField>
    <cacheField name="Unit Cost Price" numFmtId="0">
      <sharedItems containsSemiMixedTypes="0" containsString="0" containsNumber="1" containsInteger="1" minValue="5132" maxValue="14995" count="197">
        <n v="11730"/>
        <n v="5715"/>
        <n v="10213"/>
        <n v="12749"/>
        <n v="11246"/>
        <n v="11325"/>
        <n v="7492"/>
        <n v="13115"/>
        <n v="5606"/>
        <n v="7068"/>
        <n v="13229"/>
        <n v="14669"/>
        <n v="10439"/>
        <n v="6644"/>
        <n v="12213"/>
        <n v="6633"/>
        <n v="13617"/>
        <n v="12486"/>
        <n v="5251"/>
        <n v="7361"/>
        <n v="11717"/>
        <n v="7529"/>
        <n v="6225"/>
        <n v="12692"/>
        <n v="9342"/>
        <n v="10546"/>
        <n v="11512"/>
        <n v="6315"/>
        <n v="10383"/>
        <n v="13742"/>
        <n v="11226"/>
        <n v="10188"/>
        <n v="12994"/>
        <n v="13864"/>
        <n v="5588"/>
        <n v="6121"/>
        <n v="8846"/>
        <n v="9708"/>
        <n v="8727"/>
        <n v="6480"/>
        <n v="12110"/>
        <n v="6612"/>
        <n v="6646"/>
        <n v="12269"/>
        <n v="7725"/>
        <n v="9906"/>
        <n v="5474"/>
        <n v="5753"/>
        <n v="10314"/>
        <n v="5919"/>
        <n v="9806"/>
        <n v="10873"/>
        <n v="11141"/>
        <n v="12056"/>
        <n v="7385"/>
        <n v="9000"/>
        <n v="13702"/>
        <n v="11751"/>
        <n v="14272"/>
        <n v="7950"/>
        <n v="7785"/>
        <n v="7868"/>
        <n v="6293"/>
        <n v="14985"/>
        <n v="11267"/>
        <n v="8945"/>
        <n v="13153"/>
        <n v="14554"/>
        <n v="7344"/>
        <n v="8804"/>
        <n v="12555"/>
        <n v="9161"/>
        <n v="12529"/>
        <n v="9183"/>
        <n v="5153"/>
        <n v="12622"/>
        <n v="9712"/>
        <n v="13955"/>
        <n v="7588"/>
        <n v="6210"/>
        <n v="12237"/>
        <n v="10661"/>
        <n v="14626"/>
        <n v="9901"/>
        <n v="11951"/>
        <n v="9097"/>
        <n v="12484"/>
        <n v="9949"/>
        <n v="8263"/>
        <n v="11302"/>
        <n v="12916"/>
        <n v="6747"/>
        <n v="8886"/>
        <n v="11248"/>
        <n v="14370"/>
        <n v="10881"/>
        <n v="14417"/>
        <n v="9847"/>
        <n v="9837"/>
        <n v="5359"/>
        <n v="11484"/>
        <n v="9497"/>
        <n v="5132"/>
        <n v="5803"/>
        <n v="14935"/>
        <n v="13138"/>
        <n v="9689"/>
        <n v="8770"/>
        <n v="14946"/>
        <n v="10772"/>
        <n v="8588"/>
        <n v="8115"/>
        <n v="9106"/>
        <n v="7240"/>
        <n v="6591"/>
        <n v="5645"/>
        <n v="10061"/>
        <n v="12222"/>
        <n v="5546"/>
        <n v="14495"/>
        <n v="10977"/>
        <n v="7153"/>
        <n v="6476"/>
        <n v="9835"/>
        <n v="10352"/>
        <n v="11807"/>
        <n v="7877"/>
        <n v="8289"/>
        <n v="7165"/>
        <n v="13837"/>
        <n v="10994"/>
        <n v="13697"/>
        <n v="13221"/>
        <n v="9465"/>
        <n v="7695"/>
        <n v="9210"/>
        <n v="12894"/>
        <n v="10549"/>
        <n v="6886"/>
        <n v="12673"/>
        <n v="6233"/>
        <n v="7306"/>
        <n v="8696"/>
        <n v="11511"/>
        <n v="14131"/>
        <n v="10992"/>
        <n v="6479"/>
        <n v="11464"/>
        <n v="5228"/>
        <n v="9332"/>
        <n v="13791"/>
        <n v="7024"/>
        <n v="12451"/>
        <n v="11038"/>
        <n v="9295"/>
        <n v="14577"/>
        <n v="11242"/>
        <n v="11086"/>
        <n v="6775"/>
        <n v="8830"/>
        <n v="12724"/>
        <n v="5410"/>
        <n v="14198"/>
        <n v="10374"/>
        <n v="14995"/>
        <n v="8626"/>
        <n v="6035"/>
        <n v="12606"/>
        <n v="9951"/>
        <n v="11689"/>
        <n v="6911"/>
        <n v="7290"/>
        <n v="5742"/>
        <n v="5609"/>
        <n v="9986"/>
        <n v="13071"/>
        <n v="6902"/>
        <n v="6592"/>
        <n v="13807"/>
        <n v="7222"/>
        <n v="11367"/>
        <n v="12432"/>
        <n v="11078"/>
        <n v="13850"/>
        <n v="11866"/>
        <n v="14622"/>
        <n v="7531"/>
        <n v="11797"/>
        <n v="6622"/>
        <n v="13017"/>
        <n v="11686"/>
        <n v="9583"/>
        <n v="5536"/>
        <n v="11070"/>
        <n v="8559"/>
        <n v="12264"/>
        <n v="12285"/>
      </sharedItems>
    </cacheField>
    <cacheField name="Profit/Loss" numFmtId="0">
      <sharedItems containsSemiMixedTypes="0" containsString="0" containsNumber="1" containsInteger="1" minValue="-1969" maxValue="320973" count="200">
        <n v="153430"/>
        <n v="8232"/>
        <n v="103547"/>
        <n v="38131"/>
        <n v="151816"/>
        <n v="183863"/>
        <n v="142528"/>
        <n v="278385"/>
        <n v="194234"/>
        <n v="67732"/>
        <n v="210610"/>
        <n v="143476"/>
        <n v="150061"/>
        <n v="81916"/>
        <n v="95457"/>
        <n v="213083"/>
        <n v="149021"/>
        <n v="160114"/>
        <n v="169511"/>
        <n v="214879"/>
        <n v="13167"/>
        <n v="98051"/>
        <n v="28391"/>
        <n v="67311"/>
        <n v="71844"/>
        <n v="104510"/>
        <n v="28697"/>
        <n v="61305"/>
        <n v="50073"/>
        <n v="53194"/>
        <n v="252852"/>
        <n v="19572"/>
        <n v="58940"/>
        <n v="-1969"/>
        <n v="120888"/>
        <n v="110069"/>
        <n v="141694"/>
        <n v="106612"/>
        <n v="116513"/>
        <n v="13016"/>
        <n v="97090"/>
        <n v="46478"/>
        <n v="77844"/>
        <n v="153301"/>
        <n v="26430"/>
        <n v="102334"/>
        <n v="33964"/>
        <n v="97683"/>
        <n v="85285"/>
        <n v="51859"/>
        <n v="43258"/>
        <n v="263627"/>
        <n v="93043"/>
        <n v="33339"/>
        <n v="52519"/>
        <n v="56160"/>
        <n v="21959"/>
        <n v="7879"/>
        <n v="79910"/>
        <n v="62080"/>
        <n v="218735"/>
        <n v="111775"/>
        <n v="35637"/>
        <n v="246015"/>
        <n v="50189"/>
        <n v="83395"/>
        <n v="99167"/>
        <n v="137221"/>
        <n v="58158"/>
        <n v="199871"/>
        <n v="275679"/>
        <n v="120599"/>
        <n v="202751"/>
        <n v="17322"/>
        <n v="40487"/>
        <n v="9476"/>
        <n v="114678"/>
        <n v="111269"/>
        <n v="104932"/>
        <n v="77364"/>
        <n v="448"/>
        <n v="25249"/>
        <n v="85830"/>
        <n v="237270"/>
        <n v="167998"/>
        <n v="901"/>
        <n v="105920"/>
        <n v="243169"/>
        <n v="8193"/>
        <n v="63734"/>
        <n v="223548"/>
        <n v="72133"/>
        <n v="134934"/>
        <n v="100127"/>
        <n v="64734"/>
        <n v="285994"/>
        <n v="215953"/>
        <n v="105385"/>
        <n v="28545"/>
        <n v="135041"/>
        <n v="179652"/>
        <n v="180889"/>
        <n v="77687"/>
        <n v="156701"/>
        <n v="15289"/>
        <n v="79187"/>
        <n v="156350"/>
        <n v="194515"/>
        <n v="87630"/>
        <n v="109494"/>
        <n v="141263"/>
        <n v="216934"/>
        <n v="8695"/>
        <n v="134864"/>
        <n v="22340"/>
        <n v="42634"/>
        <n v="54304"/>
        <n v="131795"/>
        <n v="54474"/>
        <n v="74781"/>
        <n v="191154"/>
        <n v="4366"/>
        <n v="79499"/>
        <n v="85234"/>
        <n v="155617"/>
        <n v="6782"/>
        <n v="53608"/>
        <n v="92593"/>
        <n v="82203"/>
        <n v="178415"/>
        <n v="242531"/>
        <n v="180841"/>
        <n v="16681"/>
        <n v="99157"/>
        <n v="72687"/>
        <n v="132975"/>
        <n v="46305"/>
        <n v="129506"/>
        <n v="128915"/>
        <n v="169691"/>
        <n v="25222"/>
        <n v="1959"/>
        <n v="128907"/>
        <n v="33638"/>
        <n v="64462"/>
        <n v="131079"/>
        <n v="203093"/>
        <n v="3986"/>
        <n v="152677"/>
        <n v="181680"/>
        <n v="23026"/>
        <n v="91716"/>
        <n v="47437"/>
        <n v="141911"/>
        <n v="53713"/>
        <n v="37957"/>
        <n v="147793"/>
        <n v="138183"/>
        <n v="252547"/>
        <n v="78527"/>
        <n v="93521"/>
        <n v="128866"/>
        <n v="251308"/>
        <n v="43590"/>
        <n v="202762"/>
        <n v="183684"/>
        <n v="74860"/>
        <n v="74626"/>
        <n v="33130"/>
        <n v="249434"/>
        <n v="151736"/>
        <n v="58996"/>
        <n v="11086"/>
        <n v="58914"/>
        <n v="142000"/>
        <n v="36840"/>
        <n v="204418"/>
        <n v="145617"/>
        <n v="885"/>
        <n v="34818"/>
        <n v="57084"/>
        <n v="320973"/>
        <n v="86277"/>
        <n v="134713"/>
        <n v="52413"/>
        <n v="121957"/>
        <n v="291232"/>
        <n v="226822"/>
        <n v="161466"/>
        <n v="115460"/>
        <n v="165719"/>
        <n v="140600"/>
        <n v="123587"/>
        <n v="190664"/>
        <n v="149026"/>
        <n v="44416"/>
        <n v="90298"/>
        <n v="148362"/>
        <n v="179512"/>
        <n v="70003"/>
      </sharedItems>
    </cacheField>
    <cacheField name="Unit Selling Price" numFmtId="0">
      <sharedItems containsSemiMixedTypes="0" containsString="0" containsNumber="1" containsInteger="1" minValue="2282" maxValue="17971"/>
    </cacheField>
    <cacheField name="Total Revenue" numFmtId="0">
      <sharedItems containsSemiMixedTypes="0" containsString="0" containsNumber="1" containsInteger="1" minValue="7787" maxValue="334780" count="200">
        <n v="165160"/>
        <n v="13947"/>
        <n v="113760"/>
        <n v="50880"/>
        <n v="163062"/>
        <n v="195188"/>
        <n v="150020"/>
        <n v="291500"/>
        <n v="199840"/>
        <n v="74800"/>
        <n v="223839"/>
        <n v="158145"/>
        <n v="160500"/>
        <n v="88560"/>
        <n v="107670"/>
        <n v="219716"/>
        <n v="162638"/>
        <n v="172600"/>
        <n v="174762"/>
        <n v="222240"/>
        <n v="24884"/>
        <n v="105580"/>
        <n v="34616"/>
        <n v="80003"/>
        <n v="81186"/>
        <n v="115056"/>
        <n v="40209"/>
        <n v="67620"/>
        <n v="60456"/>
        <n v="66936"/>
        <n v="264078"/>
        <n v="29760"/>
        <n v="71934"/>
        <n v="11895"/>
        <n v="126476"/>
        <n v="116190"/>
        <n v="150540"/>
        <n v="116320"/>
        <n v="125240"/>
        <n v="19496"/>
        <n v="109200"/>
        <n v="53090"/>
        <n v="84490"/>
        <n v="165570"/>
        <n v="34155"/>
        <n v="112240"/>
        <n v="39438"/>
        <n v="103436"/>
        <n v="95599"/>
        <n v="57778"/>
        <n v="53064"/>
        <n v="274500"/>
        <n v="104184"/>
        <n v="45395"/>
        <n v="59904"/>
        <n v="65160"/>
        <n v="35661"/>
        <n v="19630"/>
        <n v="94182"/>
        <n v="70030"/>
        <n v="226520"/>
        <n v="119643"/>
        <n v="41930"/>
        <n v="261000"/>
        <n v="61456"/>
        <n v="92340"/>
        <n v="112320"/>
        <n v="151775"/>
        <n v="65502"/>
        <n v="208675"/>
        <n v="288234"/>
        <n v="129760"/>
        <n v="215280"/>
        <n v="26505"/>
        <n v="45640"/>
        <n v="22098"/>
        <n v="124390"/>
        <n v="125224"/>
        <n v="112520"/>
        <n v="83574"/>
        <n v="12685"/>
        <n v="35910"/>
        <n v="100456"/>
        <n v="247171"/>
        <n v="179949"/>
        <n v="9998"/>
        <n v="118404"/>
        <n v="253118"/>
        <n v="16456"/>
        <n v="75036"/>
        <n v="236464"/>
        <n v="78880"/>
        <n v="143820"/>
        <n v="111375"/>
        <n v="79104"/>
        <n v="296875"/>
        <n v="230370"/>
        <n v="115232"/>
        <n v="38382"/>
        <n v="140400"/>
        <n v="191136"/>
        <n v="190386"/>
        <n v="82819"/>
        <n v="170973"/>
        <n v="21092"/>
        <n v="94122"/>
        <n v="169488"/>
        <n v="204204"/>
        <n v="96400"/>
        <n v="124440"/>
        <n v="152035"/>
        <n v="225522"/>
        <n v="16810"/>
        <n v="143970"/>
        <n v="29580"/>
        <n v="49225"/>
        <n v="59949"/>
        <n v="141856"/>
        <n v="66696"/>
        <n v="80327"/>
        <n v="205649"/>
        <n v="15343"/>
        <n v="86652"/>
        <n v="91710"/>
        <n v="165452"/>
        <n v="17134"/>
        <n v="65415"/>
        <n v="100470"/>
        <n v="90492"/>
        <n v="185580"/>
        <n v="256368"/>
        <n v="191835"/>
        <n v="30378"/>
        <n v="112378"/>
        <n v="82152"/>
        <n v="140670"/>
        <n v="55515"/>
        <n v="142400"/>
        <n v="138750"/>
        <n v="180240"/>
        <n v="32108"/>
        <n v="14632"/>
        <n v="135140"/>
        <n v="40944"/>
        <n v="73158"/>
        <n v="142590"/>
        <n v="217224"/>
        <n v="14978"/>
        <n v="159156"/>
        <n v="193144"/>
        <n v="28254"/>
        <n v="101048"/>
        <n v="61228"/>
        <n v="148935"/>
        <n v="66164"/>
        <n v="48995"/>
        <n v="157088"/>
        <n v="152760"/>
        <n v="263789"/>
        <n v="89613"/>
        <n v="100296"/>
        <n v="137696"/>
        <n v="264032"/>
        <n v="49000"/>
        <n v="216960"/>
        <n v="194058"/>
        <n v="89855"/>
        <n v="83252"/>
        <n v="39165"/>
        <n v="262040"/>
        <n v="161687"/>
        <n v="70685"/>
        <n v="17997"/>
        <n v="66204"/>
        <n v="147742"/>
        <n v="42449"/>
        <n v="214404"/>
        <n v="158688"/>
        <n v="7787"/>
        <n v="41410"/>
        <n v="65930"/>
        <n v="334780"/>
        <n v="93499"/>
        <n v="146080"/>
        <n v="64845"/>
        <n v="133035"/>
        <n v="305082"/>
        <n v="238688"/>
        <n v="176088"/>
        <n v="122991"/>
        <n v="177516"/>
        <n v="147222"/>
        <n v="136604"/>
        <n v="202350"/>
        <n v="158609"/>
        <n v="49952"/>
        <n v="101368"/>
        <n v="156921"/>
        <n v="191776"/>
        <n v="82288"/>
      </sharedItems>
    </cacheField>
    <cacheField name="Procurement Cost" numFmtId="0">
      <sharedItems containsSemiMixedTypes="0" containsString="0" containsNumber="1" minValue="13.13" maxValue="99.25"/>
    </cacheField>
    <cacheField name="Customer Rating" numFmtId="0">
      <sharedItems containsString="0" containsBlank="1" containsNumber="1" containsInteger="1" minValue="3" maxValue="5" count="4">
        <n v="5"/>
        <n v="4"/>
        <n v="3"/>
        <m/>
      </sharedItems>
    </cacheField>
    <cacheField name="Staff Name" numFmtId="0">
      <sharedItems/>
    </cacheField>
    <cacheField name="Employee Hours Worked" numFmtId="0">
      <sharedItems containsSemiMixedTypes="0" containsString="0" containsNumber="1" containsInteger="1" minValue="4" maxValue="12" count="9">
        <n v="12"/>
        <n v="6"/>
        <n v="8"/>
        <n v="9"/>
        <n v="7"/>
        <n v="5"/>
        <n v="4"/>
        <n v="10"/>
        <n v="11"/>
      </sharedItems>
    </cacheField>
    <cacheField name="Supplier Lead Time" numFmtId="0">
      <sharedItems containsSemiMixedTypes="0" containsString="0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 OG" refreshedDate="45670.870244328704" createdVersion="7" refreshedVersion="7" minRefreshableVersion="3" recordCount="201" xr:uid="{B460C1D7-5B3A-4098-B345-4EEFCCA7907C}">
  <cacheSource type="worksheet">
    <worksheetSource ref="A1:P1048576" sheet="Procurement and Sales Record"/>
  </cacheSource>
  <cacheFields count="15">
    <cacheField name="Date" numFmtId="0">
      <sharedItems containsDate="1" containsBlank="1" containsMixedTypes="1" minDate="2022-01-01T00:00:00" maxDate="2022-12-05T00:00:00"/>
    </cacheField>
    <cacheField name="Region" numFmtId="0">
      <sharedItems containsBlank="1"/>
    </cacheField>
    <cacheField name="Product" numFmtId="0">
      <sharedItems containsBlank="1" count="11">
        <s v="Smartwatch"/>
        <s v="Smartphone"/>
        <s v="Scanner"/>
        <s v="Printer"/>
        <s v="Desktop"/>
        <s v="Laptop"/>
        <s v="Monitor"/>
        <s v="Tablet"/>
        <s v="Keyboard"/>
        <s v="Router"/>
        <m/>
      </sharedItems>
    </cacheField>
    <cacheField name="Supplier" numFmtId="0">
      <sharedItems containsBlank="1"/>
    </cacheField>
    <cacheField name="Units Sold" numFmtId="0">
      <sharedItems containsString="0" containsBlank="1" containsNumber="1" containsInteger="1" minValue="1" maxValue="20"/>
    </cacheField>
    <cacheField name="Unit Cost Price" numFmtId="0">
      <sharedItems containsString="0" containsBlank="1" containsNumber="1" containsInteger="1" minValue="5132" maxValue="14995"/>
    </cacheField>
    <cacheField name="Profit/Loss" numFmtId="0">
      <sharedItems containsString="0" containsBlank="1" containsNumber="1" containsInteger="1" minValue="-1969" maxValue="320973"/>
    </cacheField>
    <cacheField name="Column1" numFmtId="0">
      <sharedItems containsBlank="1"/>
    </cacheField>
    <cacheField name="Unit Selling Price" numFmtId="0">
      <sharedItems containsString="0" containsBlank="1" containsNumber="1" containsInteger="1" minValue="2282" maxValue="17971"/>
    </cacheField>
    <cacheField name="Total Revenue" numFmtId="0">
      <sharedItems containsString="0" containsBlank="1" containsNumber="1" containsInteger="1" minValue="7787" maxValue="334780"/>
    </cacheField>
    <cacheField name="Procurement Cost" numFmtId="0">
      <sharedItems containsString="0" containsBlank="1" containsNumber="1" minValue="13.13" maxValue="99.25"/>
    </cacheField>
    <cacheField name="Customer Rating" numFmtId="0">
      <sharedItems containsString="0" containsBlank="1" containsNumber="1" containsInteger="1" minValue="3" maxValue="5"/>
    </cacheField>
    <cacheField name="Staff Name" numFmtId="0">
      <sharedItems containsBlank="1"/>
    </cacheField>
    <cacheField name="Employee Hours Worked" numFmtId="0">
      <sharedItems containsString="0" containsBlank="1" containsNumber="1" containsInteger="1" minValue="4" maxValue="12"/>
    </cacheField>
    <cacheField name="Supplier Lead Time" numFmtId="0">
      <sharedItems containsString="0" containsBlank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x v="0"/>
    <x v="0"/>
    <n v="16516"/>
    <x v="0"/>
    <n v="54.56"/>
    <x v="0"/>
    <s v="Patricia Purple"/>
    <x v="0"/>
    <n v="30"/>
  </r>
  <r>
    <x v="1"/>
    <x v="1"/>
    <x v="0"/>
    <x v="1"/>
    <x v="1"/>
    <x v="1"/>
    <x v="1"/>
    <n v="4649"/>
    <x v="1"/>
    <n v="48.7"/>
    <x v="0"/>
    <s v="Patricia Purple"/>
    <x v="1"/>
    <n v="18"/>
  </r>
  <r>
    <x v="2"/>
    <x v="2"/>
    <x v="1"/>
    <x v="2"/>
    <x v="2"/>
    <x v="2"/>
    <x v="2"/>
    <n v="14220"/>
    <x v="2"/>
    <n v="80.63"/>
    <x v="1"/>
    <s v="Patricia Purple"/>
    <x v="2"/>
    <n v="11"/>
  </r>
  <r>
    <x v="3"/>
    <x v="0"/>
    <x v="0"/>
    <x v="1"/>
    <x v="3"/>
    <x v="3"/>
    <x v="3"/>
    <n v="12720"/>
    <x v="3"/>
    <n v="89.33"/>
    <x v="1"/>
    <s v="Patricia Purple"/>
    <x v="1"/>
    <n v="18"/>
  </r>
  <r>
    <x v="4"/>
    <x v="0"/>
    <x v="2"/>
    <x v="3"/>
    <x v="4"/>
    <x v="4"/>
    <x v="4"/>
    <n v="9059"/>
    <x v="4"/>
    <n v="55.8"/>
    <x v="2"/>
    <s v="Patricia Purple"/>
    <x v="1"/>
    <n v="12"/>
  </r>
  <r>
    <x v="5"/>
    <x v="1"/>
    <x v="3"/>
    <x v="4"/>
    <x v="5"/>
    <x v="5"/>
    <x v="5"/>
    <n v="13942"/>
    <x v="5"/>
    <n v="86.33"/>
    <x v="1"/>
    <s v="Alice Brown"/>
    <x v="3"/>
    <n v="22"/>
  </r>
  <r>
    <x v="6"/>
    <x v="2"/>
    <x v="4"/>
    <x v="0"/>
    <x v="6"/>
    <x v="6"/>
    <x v="6"/>
    <n v="7501"/>
    <x v="6"/>
    <n v="17.760000000000002"/>
    <x v="0"/>
    <s v="Sarah Grey"/>
    <x v="4"/>
    <n v="25"/>
  </r>
  <r>
    <x v="7"/>
    <x v="1"/>
    <x v="5"/>
    <x v="5"/>
    <x v="6"/>
    <x v="7"/>
    <x v="7"/>
    <n v="14575"/>
    <x v="7"/>
    <n v="41.95"/>
    <x v="1"/>
    <s v="James Red"/>
    <x v="3"/>
    <n v="28"/>
  </r>
  <r>
    <x v="8"/>
    <x v="2"/>
    <x v="4"/>
    <x v="6"/>
    <x v="6"/>
    <x v="8"/>
    <x v="8"/>
    <n v="9992"/>
    <x v="8"/>
    <n v="73.98"/>
    <x v="1"/>
    <s v="Alice Brown"/>
    <x v="0"/>
    <n v="24"/>
  </r>
  <r>
    <x v="9"/>
    <x v="2"/>
    <x v="3"/>
    <x v="2"/>
    <x v="2"/>
    <x v="9"/>
    <x v="9"/>
    <n v="9350"/>
    <x v="9"/>
    <n v="44.49"/>
    <x v="1"/>
    <s v="Sarah Grey"/>
    <x v="2"/>
    <n v="22"/>
  </r>
  <r>
    <x v="10"/>
    <x v="3"/>
    <x v="6"/>
    <x v="5"/>
    <x v="7"/>
    <x v="10"/>
    <x v="10"/>
    <n v="13167"/>
    <x v="10"/>
    <n v="48.5"/>
    <x v="2"/>
    <s v="Linda Blue"/>
    <x v="5"/>
    <n v="21"/>
  </r>
  <r>
    <x v="11"/>
    <x v="0"/>
    <x v="2"/>
    <x v="5"/>
    <x v="8"/>
    <x v="11"/>
    <x v="11"/>
    <n v="12165"/>
    <x v="11"/>
    <n v="23.1"/>
    <x v="1"/>
    <s v="Chris Black"/>
    <x v="2"/>
    <n v="26"/>
  </r>
  <r>
    <x v="12"/>
    <x v="0"/>
    <x v="6"/>
    <x v="0"/>
    <x v="9"/>
    <x v="12"/>
    <x v="12"/>
    <n v="10700"/>
    <x v="12"/>
    <n v="71.680000000000007"/>
    <x v="3"/>
    <s v="Alice Brown"/>
    <x v="4"/>
    <n v="23"/>
  </r>
  <r>
    <x v="13"/>
    <x v="3"/>
    <x v="3"/>
    <x v="4"/>
    <x v="9"/>
    <x v="13"/>
    <x v="13"/>
    <n v="5904"/>
    <x v="13"/>
    <n v="64.45"/>
    <x v="3"/>
    <s v="Linda Blue"/>
    <x v="0"/>
    <n v="9"/>
  </r>
  <r>
    <x v="14"/>
    <x v="1"/>
    <x v="1"/>
    <x v="0"/>
    <x v="0"/>
    <x v="14"/>
    <x v="14"/>
    <n v="10767"/>
    <x v="14"/>
    <n v="34.28"/>
    <x v="3"/>
    <s v="Michael Green"/>
    <x v="2"/>
    <n v="20"/>
  </r>
  <r>
    <x v="15"/>
    <x v="3"/>
    <x v="5"/>
    <x v="4"/>
    <x v="10"/>
    <x v="15"/>
    <x v="15"/>
    <n v="11564"/>
    <x v="15"/>
    <n v="28.34"/>
    <x v="0"/>
    <s v="Linda Blue"/>
    <x v="1"/>
    <n v="16"/>
  </r>
  <r>
    <x v="16"/>
    <x v="0"/>
    <x v="4"/>
    <x v="7"/>
    <x v="5"/>
    <x v="16"/>
    <x v="16"/>
    <n v="11617"/>
    <x v="16"/>
    <n v="79.739999999999995"/>
    <x v="0"/>
    <s v="Emma White"/>
    <x v="2"/>
    <n v="7"/>
  </r>
  <r>
    <x v="17"/>
    <x v="0"/>
    <x v="7"/>
    <x v="2"/>
    <x v="0"/>
    <x v="17"/>
    <x v="17"/>
    <n v="17260"/>
    <x v="17"/>
    <n v="61.88"/>
    <x v="1"/>
    <s v="Michael Green"/>
    <x v="0"/>
    <n v="8"/>
  </r>
  <r>
    <x v="18"/>
    <x v="3"/>
    <x v="8"/>
    <x v="3"/>
    <x v="10"/>
    <x v="18"/>
    <x v="18"/>
    <n v="9198"/>
    <x v="18"/>
    <n v="35.46"/>
    <x v="3"/>
    <s v="Robert Orange"/>
    <x v="5"/>
    <n v="9"/>
  </r>
  <r>
    <x v="19"/>
    <x v="3"/>
    <x v="4"/>
    <x v="8"/>
    <x v="6"/>
    <x v="19"/>
    <x v="19"/>
    <n v="11112"/>
    <x v="19"/>
    <n v="99.25"/>
    <x v="2"/>
    <s v="Linda Blue"/>
    <x v="0"/>
    <n v="18"/>
  </r>
  <r>
    <x v="20"/>
    <x v="3"/>
    <x v="1"/>
    <x v="3"/>
    <x v="11"/>
    <x v="20"/>
    <x v="20"/>
    <n v="12442"/>
    <x v="20"/>
    <n v="23.58"/>
    <x v="3"/>
    <s v="John Doe"/>
    <x v="1"/>
    <n v="10"/>
  </r>
  <r>
    <x v="21"/>
    <x v="0"/>
    <x v="5"/>
    <x v="5"/>
    <x v="6"/>
    <x v="21"/>
    <x v="21"/>
    <n v="5279"/>
    <x v="21"/>
    <n v="48.35"/>
    <x v="3"/>
    <s v="Alice Brown"/>
    <x v="1"/>
    <n v="8"/>
  </r>
  <r>
    <x v="22"/>
    <x v="3"/>
    <x v="8"/>
    <x v="6"/>
    <x v="3"/>
    <x v="22"/>
    <x v="22"/>
    <n v="8654"/>
    <x v="22"/>
    <n v="99.06"/>
    <x v="0"/>
    <s v="Linda Blue"/>
    <x v="1"/>
    <n v="10"/>
  </r>
  <r>
    <x v="23"/>
    <x v="3"/>
    <x v="2"/>
    <x v="7"/>
    <x v="12"/>
    <x v="23"/>
    <x v="23"/>
    <n v="11429"/>
    <x v="23"/>
    <n v="69.45"/>
    <x v="0"/>
    <s v="Patricia Purple"/>
    <x v="3"/>
    <n v="25"/>
  </r>
  <r>
    <x v="24"/>
    <x v="1"/>
    <x v="3"/>
    <x v="3"/>
    <x v="12"/>
    <x v="24"/>
    <x v="24"/>
    <n v="11598"/>
    <x v="24"/>
    <n v="50.14"/>
    <x v="2"/>
    <s v="Linda Blue"/>
    <x v="6"/>
    <n v="10"/>
  </r>
  <r>
    <x v="9"/>
    <x v="3"/>
    <x v="3"/>
    <x v="3"/>
    <x v="13"/>
    <x v="25"/>
    <x v="25"/>
    <n v="12784"/>
    <x v="25"/>
    <n v="24.26"/>
    <x v="0"/>
    <s v="John Doe"/>
    <x v="6"/>
    <n v="23"/>
  </r>
  <r>
    <x v="25"/>
    <x v="0"/>
    <x v="2"/>
    <x v="6"/>
    <x v="1"/>
    <x v="26"/>
    <x v="26"/>
    <n v="13403"/>
    <x v="26"/>
    <n v="90.59"/>
    <x v="2"/>
    <s v="James Red"/>
    <x v="5"/>
    <n v="7"/>
  </r>
  <r>
    <x v="26"/>
    <x v="1"/>
    <x v="8"/>
    <x v="6"/>
    <x v="14"/>
    <x v="27"/>
    <x v="27"/>
    <n v="11270"/>
    <x v="27"/>
    <n v="41.03"/>
    <x v="0"/>
    <s v="James Red"/>
    <x v="6"/>
    <n v="23"/>
  </r>
  <r>
    <x v="27"/>
    <x v="2"/>
    <x v="6"/>
    <x v="3"/>
    <x v="2"/>
    <x v="28"/>
    <x v="28"/>
    <n v="7557"/>
    <x v="28"/>
    <n v="71.290000000000006"/>
    <x v="3"/>
    <s v="John Doe"/>
    <x v="2"/>
    <n v="23"/>
  </r>
  <r>
    <x v="28"/>
    <x v="0"/>
    <x v="5"/>
    <x v="9"/>
    <x v="14"/>
    <x v="29"/>
    <x v="29"/>
    <n v="11156"/>
    <x v="29"/>
    <n v="35.65"/>
    <x v="3"/>
    <s v="John Doe"/>
    <x v="4"/>
    <n v="16"/>
  </r>
  <r>
    <x v="29"/>
    <x v="0"/>
    <x v="2"/>
    <x v="1"/>
    <x v="4"/>
    <x v="30"/>
    <x v="30"/>
    <n v="14671"/>
    <x v="30"/>
    <n v="95.15"/>
    <x v="2"/>
    <s v="Michael Green"/>
    <x v="7"/>
    <n v="11"/>
  </r>
  <r>
    <x v="30"/>
    <x v="2"/>
    <x v="8"/>
    <x v="6"/>
    <x v="1"/>
    <x v="31"/>
    <x v="31"/>
    <n v="9920"/>
    <x v="31"/>
    <n v="56.44"/>
    <x v="2"/>
    <s v="James Red"/>
    <x v="6"/>
    <n v="16"/>
  </r>
  <r>
    <x v="31"/>
    <x v="0"/>
    <x v="0"/>
    <x v="1"/>
    <x v="14"/>
    <x v="32"/>
    <x v="32"/>
    <n v="11989"/>
    <x v="32"/>
    <n v="99.04"/>
    <x v="0"/>
    <s v="Alice Brown"/>
    <x v="8"/>
    <n v="12"/>
  </r>
  <r>
    <x v="32"/>
    <x v="2"/>
    <x v="4"/>
    <x v="2"/>
    <x v="15"/>
    <x v="33"/>
    <x v="33"/>
    <n v="11895"/>
    <x v="33"/>
    <n v="69.94"/>
    <x v="0"/>
    <s v="Chris Black"/>
    <x v="0"/>
    <n v="18"/>
  </r>
  <r>
    <x v="12"/>
    <x v="2"/>
    <x v="1"/>
    <x v="7"/>
    <x v="5"/>
    <x v="34"/>
    <x v="34"/>
    <n v="9034"/>
    <x v="34"/>
    <n v="91.08"/>
    <x v="2"/>
    <s v="Emma White"/>
    <x v="2"/>
    <n v="30"/>
  </r>
  <r>
    <x v="33"/>
    <x v="0"/>
    <x v="2"/>
    <x v="9"/>
    <x v="9"/>
    <x v="35"/>
    <x v="35"/>
    <n v="7746"/>
    <x v="35"/>
    <n v="96.3"/>
    <x v="2"/>
    <s v="Alice Brown"/>
    <x v="2"/>
    <n v="30"/>
  </r>
  <r>
    <x v="29"/>
    <x v="3"/>
    <x v="1"/>
    <x v="6"/>
    <x v="6"/>
    <x v="36"/>
    <x v="36"/>
    <n v="7527"/>
    <x v="36"/>
    <n v="76.16"/>
    <x v="3"/>
    <s v="Emma White"/>
    <x v="8"/>
    <n v="26"/>
  </r>
  <r>
    <x v="34"/>
    <x v="3"/>
    <x v="6"/>
    <x v="2"/>
    <x v="16"/>
    <x v="37"/>
    <x v="37"/>
    <n v="7270"/>
    <x v="37"/>
    <n v="75.33"/>
    <x v="3"/>
    <s v="Alice Brown"/>
    <x v="4"/>
    <n v="24"/>
  </r>
  <r>
    <x v="35"/>
    <x v="2"/>
    <x v="6"/>
    <x v="4"/>
    <x v="0"/>
    <x v="38"/>
    <x v="38"/>
    <n v="12524"/>
    <x v="38"/>
    <n v="81.61"/>
    <x v="2"/>
    <s v="Linda Blue"/>
    <x v="7"/>
    <n v="9"/>
  </r>
  <r>
    <x v="36"/>
    <x v="1"/>
    <x v="0"/>
    <x v="5"/>
    <x v="11"/>
    <x v="39"/>
    <x v="39"/>
    <n v="9748"/>
    <x v="39"/>
    <n v="78.3"/>
    <x v="3"/>
    <s v="Chris Black"/>
    <x v="2"/>
    <n v="10"/>
  </r>
  <r>
    <x v="7"/>
    <x v="2"/>
    <x v="3"/>
    <x v="1"/>
    <x v="2"/>
    <x v="40"/>
    <x v="40"/>
    <n v="13650"/>
    <x v="40"/>
    <n v="69.5"/>
    <x v="1"/>
    <s v="Patricia Purple"/>
    <x v="8"/>
    <n v="4"/>
  </r>
  <r>
    <x v="15"/>
    <x v="2"/>
    <x v="2"/>
    <x v="9"/>
    <x v="0"/>
    <x v="41"/>
    <x v="41"/>
    <n v="5309"/>
    <x v="41"/>
    <n v="15.19"/>
    <x v="0"/>
    <s v="Sarah Grey"/>
    <x v="5"/>
    <n v="19"/>
  </r>
  <r>
    <x v="37"/>
    <x v="2"/>
    <x v="5"/>
    <x v="9"/>
    <x v="0"/>
    <x v="42"/>
    <x v="42"/>
    <n v="8449"/>
    <x v="42"/>
    <n v="74.849999999999994"/>
    <x v="3"/>
    <s v="Patricia Purple"/>
    <x v="6"/>
    <n v="22"/>
  </r>
  <r>
    <x v="38"/>
    <x v="3"/>
    <x v="3"/>
    <x v="7"/>
    <x v="9"/>
    <x v="43"/>
    <x v="43"/>
    <n v="11038"/>
    <x v="43"/>
    <n v="79.849999999999994"/>
    <x v="1"/>
    <s v="James Red"/>
    <x v="1"/>
    <n v="18"/>
  </r>
  <r>
    <x v="39"/>
    <x v="3"/>
    <x v="8"/>
    <x v="1"/>
    <x v="1"/>
    <x v="44"/>
    <x v="44"/>
    <n v="11385"/>
    <x v="44"/>
    <n v="97.43"/>
    <x v="2"/>
    <s v="Chris Black"/>
    <x v="8"/>
    <n v="13"/>
  </r>
  <r>
    <x v="40"/>
    <x v="3"/>
    <x v="3"/>
    <x v="4"/>
    <x v="2"/>
    <x v="45"/>
    <x v="45"/>
    <n v="14030"/>
    <x v="45"/>
    <n v="83.5"/>
    <x v="3"/>
    <s v="Alice Brown"/>
    <x v="7"/>
    <n v="29"/>
  </r>
  <r>
    <x v="41"/>
    <x v="2"/>
    <x v="5"/>
    <x v="7"/>
    <x v="13"/>
    <x v="46"/>
    <x v="46"/>
    <n v="4382"/>
    <x v="46"/>
    <n v="39.880000000000003"/>
    <x v="2"/>
    <s v="Emma White"/>
    <x v="8"/>
    <n v="13"/>
  </r>
  <r>
    <x v="42"/>
    <x v="1"/>
    <x v="4"/>
    <x v="9"/>
    <x v="10"/>
    <x v="47"/>
    <x v="47"/>
    <n v="5444"/>
    <x v="47"/>
    <n v="15.46"/>
    <x v="0"/>
    <s v="Chris Black"/>
    <x v="8"/>
    <n v="27"/>
  </r>
  <r>
    <x v="43"/>
    <x v="3"/>
    <x v="6"/>
    <x v="3"/>
    <x v="12"/>
    <x v="48"/>
    <x v="48"/>
    <n v="13657"/>
    <x v="48"/>
    <n v="30.96"/>
    <x v="2"/>
    <s v="Linda Blue"/>
    <x v="4"/>
    <n v="12"/>
  </r>
  <r>
    <x v="44"/>
    <x v="0"/>
    <x v="4"/>
    <x v="4"/>
    <x v="5"/>
    <x v="49"/>
    <x v="49"/>
    <n v="4127"/>
    <x v="49"/>
    <n v="40.479999999999997"/>
    <x v="1"/>
    <s v="Alice Brown"/>
    <x v="3"/>
    <n v="25"/>
  </r>
  <r>
    <x v="45"/>
    <x v="0"/>
    <x v="2"/>
    <x v="9"/>
    <x v="3"/>
    <x v="50"/>
    <x v="50"/>
    <n v="13266"/>
    <x v="50"/>
    <n v="84.45"/>
    <x v="2"/>
    <s v="Linda Blue"/>
    <x v="1"/>
    <n v="26"/>
  </r>
  <r>
    <x v="46"/>
    <x v="0"/>
    <x v="3"/>
    <x v="0"/>
    <x v="4"/>
    <x v="51"/>
    <x v="51"/>
    <n v="15250"/>
    <x v="51"/>
    <n v="90.56"/>
    <x v="1"/>
    <s v="Chris Black"/>
    <x v="3"/>
    <n v="5"/>
  </r>
  <r>
    <x v="47"/>
    <x v="2"/>
    <x v="2"/>
    <x v="0"/>
    <x v="2"/>
    <x v="52"/>
    <x v="52"/>
    <n v="13023"/>
    <x v="52"/>
    <n v="44.14"/>
    <x v="3"/>
    <s v="Michael Green"/>
    <x v="3"/>
    <n v="10"/>
  </r>
  <r>
    <x v="48"/>
    <x v="0"/>
    <x v="4"/>
    <x v="6"/>
    <x v="17"/>
    <x v="53"/>
    <x v="53"/>
    <n v="9079"/>
    <x v="53"/>
    <n v="47.29"/>
    <x v="3"/>
    <s v="Linda Blue"/>
    <x v="3"/>
    <n v="2"/>
  </r>
  <r>
    <x v="49"/>
    <x v="2"/>
    <x v="6"/>
    <x v="7"/>
    <x v="13"/>
    <x v="54"/>
    <x v="54"/>
    <n v="6656"/>
    <x v="54"/>
    <n v="48.44"/>
    <x v="1"/>
    <s v="Sarah Grey"/>
    <x v="7"/>
    <n v="10"/>
  </r>
  <r>
    <x v="50"/>
    <x v="0"/>
    <x v="7"/>
    <x v="9"/>
    <x v="17"/>
    <x v="55"/>
    <x v="55"/>
    <n v="13032"/>
    <x v="55"/>
    <n v="13.13"/>
    <x v="0"/>
    <s v="Sarah Grey"/>
    <x v="1"/>
    <n v="23"/>
  </r>
  <r>
    <x v="51"/>
    <x v="1"/>
    <x v="0"/>
    <x v="6"/>
    <x v="1"/>
    <x v="56"/>
    <x v="56"/>
    <n v="11887"/>
    <x v="56"/>
    <n v="31.08"/>
    <x v="0"/>
    <s v="James Red"/>
    <x v="3"/>
    <n v="3"/>
  </r>
  <r>
    <x v="52"/>
    <x v="2"/>
    <x v="2"/>
    <x v="7"/>
    <x v="11"/>
    <x v="57"/>
    <x v="57"/>
    <n v="9815"/>
    <x v="57"/>
    <n v="27.16"/>
    <x v="0"/>
    <s v="Sarah Grey"/>
    <x v="0"/>
    <n v="12"/>
  </r>
  <r>
    <x v="53"/>
    <x v="0"/>
    <x v="2"/>
    <x v="4"/>
    <x v="14"/>
    <x v="58"/>
    <x v="58"/>
    <n v="15697"/>
    <x v="58"/>
    <n v="70.489999999999995"/>
    <x v="3"/>
    <s v="Linda Blue"/>
    <x v="0"/>
    <n v="30"/>
  </r>
  <r>
    <x v="54"/>
    <x v="3"/>
    <x v="7"/>
    <x v="9"/>
    <x v="0"/>
    <x v="59"/>
    <x v="59"/>
    <n v="7003"/>
    <x v="59"/>
    <n v="79.8"/>
    <x v="3"/>
    <s v="John Doe"/>
    <x v="5"/>
    <n v="15"/>
  </r>
  <r>
    <x v="55"/>
    <x v="2"/>
    <x v="8"/>
    <x v="7"/>
    <x v="6"/>
    <x v="60"/>
    <x v="60"/>
    <n v="11326"/>
    <x v="60"/>
    <n v="53.54"/>
    <x v="0"/>
    <s v="James Red"/>
    <x v="3"/>
    <n v="21"/>
  </r>
  <r>
    <x v="56"/>
    <x v="3"/>
    <x v="8"/>
    <x v="9"/>
    <x v="10"/>
    <x v="61"/>
    <x v="61"/>
    <n v="6297"/>
    <x v="61"/>
    <n v="19.63"/>
    <x v="2"/>
    <s v="James Red"/>
    <x v="4"/>
    <n v="9"/>
  </r>
  <r>
    <x v="57"/>
    <x v="3"/>
    <x v="4"/>
    <x v="3"/>
    <x v="0"/>
    <x v="62"/>
    <x v="62"/>
    <n v="4193"/>
    <x v="62"/>
    <n v="27.03"/>
    <x v="0"/>
    <s v="Linda Blue"/>
    <x v="8"/>
    <n v="24"/>
  </r>
  <r>
    <x v="58"/>
    <x v="3"/>
    <x v="2"/>
    <x v="5"/>
    <x v="9"/>
    <x v="63"/>
    <x v="63"/>
    <n v="17400"/>
    <x v="63"/>
    <n v="88.38"/>
    <x v="2"/>
    <s v="Patricia Purple"/>
    <x v="5"/>
    <n v="16"/>
  </r>
  <r>
    <x v="59"/>
    <x v="3"/>
    <x v="6"/>
    <x v="8"/>
    <x v="3"/>
    <x v="64"/>
    <x v="64"/>
    <n v="15364"/>
    <x v="64"/>
    <n v="77.33"/>
    <x v="0"/>
    <s v="Chris Black"/>
    <x v="2"/>
    <n v="7"/>
  </r>
  <r>
    <x v="60"/>
    <x v="0"/>
    <x v="1"/>
    <x v="0"/>
    <x v="9"/>
    <x v="65"/>
    <x v="65"/>
    <n v="6156"/>
    <x v="65"/>
    <n v="15.64"/>
    <x v="2"/>
    <s v="Michael Green"/>
    <x v="8"/>
    <n v="7"/>
  </r>
  <r>
    <x v="61"/>
    <x v="0"/>
    <x v="4"/>
    <x v="5"/>
    <x v="0"/>
    <x v="66"/>
    <x v="66"/>
    <n v="11232"/>
    <x v="66"/>
    <n v="21.89"/>
    <x v="3"/>
    <s v="Sarah Grey"/>
    <x v="4"/>
    <n v="27"/>
  </r>
  <r>
    <x v="48"/>
    <x v="2"/>
    <x v="4"/>
    <x v="7"/>
    <x v="8"/>
    <x v="67"/>
    <x v="67"/>
    <n v="11675"/>
    <x v="67"/>
    <n v="88.9"/>
    <x v="0"/>
    <s v="Michael Green"/>
    <x v="1"/>
    <n v="18"/>
  </r>
  <r>
    <x v="17"/>
    <x v="2"/>
    <x v="0"/>
    <x v="8"/>
    <x v="13"/>
    <x v="68"/>
    <x v="68"/>
    <n v="7278"/>
    <x v="68"/>
    <n v="66.81"/>
    <x v="0"/>
    <s v="Sarah Grey"/>
    <x v="5"/>
    <n v="9"/>
  </r>
  <r>
    <x v="62"/>
    <x v="2"/>
    <x v="2"/>
    <x v="5"/>
    <x v="7"/>
    <x v="69"/>
    <x v="69"/>
    <n v="12275"/>
    <x v="69"/>
    <n v="34.53"/>
    <x v="1"/>
    <s v="Robert Orange"/>
    <x v="6"/>
    <n v="30"/>
  </r>
  <r>
    <x v="37"/>
    <x v="0"/>
    <x v="8"/>
    <x v="3"/>
    <x v="4"/>
    <x v="70"/>
    <x v="70"/>
    <n v="16013"/>
    <x v="70"/>
    <n v="51.01"/>
    <x v="0"/>
    <s v="John Doe"/>
    <x v="2"/>
    <n v="18"/>
  </r>
  <r>
    <x v="29"/>
    <x v="2"/>
    <x v="8"/>
    <x v="0"/>
    <x v="16"/>
    <x v="71"/>
    <x v="71"/>
    <n v="8110"/>
    <x v="71"/>
    <n v="55.49"/>
    <x v="2"/>
    <s v="Patricia Purple"/>
    <x v="7"/>
    <n v="23"/>
  </r>
  <r>
    <x v="63"/>
    <x v="3"/>
    <x v="3"/>
    <x v="2"/>
    <x v="9"/>
    <x v="72"/>
    <x v="72"/>
    <n v="14352"/>
    <x v="72"/>
    <n v="58.95"/>
    <x v="1"/>
    <s v="Chris Black"/>
    <x v="7"/>
    <n v="9"/>
  </r>
  <r>
    <x v="64"/>
    <x v="0"/>
    <x v="9"/>
    <x v="7"/>
    <x v="1"/>
    <x v="73"/>
    <x v="73"/>
    <n v="8835"/>
    <x v="73"/>
    <n v="47.4"/>
    <x v="0"/>
    <s v="Linda Blue"/>
    <x v="4"/>
    <n v="5"/>
  </r>
  <r>
    <x v="65"/>
    <x v="2"/>
    <x v="9"/>
    <x v="0"/>
    <x v="6"/>
    <x v="74"/>
    <x v="74"/>
    <n v="2282"/>
    <x v="74"/>
    <n v="28.61"/>
    <x v="0"/>
    <s v="Michael Green"/>
    <x v="1"/>
    <n v="4"/>
  </r>
  <r>
    <x v="66"/>
    <x v="3"/>
    <x v="9"/>
    <x v="5"/>
    <x v="11"/>
    <x v="75"/>
    <x v="75"/>
    <n v="11049"/>
    <x v="75"/>
    <n v="50.39"/>
    <x v="3"/>
    <s v="Michael Green"/>
    <x v="3"/>
    <n v="20"/>
  </r>
  <r>
    <x v="67"/>
    <x v="2"/>
    <x v="0"/>
    <x v="2"/>
    <x v="5"/>
    <x v="76"/>
    <x v="76"/>
    <n v="8885"/>
    <x v="76"/>
    <n v="44.4"/>
    <x v="1"/>
    <s v="Linda Blue"/>
    <x v="3"/>
    <n v="24"/>
  </r>
  <r>
    <x v="68"/>
    <x v="1"/>
    <x v="6"/>
    <x v="1"/>
    <x v="18"/>
    <x v="77"/>
    <x v="77"/>
    <n v="11384"/>
    <x v="77"/>
    <n v="86.39"/>
    <x v="2"/>
    <s v="Chris Black"/>
    <x v="4"/>
    <n v="19"/>
  </r>
  <r>
    <x v="69"/>
    <x v="2"/>
    <x v="9"/>
    <x v="0"/>
    <x v="6"/>
    <x v="78"/>
    <x v="78"/>
    <n v="5626"/>
    <x v="78"/>
    <n v="45.71"/>
    <x v="0"/>
    <s v="Chris Black"/>
    <x v="1"/>
    <n v="8"/>
  </r>
  <r>
    <x v="70"/>
    <x v="1"/>
    <x v="7"/>
    <x v="1"/>
    <x v="13"/>
    <x v="79"/>
    <x v="79"/>
    <n v="9286"/>
    <x v="79"/>
    <n v="92.04"/>
    <x v="3"/>
    <s v="James Red"/>
    <x v="8"/>
    <n v="8"/>
  </r>
  <r>
    <x v="71"/>
    <x v="2"/>
    <x v="5"/>
    <x v="8"/>
    <x v="15"/>
    <x v="80"/>
    <x v="80"/>
    <n v="12685"/>
    <x v="80"/>
    <n v="70.61"/>
    <x v="0"/>
    <s v="Robert Orange"/>
    <x v="0"/>
    <n v="2"/>
  </r>
  <r>
    <x v="24"/>
    <x v="2"/>
    <x v="4"/>
    <x v="4"/>
    <x v="1"/>
    <x v="81"/>
    <x v="81"/>
    <n v="11970"/>
    <x v="81"/>
    <n v="73.55"/>
    <x v="1"/>
    <s v="Sarah Grey"/>
    <x v="8"/>
    <n v="22"/>
  </r>
  <r>
    <x v="72"/>
    <x v="0"/>
    <x v="6"/>
    <x v="9"/>
    <x v="2"/>
    <x v="82"/>
    <x v="82"/>
    <n v="12557"/>
    <x v="82"/>
    <n v="21.19"/>
    <x v="2"/>
    <s v="John Doe"/>
    <x v="8"/>
    <n v="29"/>
  </r>
  <r>
    <x v="73"/>
    <x v="0"/>
    <x v="8"/>
    <x v="8"/>
    <x v="10"/>
    <x v="83"/>
    <x v="83"/>
    <n v="13009"/>
    <x v="83"/>
    <n v="17.88"/>
    <x v="3"/>
    <s v="James Red"/>
    <x v="2"/>
    <n v="17"/>
  </r>
  <r>
    <x v="74"/>
    <x v="1"/>
    <x v="3"/>
    <x v="2"/>
    <x v="10"/>
    <x v="84"/>
    <x v="84"/>
    <n v="9471"/>
    <x v="84"/>
    <n v="28.43"/>
    <x v="0"/>
    <s v="Linda Blue"/>
    <x v="8"/>
    <n v="8"/>
  </r>
  <r>
    <x v="75"/>
    <x v="0"/>
    <x v="5"/>
    <x v="2"/>
    <x v="15"/>
    <x v="85"/>
    <x v="85"/>
    <n v="9998"/>
    <x v="85"/>
    <n v="28.61"/>
    <x v="2"/>
    <s v="James Red"/>
    <x v="6"/>
    <n v="21"/>
  </r>
  <r>
    <x v="64"/>
    <x v="3"/>
    <x v="0"/>
    <x v="0"/>
    <x v="13"/>
    <x v="86"/>
    <x v="86"/>
    <n v="13156"/>
    <x v="86"/>
    <n v="89.75"/>
    <x v="0"/>
    <s v="Alice Brown"/>
    <x v="5"/>
    <n v="8"/>
  </r>
  <r>
    <x v="76"/>
    <x v="3"/>
    <x v="4"/>
    <x v="9"/>
    <x v="10"/>
    <x v="87"/>
    <x v="87"/>
    <n v="13322"/>
    <x v="87"/>
    <n v="75.760000000000005"/>
    <x v="0"/>
    <s v="Linda Blue"/>
    <x v="7"/>
    <n v="2"/>
  </r>
  <r>
    <x v="77"/>
    <x v="1"/>
    <x v="0"/>
    <x v="4"/>
    <x v="11"/>
    <x v="88"/>
    <x v="88"/>
    <n v="8228"/>
    <x v="88"/>
    <n v="17.59"/>
    <x v="1"/>
    <s v="Robert Orange"/>
    <x v="0"/>
    <n v="4"/>
  </r>
  <r>
    <x v="4"/>
    <x v="3"/>
    <x v="0"/>
    <x v="5"/>
    <x v="14"/>
    <x v="89"/>
    <x v="89"/>
    <n v="12506"/>
    <x v="89"/>
    <n v="81.510000000000005"/>
    <x v="1"/>
    <s v="Sarah Grey"/>
    <x v="8"/>
    <n v="14"/>
  </r>
  <r>
    <x v="66"/>
    <x v="3"/>
    <x v="7"/>
    <x v="6"/>
    <x v="16"/>
    <x v="90"/>
    <x v="90"/>
    <n v="14779"/>
    <x v="90"/>
    <n v="20.85"/>
    <x v="0"/>
    <s v="Chris Black"/>
    <x v="4"/>
    <n v="11"/>
  </r>
  <r>
    <x v="78"/>
    <x v="2"/>
    <x v="1"/>
    <x v="7"/>
    <x v="7"/>
    <x v="91"/>
    <x v="91"/>
    <n v="4640"/>
    <x v="91"/>
    <n v="40.36"/>
    <x v="3"/>
    <s v="Alice Brown"/>
    <x v="4"/>
    <n v="23"/>
  </r>
  <r>
    <x v="37"/>
    <x v="0"/>
    <x v="1"/>
    <x v="4"/>
    <x v="9"/>
    <x v="92"/>
    <x v="92"/>
    <n v="9588"/>
    <x v="92"/>
    <n v="57.86"/>
    <x v="1"/>
    <s v="Michael Green"/>
    <x v="3"/>
    <n v="16"/>
  </r>
  <r>
    <x v="79"/>
    <x v="3"/>
    <x v="0"/>
    <x v="2"/>
    <x v="13"/>
    <x v="93"/>
    <x v="93"/>
    <n v="12375"/>
    <x v="93"/>
    <n v="80.28"/>
    <x v="1"/>
    <s v="Sarah Grey"/>
    <x v="6"/>
    <n v="4"/>
  </r>
  <r>
    <x v="0"/>
    <x v="3"/>
    <x v="9"/>
    <x v="6"/>
    <x v="14"/>
    <x v="94"/>
    <x v="94"/>
    <n v="13184"/>
    <x v="94"/>
    <n v="55.91"/>
    <x v="1"/>
    <s v="Linda Blue"/>
    <x v="6"/>
    <n v="22"/>
  </r>
  <r>
    <x v="80"/>
    <x v="0"/>
    <x v="8"/>
    <x v="2"/>
    <x v="10"/>
    <x v="95"/>
    <x v="95"/>
    <n v="15625"/>
    <x v="95"/>
    <n v="62.23"/>
    <x v="1"/>
    <s v="Patricia Purple"/>
    <x v="2"/>
    <n v="25"/>
  </r>
  <r>
    <x v="81"/>
    <x v="3"/>
    <x v="5"/>
    <x v="9"/>
    <x v="5"/>
    <x v="96"/>
    <x v="96"/>
    <n v="16455"/>
    <x v="96"/>
    <n v="74.66"/>
    <x v="2"/>
    <s v="John Doe"/>
    <x v="8"/>
    <n v="5"/>
  </r>
  <r>
    <x v="26"/>
    <x v="3"/>
    <x v="9"/>
    <x v="9"/>
    <x v="16"/>
    <x v="97"/>
    <x v="97"/>
    <n v="7202"/>
    <x v="97"/>
    <n v="57.76"/>
    <x v="0"/>
    <s v="Alice Brown"/>
    <x v="8"/>
    <n v="1"/>
  </r>
  <r>
    <x v="82"/>
    <x v="0"/>
    <x v="2"/>
    <x v="0"/>
    <x v="1"/>
    <x v="98"/>
    <x v="98"/>
    <n v="12794"/>
    <x v="98"/>
    <n v="54.9"/>
    <x v="2"/>
    <s v="John Doe"/>
    <x v="2"/>
    <n v="18"/>
  </r>
  <r>
    <x v="83"/>
    <x v="2"/>
    <x v="8"/>
    <x v="5"/>
    <x v="16"/>
    <x v="99"/>
    <x v="99"/>
    <n v="8775"/>
    <x v="99"/>
    <n v="40.46"/>
    <x v="2"/>
    <s v="Robert Orange"/>
    <x v="0"/>
    <n v="30"/>
  </r>
  <r>
    <x v="84"/>
    <x v="3"/>
    <x v="0"/>
    <x v="3"/>
    <x v="19"/>
    <x v="100"/>
    <x v="100"/>
    <n v="15928"/>
    <x v="100"/>
    <n v="34.56"/>
    <x v="0"/>
    <s v="James Red"/>
    <x v="6"/>
    <n v="6"/>
  </r>
  <r>
    <x v="85"/>
    <x v="0"/>
    <x v="2"/>
    <x v="2"/>
    <x v="5"/>
    <x v="101"/>
    <x v="101"/>
    <n v="13599"/>
    <x v="101"/>
    <n v="89.8"/>
    <x v="1"/>
    <s v="Alice Brown"/>
    <x v="5"/>
    <n v="14"/>
  </r>
  <r>
    <x v="13"/>
    <x v="3"/>
    <x v="9"/>
    <x v="5"/>
    <x v="18"/>
    <x v="102"/>
    <x v="102"/>
    <n v="7529"/>
    <x v="102"/>
    <n v="64.959999999999994"/>
    <x v="3"/>
    <s v="John Doe"/>
    <x v="7"/>
    <n v="21"/>
  </r>
  <r>
    <x v="86"/>
    <x v="3"/>
    <x v="2"/>
    <x v="1"/>
    <x v="18"/>
    <x v="58"/>
    <x v="103"/>
    <n v="15543"/>
    <x v="103"/>
    <n v="24.15"/>
    <x v="1"/>
    <s v="Michael Green"/>
    <x v="1"/>
    <n v="30"/>
  </r>
  <r>
    <x v="87"/>
    <x v="2"/>
    <x v="0"/>
    <x v="2"/>
    <x v="3"/>
    <x v="103"/>
    <x v="104"/>
    <n v="5273"/>
    <x v="104"/>
    <n v="47.84"/>
    <x v="1"/>
    <s v="Emma White"/>
    <x v="2"/>
    <n v="29"/>
  </r>
  <r>
    <x v="88"/>
    <x v="1"/>
    <x v="7"/>
    <x v="6"/>
    <x v="14"/>
    <x v="104"/>
    <x v="105"/>
    <n v="15687"/>
    <x v="105"/>
    <n v="56.51"/>
    <x v="1"/>
    <s v="Linda Blue"/>
    <x v="3"/>
    <n v="29"/>
  </r>
  <r>
    <x v="89"/>
    <x v="1"/>
    <x v="1"/>
    <x v="5"/>
    <x v="18"/>
    <x v="105"/>
    <x v="106"/>
    <n v="15408"/>
    <x v="106"/>
    <n v="23.85"/>
    <x v="1"/>
    <s v="Linda Blue"/>
    <x v="7"/>
    <n v="16"/>
  </r>
  <r>
    <x v="90"/>
    <x v="0"/>
    <x v="5"/>
    <x v="4"/>
    <x v="5"/>
    <x v="106"/>
    <x v="107"/>
    <n v="14586"/>
    <x v="107"/>
    <n v="41.5"/>
    <x v="3"/>
    <s v="Sarah Grey"/>
    <x v="3"/>
    <n v="16"/>
  </r>
  <r>
    <x v="91"/>
    <x v="1"/>
    <x v="2"/>
    <x v="5"/>
    <x v="16"/>
    <x v="107"/>
    <x v="108"/>
    <n v="6025"/>
    <x v="108"/>
    <n v="81.94"/>
    <x v="2"/>
    <s v="Robert Orange"/>
    <x v="6"/>
    <n v="21"/>
  </r>
  <r>
    <x v="86"/>
    <x v="0"/>
    <x v="0"/>
    <x v="4"/>
    <x v="0"/>
    <x v="108"/>
    <x v="109"/>
    <n v="12444"/>
    <x v="109"/>
    <n v="81.98"/>
    <x v="3"/>
    <s v="Alice Brown"/>
    <x v="7"/>
    <n v="7"/>
  </r>
  <r>
    <x v="90"/>
    <x v="1"/>
    <x v="7"/>
    <x v="9"/>
    <x v="8"/>
    <x v="109"/>
    <x v="110"/>
    <n v="11695"/>
    <x v="110"/>
    <n v="73.23"/>
    <x v="0"/>
    <s v="Robert Orange"/>
    <x v="6"/>
    <n v="25"/>
  </r>
  <r>
    <x v="92"/>
    <x v="2"/>
    <x v="6"/>
    <x v="4"/>
    <x v="4"/>
    <x v="110"/>
    <x v="111"/>
    <n v="12529"/>
    <x v="111"/>
    <n v="62.33"/>
    <x v="1"/>
    <s v="John Doe"/>
    <x v="0"/>
    <n v="10"/>
  </r>
  <r>
    <x v="93"/>
    <x v="0"/>
    <x v="9"/>
    <x v="8"/>
    <x v="11"/>
    <x v="111"/>
    <x v="112"/>
    <n v="8405"/>
    <x v="112"/>
    <n v="66.45"/>
    <x v="3"/>
    <s v="James Red"/>
    <x v="4"/>
    <n v="11"/>
  </r>
  <r>
    <x v="94"/>
    <x v="1"/>
    <x v="1"/>
    <x v="3"/>
    <x v="9"/>
    <x v="112"/>
    <x v="113"/>
    <n v="9598"/>
    <x v="113"/>
    <n v="80.81"/>
    <x v="0"/>
    <s v="Linda Blue"/>
    <x v="3"/>
    <n v="10"/>
  </r>
  <r>
    <x v="95"/>
    <x v="2"/>
    <x v="6"/>
    <x v="8"/>
    <x v="1"/>
    <x v="113"/>
    <x v="114"/>
    <n v="9860"/>
    <x v="114"/>
    <n v="44.08"/>
    <x v="3"/>
    <s v="Linda Blue"/>
    <x v="0"/>
    <n v="21"/>
  </r>
  <r>
    <x v="96"/>
    <x v="1"/>
    <x v="0"/>
    <x v="6"/>
    <x v="18"/>
    <x v="114"/>
    <x v="115"/>
    <n v="4475"/>
    <x v="115"/>
    <n v="17.149999999999999"/>
    <x v="1"/>
    <s v="James Red"/>
    <x v="2"/>
    <n v="2"/>
  </r>
  <r>
    <x v="97"/>
    <x v="3"/>
    <x v="5"/>
    <x v="7"/>
    <x v="13"/>
    <x v="115"/>
    <x v="116"/>
    <n v="6661"/>
    <x v="116"/>
    <n v="35.08"/>
    <x v="1"/>
    <s v="Michael Green"/>
    <x v="5"/>
    <n v="30"/>
  </r>
  <r>
    <x v="42"/>
    <x v="3"/>
    <x v="9"/>
    <x v="6"/>
    <x v="18"/>
    <x v="116"/>
    <x v="117"/>
    <n v="12896"/>
    <x v="117"/>
    <n v="52.96"/>
    <x v="0"/>
    <s v="Robert Orange"/>
    <x v="7"/>
    <n v="25"/>
  </r>
  <r>
    <x v="6"/>
    <x v="2"/>
    <x v="7"/>
    <x v="0"/>
    <x v="3"/>
    <x v="117"/>
    <x v="118"/>
    <n v="16674"/>
    <x v="118"/>
    <n v="73.86"/>
    <x v="3"/>
    <s v="John Doe"/>
    <x v="0"/>
    <n v="3"/>
  </r>
  <r>
    <x v="98"/>
    <x v="3"/>
    <x v="9"/>
    <x v="2"/>
    <x v="8"/>
    <x v="118"/>
    <x v="119"/>
    <n v="6179"/>
    <x v="119"/>
    <n v="18.100000000000001"/>
    <x v="1"/>
    <s v="Patricia Purple"/>
    <x v="8"/>
    <n v="21"/>
  </r>
  <r>
    <x v="21"/>
    <x v="3"/>
    <x v="6"/>
    <x v="8"/>
    <x v="7"/>
    <x v="119"/>
    <x v="120"/>
    <n v="12097"/>
    <x v="120"/>
    <n v="13.28"/>
    <x v="0"/>
    <s v="Linda Blue"/>
    <x v="0"/>
    <n v="19"/>
  </r>
  <r>
    <x v="99"/>
    <x v="0"/>
    <x v="6"/>
    <x v="6"/>
    <x v="15"/>
    <x v="120"/>
    <x v="121"/>
    <n v="15343"/>
    <x v="121"/>
    <n v="33.43"/>
    <x v="3"/>
    <s v="Sarah Grey"/>
    <x v="2"/>
    <n v="8"/>
  </r>
  <r>
    <x v="100"/>
    <x v="1"/>
    <x v="8"/>
    <x v="2"/>
    <x v="4"/>
    <x v="121"/>
    <x v="122"/>
    <n v="4814"/>
    <x v="122"/>
    <n v="43.36"/>
    <x v="3"/>
    <s v="Linda Blue"/>
    <x v="5"/>
    <n v="18"/>
  </r>
  <r>
    <x v="101"/>
    <x v="0"/>
    <x v="3"/>
    <x v="2"/>
    <x v="9"/>
    <x v="122"/>
    <x v="123"/>
    <n v="6114"/>
    <x v="123"/>
    <n v="34.130000000000003"/>
    <x v="0"/>
    <s v="Chris Black"/>
    <x v="1"/>
    <n v="24"/>
  </r>
  <r>
    <x v="102"/>
    <x v="1"/>
    <x v="9"/>
    <x v="2"/>
    <x v="5"/>
    <x v="123"/>
    <x v="124"/>
    <n v="11818"/>
    <x v="124"/>
    <n v="91.08"/>
    <x v="3"/>
    <s v="Emma White"/>
    <x v="5"/>
    <n v="24"/>
  </r>
  <r>
    <x v="103"/>
    <x v="3"/>
    <x v="8"/>
    <x v="3"/>
    <x v="11"/>
    <x v="124"/>
    <x v="125"/>
    <n v="8567"/>
    <x v="125"/>
    <n v="26.55"/>
    <x v="3"/>
    <s v="Michael Green"/>
    <x v="7"/>
    <n v="28"/>
  </r>
  <r>
    <x v="104"/>
    <x v="0"/>
    <x v="6"/>
    <x v="7"/>
    <x v="12"/>
    <x v="125"/>
    <x v="126"/>
    <n v="9345"/>
    <x v="126"/>
    <n v="90.75"/>
    <x v="1"/>
    <s v="Alice Brown"/>
    <x v="3"/>
    <n v="30"/>
  </r>
  <r>
    <x v="53"/>
    <x v="1"/>
    <x v="2"/>
    <x v="4"/>
    <x v="7"/>
    <x v="126"/>
    <x v="127"/>
    <n v="5910"/>
    <x v="127"/>
    <n v="38.659999999999997"/>
    <x v="1"/>
    <s v="John Doe"/>
    <x v="3"/>
    <n v="2"/>
  </r>
  <r>
    <x v="26"/>
    <x v="1"/>
    <x v="6"/>
    <x v="6"/>
    <x v="19"/>
    <x v="127"/>
    <x v="128"/>
    <n v="7541"/>
    <x v="128"/>
    <n v="42.14"/>
    <x v="1"/>
    <s v="James Red"/>
    <x v="0"/>
    <n v="30"/>
  </r>
  <r>
    <x v="105"/>
    <x v="0"/>
    <x v="9"/>
    <x v="0"/>
    <x v="6"/>
    <x v="128"/>
    <x v="129"/>
    <n v="9279"/>
    <x v="129"/>
    <n v="46.09"/>
    <x v="0"/>
    <s v="Patricia Purple"/>
    <x v="3"/>
    <n v="30"/>
  </r>
  <r>
    <x v="106"/>
    <x v="2"/>
    <x v="7"/>
    <x v="6"/>
    <x v="16"/>
    <x v="129"/>
    <x v="130"/>
    <n v="16023"/>
    <x v="130"/>
    <n v="24.78"/>
    <x v="2"/>
    <s v="Sarah Grey"/>
    <x v="1"/>
    <n v="6"/>
  </r>
  <r>
    <x v="107"/>
    <x v="1"/>
    <x v="9"/>
    <x v="4"/>
    <x v="9"/>
    <x v="130"/>
    <x v="131"/>
    <n v="12789"/>
    <x v="131"/>
    <n v="13.29"/>
    <x v="3"/>
    <s v="Patricia Purple"/>
    <x v="4"/>
    <n v="14"/>
  </r>
  <r>
    <x v="108"/>
    <x v="3"/>
    <x v="9"/>
    <x v="9"/>
    <x v="11"/>
    <x v="131"/>
    <x v="132"/>
    <n v="15189"/>
    <x v="132"/>
    <n v="63.43"/>
    <x v="0"/>
    <s v="Michael Green"/>
    <x v="0"/>
    <n v="29"/>
  </r>
  <r>
    <x v="109"/>
    <x v="1"/>
    <x v="4"/>
    <x v="5"/>
    <x v="12"/>
    <x v="132"/>
    <x v="133"/>
    <n v="16054"/>
    <x v="133"/>
    <n v="88.99"/>
    <x v="2"/>
    <s v="Chris Black"/>
    <x v="7"/>
    <n v="27"/>
  </r>
  <r>
    <x v="110"/>
    <x v="3"/>
    <x v="0"/>
    <x v="2"/>
    <x v="13"/>
    <x v="133"/>
    <x v="134"/>
    <n v="9128"/>
    <x v="134"/>
    <n v="56.59"/>
    <x v="2"/>
    <s v="Chris Black"/>
    <x v="0"/>
    <n v="6"/>
  </r>
  <r>
    <x v="111"/>
    <x v="0"/>
    <x v="4"/>
    <x v="8"/>
    <x v="4"/>
    <x v="134"/>
    <x v="135"/>
    <n v="7815"/>
    <x v="135"/>
    <n v="30.49"/>
    <x v="0"/>
    <s v="James Red"/>
    <x v="6"/>
    <n v="30"/>
  </r>
  <r>
    <x v="51"/>
    <x v="1"/>
    <x v="6"/>
    <x v="8"/>
    <x v="17"/>
    <x v="135"/>
    <x v="136"/>
    <n v="11103"/>
    <x v="136"/>
    <n v="25.73"/>
    <x v="2"/>
    <s v="Emma White"/>
    <x v="6"/>
    <n v="30"/>
  </r>
  <r>
    <x v="31"/>
    <x v="3"/>
    <x v="9"/>
    <x v="5"/>
    <x v="0"/>
    <x v="136"/>
    <x v="137"/>
    <n v="14240"/>
    <x v="137"/>
    <n v="51.43"/>
    <x v="1"/>
    <s v="Robert Orange"/>
    <x v="6"/>
    <n v="2"/>
  </r>
  <r>
    <x v="112"/>
    <x v="3"/>
    <x v="0"/>
    <x v="0"/>
    <x v="9"/>
    <x v="123"/>
    <x v="138"/>
    <n v="9250"/>
    <x v="138"/>
    <n v="67.03"/>
    <x v="0"/>
    <s v="Chris Black"/>
    <x v="1"/>
    <n v="27"/>
  </r>
  <r>
    <x v="12"/>
    <x v="0"/>
    <x v="4"/>
    <x v="8"/>
    <x v="16"/>
    <x v="137"/>
    <x v="139"/>
    <n v="11265"/>
    <x v="139"/>
    <n v="84.55"/>
    <x v="3"/>
    <s v="James Red"/>
    <x v="3"/>
    <n v="13"/>
  </r>
  <r>
    <x v="113"/>
    <x v="1"/>
    <x v="9"/>
    <x v="5"/>
    <x v="3"/>
    <x v="138"/>
    <x v="140"/>
    <n v="8027"/>
    <x v="140"/>
    <n v="36.06"/>
    <x v="1"/>
    <s v="Emma White"/>
    <x v="8"/>
    <n v="26"/>
  </r>
  <r>
    <x v="114"/>
    <x v="1"/>
    <x v="5"/>
    <x v="5"/>
    <x v="15"/>
    <x v="139"/>
    <x v="141"/>
    <n v="14632"/>
    <x v="141"/>
    <n v="63.73"/>
    <x v="3"/>
    <s v="Michael Green"/>
    <x v="0"/>
    <n v="16"/>
  </r>
  <r>
    <x v="115"/>
    <x v="0"/>
    <x v="4"/>
    <x v="2"/>
    <x v="6"/>
    <x v="140"/>
    <x v="142"/>
    <n v="6757"/>
    <x v="142"/>
    <n v="69.709999999999994"/>
    <x v="2"/>
    <s v="John Doe"/>
    <x v="8"/>
    <n v="6"/>
  </r>
  <r>
    <x v="116"/>
    <x v="1"/>
    <x v="0"/>
    <x v="4"/>
    <x v="2"/>
    <x v="141"/>
    <x v="143"/>
    <n v="5118"/>
    <x v="143"/>
    <n v="97.83"/>
    <x v="1"/>
    <s v="Michael Green"/>
    <x v="1"/>
    <n v="30"/>
  </r>
  <r>
    <x v="113"/>
    <x v="0"/>
    <x v="4"/>
    <x v="4"/>
    <x v="14"/>
    <x v="142"/>
    <x v="144"/>
    <n v="12193"/>
    <x v="144"/>
    <n v="80.900000000000006"/>
    <x v="3"/>
    <s v="James Red"/>
    <x v="0"/>
    <n v="24"/>
  </r>
  <r>
    <x v="117"/>
    <x v="1"/>
    <x v="3"/>
    <x v="4"/>
    <x v="0"/>
    <x v="143"/>
    <x v="145"/>
    <n v="14259"/>
    <x v="145"/>
    <n v="95.05"/>
    <x v="0"/>
    <s v="John Doe"/>
    <x v="1"/>
    <n v="28"/>
  </r>
  <r>
    <x v="118"/>
    <x v="2"/>
    <x v="3"/>
    <x v="6"/>
    <x v="4"/>
    <x v="144"/>
    <x v="146"/>
    <n v="12068"/>
    <x v="146"/>
    <n v="48.76"/>
    <x v="2"/>
    <s v="James Red"/>
    <x v="3"/>
    <n v="30"/>
  </r>
  <r>
    <x v="119"/>
    <x v="1"/>
    <x v="6"/>
    <x v="7"/>
    <x v="15"/>
    <x v="145"/>
    <x v="147"/>
    <n v="14978"/>
    <x v="147"/>
    <n v="19.88"/>
    <x v="3"/>
    <s v="Michael Green"/>
    <x v="3"/>
    <n v="10"/>
  </r>
  <r>
    <x v="120"/>
    <x v="3"/>
    <x v="5"/>
    <x v="6"/>
    <x v="4"/>
    <x v="146"/>
    <x v="148"/>
    <n v="8842"/>
    <x v="148"/>
    <n v="53.15"/>
    <x v="2"/>
    <s v="Linda Blue"/>
    <x v="1"/>
    <n v="29"/>
  </r>
  <r>
    <x v="121"/>
    <x v="3"/>
    <x v="7"/>
    <x v="5"/>
    <x v="5"/>
    <x v="147"/>
    <x v="149"/>
    <n v="13796"/>
    <x v="149"/>
    <n v="88.48"/>
    <x v="3"/>
    <s v="Linda Blue"/>
    <x v="7"/>
    <n v="2"/>
  </r>
  <r>
    <x v="112"/>
    <x v="2"/>
    <x v="7"/>
    <x v="7"/>
    <x v="1"/>
    <x v="148"/>
    <x v="150"/>
    <n v="9418"/>
    <x v="150"/>
    <n v="16.829999999999998"/>
    <x v="0"/>
    <s v="Michael Green"/>
    <x v="2"/>
    <n v="1"/>
  </r>
  <r>
    <x v="122"/>
    <x v="1"/>
    <x v="0"/>
    <x v="8"/>
    <x v="2"/>
    <x v="149"/>
    <x v="151"/>
    <n v="12631"/>
    <x v="151"/>
    <n v="57.16"/>
    <x v="1"/>
    <s v="Patricia Purple"/>
    <x v="3"/>
    <n v="10"/>
  </r>
  <r>
    <x v="72"/>
    <x v="3"/>
    <x v="2"/>
    <x v="1"/>
    <x v="3"/>
    <x v="150"/>
    <x v="152"/>
    <n v="15307"/>
    <x v="152"/>
    <n v="14.41"/>
    <x v="3"/>
    <s v="Patricia Purple"/>
    <x v="0"/>
    <n v="19"/>
  </r>
  <r>
    <x v="45"/>
    <x v="3"/>
    <x v="7"/>
    <x v="6"/>
    <x v="9"/>
    <x v="151"/>
    <x v="153"/>
    <n v="9929"/>
    <x v="153"/>
    <n v="59.58"/>
    <x v="2"/>
    <s v="Chris Black"/>
    <x v="0"/>
    <n v="20"/>
  </r>
  <r>
    <x v="71"/>
    <x v="1"/>
    <x v="0"/>
    <x v="6"/>
    <x v="3"/>
    <x v="152"/>
    <x v="154"/>
    <n v="16541"/>
    <x v="154"/>
    <n v="20.46"/>
    <x v="0"/>
    <s v="Chris Black"/>
    <x v="0"/>
    <n v="4"/>
  </r>
  <r>
    <x v="123"/>
    <x v="0"/>
    <x v="5"/>
    <x v="2"/>
    <x v="17"/>
    <x v="153"/>
    <x v="155"/>
    <n v="9799"/>
    <x v="155"/>
    <n v="44.55"/>
    <x v="1"/>
    <s v="John Doe"/>
    <x v="8"/>
    <n v="30"/>
  </r>
  <r>
    <x v="33"/>
    <x v="1"/>
    <x v="2"/>
    <x v="4"/>
    <x v="16"/>
    <x v="154"/>
    <x v="156"/>
    <n v="9818"/>
    <x v="156"/>
    <n v="71.45"/>
    <x v="2"/>
    <s v="John Doe"/>
    <x v="2"/>
    <n v="11"/>
  </r>
  <r>
    <x v="1"/>
    <x v="0"/>
    <x v="2"/>
    <x v="9"/>
    <x v="0"/>
    <x v="155"/>
    <x v="157"/>
    <n v="15276"/>
    <x v="157"/>
    <n v="56.45"/>
    <x v="0"/>
    <s v="Linda Blue"/>
    <x v="8"/>
    <n v="10"/>
  </r>
  <r>
    <x v="50"/>
    <x v="2"/>
    <x v="3"/>
    <x v="8"/>
    <x v="7"/>
    <x v="156"/>
    <x v="158"/>
    <n v="15517"/>
    <x v="158"/>
    <n v="71.209999999999994"/>
    <x v="2"/>
    <s v="Patricia Purple"/>
    <x v="6"/>
    <n v="15"/>
  </r>
  <r>
    <x v="124"/>
    <x v="2"/>
    <x v="6"/>
    <x v="9"/>
    <x v="13"/>
    <x v="157"/>
    <x v="159"/>
    <n v="9957"/>
    <x v="159"/>
    <n v="53.91"/>
    <x v="0"/>
    <s v="Emma White"/>
    <x v="3"/>
    <n v="21"/>
  </r>
  <r>
    <x v="125"/>
    <x v="3"/>
    <x v="9"/>
    <x v="4"/>
    <x v="5"/>
    <x v="158"/>
    <x v="160"/>
    <n v="7164"/>
    <x v="160"/>
    <n v="85.15"/>
    <x v="1"/>
    <s v="Michael Green"/>
    <x v="3"/>
    <n v="18"/>
  </r>
  <r>
    <x v="63"/>
    <x v="3"/>
    <x v="2"/>
    <x v="7"/>
    <x v="16"/>
    <x v="159"/>
    <x v="161"/>
    <n v="8606"/>
    <x v="161"/>
    <n v="78.05"/>
    <x v="1"/>
    <s v="Emma White"/>
    <x v="5"/>
    <n v="17"/>
  </r>
  <r>
    <x v="126"/>
    <x v="3"/>
    <x v="1"/>
    <x v="6"/>
    <x v="16"/>
    <x v="160"/>
    <x v="162"/>
    <n v="16502"/>
    <x v="162"/>
    <n v="55.26"/>
    <x v="2"/>
    <s v="John Doe"/>
    <x v="7"/>
    <n v="16"/>
  </r>
  <r>
    <x v="100"/>
    <x v="0"/>
    <x v="0"/>
    <x v="4"/>
    <x v="2"/>
    <x v="161"/>
    <x v="163"/>
    <n v="6125"/>
    <x v="163"/>
    <n v="42.14"/>
    <x v="0"/>
    <s v="Emma White"/>
    <x v="2"/>
    <n v="29"/>
  </r>
  <r>
    <x v="127"/>
    <x v="3"/>
    <x v="2"/>
    <x v="6"/>
    <x v="9"/>
    <x v="162"/>
    <x v="164"/>
    <n v="14464"/>
    <x v="164"/>
    <n v="24.29"/>
    <x v="3"/>
    <s v="James Red"/>
    <x v="6"/>
    <n v="5"/>
  </r>
  <r>
    <x v="128"/>
    <x v="1"/>
    <x v="2"/>
    <x v="5"/>
    <x v="4"/>
    <x v="163"/>
    <x v="165"/>
    <n v="10781"/>
    <x v="165"/>
    <n v="53.98"/>
    <x v="1"/>
    <s v="Alice Brown"/>
    <x v="8"/>
    <n v="28"/>
  </r>
  <r>
    <x v="129"/>
    <x v="0"/>
    <x v="8"/>
    <x v="1"/>
    <x v="17"/>
    <x v="164"/>
    <x v="166"/>
    <n v="17971"/>
    <x v="166"/>
    <n v="14.63"/>
    <x v="3"/>
    <s v="Linda Blue"/>
    <x v="2"/>
    <n v="17"/>
  </r>
  <r>
    <x v="130"/>
    <x v="2"/>
    <x v="1"/>
    <x v="4"/>
    <x v="8"/>
    <x v="165"/>
    <x v="167"/>
    <n v="6404"/>
    <x v="167"/>
    <n v="45.75"/>
    <x v="3"/>
    <s v="Patricia Purple"/>
    <x v="4"/>
    <n v="15"/>
  </r>
  <r>
    <x v="131"/>
    <x v="0"/>
    <x v="8"/>
    <x v="3"/>
    <x v="12"/>
    <x v="166"/>
    <x v="168"/>
    <n v="5595"/>
    <x v="168"/>
    <n v="30.09"/>
    <x v="2"/>
    <s v="Robert Orange"/>
    <x v="6"/>
    <n v="9"/>
  </r>
  <r>
    <x v="132"/>
    <x v="3"/>
    <x v="2"/>
    <x v="8"/>
    <x v="6"/>
    <x v="167"/>
    <x v="169"/>
    <n v="13102"/>
    <x v="169"/>
    <n v="94.55"/>
    <x v="2"/>
    <s v="Linda Blue"/>
    <x v="8"/>
    <n v="7"/>
  </r>
  <r>
    <x v="0"/>
    <x v="1"/>
    <x v="9"/>
    <x v="1"/>
    <x v="7"/>
    <x v="168"/>
    <x v="170"/>
    <n v="9511"/>
    <x v="170"/>
    <n v="75.790000000000006"/>
    <x v="2"/>
    <s v="James Red"/>
    <x v="1"/>
    <n v="26"/>
  </r>
  <r>
    <x v="129"/>
    <x v="1"/>
    <x v="1"/>
    <x v="4"/>
    <x v="17"/>
    <x v="169"/>
    <x v="171"/>
    <n v="14137"/>
    <x v="171"/>
    <n v="59.61"/>
    <x v="0"/>
    <s v="Patricia Purple"/>
    <x v="0"/>
    <n v="4"/>
  </r>
  <r>
    <x v="75"/>
    <x v="3"/>
    <x v="3"/>
    <x v="3"/>
    <x v="1"/>
    <x v="170"/>
    <x v="172"/>
    <n v="5999"/>
    <x v="172"/>
    <n v="97.69"/>
    <x v="1"/>
    <s v="John Doe"/>
    <x v="7"/>
    <n v="11"/>
  </r>
  <r>
    <x v="22"/>
    <x v="1"/>
    <x v="4"/>
    <x v="3"/>
    <x v="13"/>
    <x v="171"/>
    <x v="173"/>
    <n v="7356"/>
    <x v="173"/>
    <n v="83.11"/>
    <x v="1"/>
    <s v="Robert Orange"/>
    <x v="1"/>
    <n v="6"/>
  </r>
  <r>
    <x v="111"/>
    <x v="0"/>
    <x v="2"/>
    <x v="8"/>
    <x v="5"/>
    <x v="172"/>
    <x v="174"/>
    <n v="10553"/>
    <x v="174"/>
    <n v="49.55"/>
    <x v="3"/>
    <s v="Michael Green"/>
    <x v="4"/>
    <n v="24"/>
  </r>
  <r>
    <x v="133"/>
    <x v="0"/>
    <x v="2"/>
    <x v="4"/>
    <x v="18"/>
    <x v="173"/>
    <x v="175"/>
    <n v="3859"/>
    <x v="175"/>
    <n v="21.51"/>
    <x v="2"/>
    <s v="Michael Green"/>
    <x v="6"/>
    <n v="15"/>
  </r>
  <r>
    <x v="134"/>
    <x v="3"/>
    <x v="6"/>
    <x v="1"/>
    <x v="7"/>
    <x v="174"/>
    <x v="176"/>
    <n v="12612"/>
    <x v="176"/>
    <n v="57.21"/>
    <x v="0"/>
    <s v="Chris Black"/>
    <x v="5"/>
    <n v="21"/>
  </r>
  <r>
    <x v="135"/>
    <x v="1"/>
    <x v="6"/>
    <x v="2"/>
    <x v="13"/>
    <x v="175"/>
    <x v="177"/>
    <n v="17632"/>
    <x v="177"/>
    <n v="98.98"/>
    <x v="1"/>
    <s v="Sarah Grey"/>
    <x v="4"/>
    <n v="9"/>
  </r>
  <r>
    <x v="136"/>
    <x v="2"/>
    <x v="8"/>
    <x v="7"/>
    <x v="15"/>
    <x v="176"/>
    <x v="178"/>
    <n v="7787"/>
    <x v="178"/>
    <n v="23.34"/>
    <x v="0"/>
    <s v="James Red"/>
    <x v="6"/>
    <n v="23"/>
  </r>
  <r>
    <x v="137"/>
    <x v="0"/>
    <x v="0"/>
    <x v="3"/>
    <x v="0"/>
    <x v="177"/>
    <x v="179"/>
    <n v="4141"/>
    <x v="179"/>
    <n v="37.409999999999997"/>
    <x v="2"/>
    <s v="Patricia Purple"/>
    <x v="8"/>
    <n v="6"/>
  </r>
  <r>
    <x v="138"/>
    <x v="0"/>
    <x v="9"/>
    <x v="9"/>
    <x v="0"/>
    <x v="36"/>
    <x v="180"/>
    <n v="6593"/>
    <x v="180"/>
    <n v="57.11"/>
    <x v="2"/>
    <s v="Sarah Grey"/>
    <x v="3"/>
    <n v="1"/>
  </r>
  <r>
    <x v="139"/>
    <x v="0"/>
    <x v="0"/>
    <x v="4"/>
    <x v="10"/>
    <x v="178"/>
    <x v="181"/>
    <n v="17620"/>
    <x v="181"/>
    <n v="72.8"/>
    <x v="1"/>
    <s v="Sarah Grey"/>
    <x v="7"/>
    <n v="24"/>
  </r>
  <r>
    <x v="140"/>
    <x v="0"/>
    <x v="4"/>
    <x v="2"/>
    <x v="10"/>
    <x v="179"/>
    <x v="182"/>
    <n v="4921"/>
    <x v="182"/>
    <n v="53.5"/>
    <x v="3"/>
    <s v="Robert Orange"/>
    <x v="1"/>
    <n v="11"/>
  </r>
  <r>
    <x v="141"/>
    <x v="2"/>
    <x v="2"/>
    <x v="2"/>
    <x v="16"/>
    <x v="180"/>
    <x v="183"/>
    <n v="9130"/>
    <x v="183"/>
    <n v="66.150000000000006"/>
    <x v="3"/>
    <s v="Michael Green"/>
    <x v="7"/>
    <n v="26"/>
  </r>
  <r>
    <x v="1"/>
    <x v="3"/>
    <x v="9"/>
    <x v="2"/>
    <x v="17"/>
    <x v="181"/>
    <x v="184"/>
    <n v="12969"/>
    <x v="184"/>
    <n v="20.55"/>
    <x v="2"/>
    <s v="John Doe"/>
    <x v="4"/>
    <n v="10"/>
  </r>
  <r>
    <x v="53"/>
    <x v="0"/>
    <x v="1"/>
    <x v="5"/>
    <x v="9"/>
    <x v="182"/>
    <x v="185"/>
    <n v="8869"/>
    <x v="185"/>
    <n v="53.03"/>
    <x v="2"/>
    <s v="Linda Blue"/>
    <x v="7"/>
    <n v="19"/>
  </r>
  <r>
    <x v="142"/>
    <x v="1"/>
    <x v="2"/>
    <x v="1"/>
    <x v="4"/>
    <x v="183"/>
    <x v="186"/>
    <n v="16949"/>
    <x v="186"/>
    <n v="44.26"/>
    <x v="3"/>
    <s v="Michael Green"/>
    <x v="0"/>
    <n v="22"/>
  </r>
  <r>
    <x v="143"/>
    <x v="2"/>
    <x v="3"/>
    <x v="3"/>
    <x v="16"/>
    <x v="184"/>
    <x v="187"/>
    <n v="14918"/>
    <x v="187"/>
    <n v="88.86"/>
    <x v="2"/>
    <s v="James Red"/>
    <x v="8"/>
    <n v="25"/>
  </r>
  <r>
    <x v="144"/>
    <x v="0"/>
    <x v="2"/>
    <x v="4"/>
    <x v="19"/>
    <x v="185"/>
    <x v="188"/>
    <n v="14674"/>
    <x v="188"/>
    <n v="47.26"/>
    <x v="1"/>
    <s v="James Red"/>
    <x v="6"/>
    <n v="7"/>
  </r>
  <r>
    <x v="145"/>
    <x v="1"/>
    <x v="7"/>
    <x v="2"/>
    <x v="18"/>
    <x v="186"/>
    <x v="189"/>
    <n v="11181"/>
    <x v="189"/>
    <n v="35.19"/>
    <x v="1"/>
    <s v="Patricia Purple"/>
    <x v="1"/>
    <n v="6"/>
  </r>
  <r>
    <x v="91"/>
    <x v="0"/>
    <x v="9"/>
    <x v="7"/>
    <x v="4"/>
    <x v="187"/>
    <x v="190"/>
    <n v="9862"/>
    <x v="190"/>
    <n v="46.6"/>
    <x v="0"/>
    <s v="Linda Blue"/>
    <x v="0"/>
    <n v="20"/>
  </r>
  <r>
    <x v="48"/>
    <x v="3"/>
    <x v="7"/>
    <x v="7"/>
    <x v="4"/>
    <x v="188"/>
    <x v="191"/>
    <n v="8179"/>
    <x v="191"/>
    <n v="92.28"/>
    <x v="3"/>
    <s v="John Doe"/>
    <x v="4"/>
    <n v="28"/>
  </r>
  <r>
    <x v="146"/>
    <x v="2"/>
    <x v="8"/>
    <x v="0"/>
    <x v="8"/>
    <x v="189"/>
    <x v="192"/>
    <n v="10508"/>
    <x v="192"/>
    <n v="29.71"/>
    <x v="2"/>
    <s v="Patricia Purple"/>
    <x v="0"/>
    <n v="21"/>
  </r>
  <r>
    <x v="147"/>
    <x v="3"/>
    <x v="6"/>
    <x v="2"/>
    <x v="9"/>
    <x v="190"/>
    <x v="193"/>
    <n v="13490"/>
    <x v="193"/>
    <n v="20.309999999999999"/>
    <x v="0"/>
    <s v="Robert Orange"/>
    <x v="3"/>
    <n v="29"/>
  </r>
  <r>
    <x v="57"/>
    <x v="2"/>
    <x v="1"/>
    <x v="7"/>
    <x v="18"/>
    <x v="191"/>
    <x v="194"/>
    <n v="14419"/>
    <x v="194"/>
    <n v="64.760000000000005"/>
    <x v="1"/>
    <s v="John Doe"/>
    <x v="8"/>
    <n v="13"/>
  </r>
  <r>
    <x v="148"/>
    <x v="0"/>
    <x v="2"/>
    <x v="9"/>
    <x v="12"/>
    <x v="192"/>
    <x v="195"/>
    <n v="7136"/>
    <x v="195"/>
    <n v="77.34"/>
    <x v="3"/>
    <s v="John Doe"/>
    <x v="0"/>
    <n v="27"/>
  </r>
  <r>
    <x v="149"/>
    <x v="0"/>
    <x v="8"/>
    <x v="3"/>
    <x v="2"/>
    <x v="193"/>
    <x v="196"/>
    <n v="12671"/>
    <x v="196"/>
    <n v="24.18"/>
    <x v="1"/>
    <s v="Sarah Grey"/>
    <x v="7"/>
    <n v="14"/>
  </r>
  <r>
    <x v="150"/>
    <x v="2"/>
    <x v="8"/>
    <x v="1"/>
    <x v="10"/>
    <x v="194"/>
    <x v="197"/>
    <n v="8259"/>
    <x v="197"/>
    <n v="66.83"/>
    <x v="2"/>
    <s v="Patricia Purple"/>
    <x v="3"/>
    <n v="17"/>
  </r>
  <r>
    <x v="151"/>
    <x v="1"/>
    <x v="1"/>
    <x v="1"/>
    <x v="8"/>
    <x v="195"/>
    <x v="198"/>
    <n v="14752"/>
    <x v="198"/>
    <n v="64.709999999999994"/>
    <x v="0"/>
    <s v="Alice Brown"/>
    <x v="1"/>
    <n v="11"/>
  </r>
  <r>
    <x v="152"/>
    <x v="1"/>
    <x v="5"/>
    <x v="9"/>
    <x v="2"/>
    <x v="196"/>
    <x v="199"/>
    <n v="10286"/>
    <x v="199"/>
    <n v="32.35"/>
    <x v="2"/>
    <s v="Michael Green"/>
    <x v="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24/11/2022"/>
    <s v="South"/>
    <x v="0"/>
    <s v="Smart Solutions"/>
    <n v="10"/>
    <n v="11730"/>
    <n v="153430"/>
    <s v="profit"/>
    <n v="16516"/>
    <n v="165160"/>
    <n v="54.56"/>
    <n v="5"/>
    <s v="Patricia Purple"/>
    <n v="12"/>
    <n v="30"/>
  </r>
  <r>
    <s v="27/02/2022"/>
    <s v="East"/>
    <x v="0"/>
    <s v="DeviceHub"/>
    <n v="3"/>
    <n v="5715"/>
    <n v="8232"/>
    <s v="profit"/>
    <n v="4649"/>
    <n v="13947"/>
    <n v="48.7"/>
    <n v="5"/>
    <s v="Patricia Purple"/>
    <n v="6"/>
    <n v="18"/>
  </r>
  <r>
    <s v="13/01/2022"/>
    <s v="West"/>
    <x v="1"/>
    <s v="TechWave"/>
    <n v="8"/>
    <n v="10213"/>
    <n v="103547"/>
    <s v="profit"/>
    <n v="14220"/>
    <n v="113760"/>
    <n v="80.63"/>
    <n v="4"/>
    <s v="Patricia Purple"/>
    <n v="8"/>
    <n v="11"/>
  </r>
  <r>
    <s v="21/05/2022"/>
    <s v="South"/>
    <x v="0"/>
    <s v="DeviceHub"/>
    <n v="4"/>
    <n v="12749"/>
    <n v="38131"/>
    <s v="profit"/>
    <n v="12720"/>
    <n v="50880"/>
    <n v="89.33"/>
    <n v="4"/>
    <s v="Patricia Purple"/>
    <n v="6"/>
    <n v="18"/>
  </r>
  <r>
    <d v="2022-06-05T00:00:00"/>
    <s v="South"/>
    <x v="2"/>
    <s v="TechSource Inc."/>
    <n v="18"/>
    <n v="11246"/>
    <n v="151816"/>
    <s v="profit"/>
    <n v="9059"/>
    <n v="163062"/>
    <n v="55.8"/>
    <n v="3"/>
    <s v="Patricia Purple"/>
    <n v="6"/>
    <n v="12"/>
  </r>
  <r>
    <s v="25/04/2022"/>
    <s v="East"/>
    <x v="3"/>
    <s v="ElectroWorld"/>
    <n v="14"/>
    <n v="11325"/>
    <n v="183863"/>
    <s v="profit"/>
    <n v="13942"/>
    <n v="195188"/>
    <n v="86.33"/>
    <n v="4"/>
    <s v="Alice Brown"/>
    <n v="9"/>
    <n v="22"/>
  </r>
  <r>
    <s v="13/03/2022"/>
    <s v="West"/>
    <x v="4"/>
    <s v="Smart Solutions"/>
    <n v="20"/>
    <n v="7492"/>
    <n v="142528"/>
    <s v="profit"/>
    <n v="7501"/>
    <n v="150020"/>
    <n v="17.760000000000002"/>
    <n v="5"/>
    <s v="Sarah Grey"/>
    <n v="7"/>
    <n v="25"/>
  </r>
  <r>
    <s v="22/02/2022"/>
    <s v="East"/>
    <x v="5"/>
    <s v="GadgetFlow"/>
    <n v="20"/>
    <n v="13115"/>
    <n v="278385"/>
    <s v="profit"/>
    <n v="14575"/>
    <n v="291500"/>
    <n v="41.95"/>
    <n v="4"/>
    <s v="James Red"/>
    <n v="9"/>
    <n v="28"/>
  </r>
  <r>
    <s v="13/12/2022"/>
    <s v="West"/>
    <x v="4"/>
    <s v="OfficeSupply Co."/>
    <n v="20"/>
    <n v="5606"/>
    <n v="194234"/>
    <s v="profit"/>
    <n v="9992"/>
    <n v="199840"/>
    <n v="73.98"/>
    <n v="4"/>
    <s v="Alice Brown"/>
    <n v="12"/>
    <n v="24"/>
  </r>
  <r>
    <d v="2022-07-10T00:00:00"/>
    <s v="West"/>
    <x v="3"/>
    <s v="TechWave"/>
    <n v="8"/>
    <n v="7068"/>
    <n v="67732"/>
    <s v="profit"/>
    <n v="9350"/>
    <n v="74800"/>
    <n v="44.49"/>
    <n v="4"/>
    <s v="Sarah Grey"/>
    <n v="8"/>
    <n v="22"/>
  </r>
  <r>
    <s v="14/02/2022"/>
    <s v="North"/>
    <x v="6"/>
    <s v="GadgetFlow"/>
    <n v="17"/>
    <n v="13229"/>
    <n v="210610"/>
    <s v="profit"/>
    <n v="13167"/>
    <n v="223839"/>
    <n v="48.5"/>
    <n v="3"/>
    <s v="Linda Blue"/>
    <n v="5"/>
    <n v="21"/>
  </r>
  <r>
    <s v="30/10/2022"/>
    <s v="South"/>
    <x v="2"/>
    <s v="GadgetFlow"/>
    <n v="13"/>
    <n v="14669"/>
    <n v="143476"/>
    <s v="profit"/>
    <n v="12165"/>
    <n v="158145"/>
    <n v="23.1"/>
    <n v="4"/>
    <s v="Chris Black"/>
    <n v="8"/>
    <n v="26"/>
  </r>
  <r>
    <d v="2022-05-08T00:00:00"/>
    <s v="South"/>
    <x v="6"/>
    <s v="Smart Solutions"/>
    <n v="15"/>
    <n v="10439"/>
    <n v="150061"/>
    <s v="profit"/>
    <n v="10700"/>
    <n v="160500"/>
    <n v="71.680000000000007"/>
    <m/>
    <s v="Alice Brown"/>
    <n v="7"/>
    <n v="23"/>
  </r>
  <r>
    <s v="17/01/2022"/>
    <s v="North"/>
    <x v="3"/>
    <s v="ElectroWorld"/>
    <n v="15"/>
    <n v="6644"/>
    <n v="81916"/>
    <s v="profit"/>
    <n v="5904"/>
    <n v="88560"/>
    <n v="64.45"/>
    <m/>
    <s v="Linda Blue"/>
    <n v="12"/>
    <n v="9"/>
  </r>
  <r>
    <s v="16/01/2022"/>
    <s v="East"/>
    <x v="1"/>
    <s v="Smart Solutions"/>
    <n v="10"/>
    <n v="12213"/>
    <n v="95457"/>
    <s v="profit"/>
    <n v="10767"/>
    <n v="107670"/>
    <n v="34.28"/>
    <m/>
    <s v="Michael Green"/>
    <n v="8"/>
    <n v="20"/>
  </r>
  <r>
    <s v="17/02/2022"/>
    <s v="North"/>
    <x v="5"/>
    <s v="ElectroWorld"/>
    <n v="19"/>
    <n v="6633"/>
    <n v="213083"/>
    <s v="profit"/>
    <n v="11564"/>
    <n v="219716"/>
    <n v="28.34"/>
    <n v="5"/>
    <s v="Linda Blue"/>
    <n v="6"/>
    <n v="16"/>
  </r>
  <r>
    <s v="22/04/2022"/>
    <s v="South"/>
    <x v="4"/>
    <s v="DigitalMart"/>
    <n v="14"/>
    <n v="13617"/>
    <n v="149021"/>
    <s v="profit"/>
    <n v="11617"/>
    <n v="162638"/>
    <n v="79.739999999999995"/>
    <n v="5"/>
    <s v="Emma White"/>
    <n v="8"/>
    <n v="7"/>
  </r>
  <r>
    <s v="30/04/2022"/>
    <s v="South"/>
    <x v="7"/>
    <s v="TechWave"/>
    <n v="10"/>
    <n v="12486"/>
    <n v="160114"/>
    <s v="profit"/>
    <n v="17260"/>
    <n v="172600"/>
    <n v="61.88"/>
    <n v="4"/>
    <s v="Michael Green"/>
    <n v="12"/>
    <n v="8"/>
  </r>
  <r>
    <s v="16/09/2022"/>
    <s v="North"/>
    <x v="8"/>
    <s v="TechSource Inc."/>
    <n v="19"/>
    <n v="5251"/>
    <n v="169511"/>
    <s v="profit"/>
    <n v="9198"/>
    <n v="174762"/>
    <n v="35.46"/>
    <m/>
    <s v="Robert Orange"/>
    <n v="5"/>
    <n v="9"/>
  </r>
  <r>
    <d v="2022-05-11T00:00:00"/>
    <s v="North"/>
    <x v="4"/>
    <s v="Hardware Haven"/>
    <n v="20"/>
    <n v="7361"/>
    <n v="214879"/>
    <s v="profit"/>
    <n v="11112"/>
    <n v="222240"/>
    <n v="99.25"/>
    <n v="3"/>
    <s v="Linda Blue"/>
    <n v="12"/>
    <n v="18"/>
  </r>
  <r>
    <s v="14/01/2022"/>
    <s v="North"/>
    <x v="1"/>
    <s v="TechSource Inc."/>
    <n v="2"/>
    <n v="11717"/>
    <n v="13167"/>
    <s v="profit"/>
    <n v="12442"/>
    <n v="24884"/>
    <n v="23.58"/>
    <m/>
    <s v="John Doe"/>
    <n v="6"/>
    <n v="10"/>
  </r>
  <r>
    <s v="15/10/2022"/>
    <s v="South"/>
    <x v="5"/>
    <s v="GadgetFlow"/>
    <n v="20"/>
    <n v="7529"/>
    <n v="98051"/>
    <s v="profit"/>
    <n v="5279"/>
    <n v="105580"/>
    <n v="48.35"/>
    <m/>
    <s v="Alice Brown"/>
    <n v="6"/>
    <n v="8"/>
  </r>
  <r>
    <d v="2022-12-04T00:00:00"/>
    <s v="North"/>
    <x v="8"/>
    <s v="OfficeSupply Co."/>
    <n v="4"/>
    <n v="6225"/>
    <n v="28391"/>
    <s v="profit"/>
    <n v="8654"/>
    <n v="34616"/>
    <n v="99.06"/>
    <n v="5"/>
    <s v="Linda Blue"/>
    <n v="6"/>
    <n v="10"/>
  </r>
  <r>
    <s v="29/11/2022"/>
    <s v="North"/>
    <x v="2"/>
    <s v="DigitalMart"/>
    <n v="7"/>
    <n v="12692"/>
    <n v="67311"/>
    <s v="profit"/>
    <n v="11429"/>
    <n v="80003"/>
    <n v="69.45"/>
    <n v="5"/>
    <s v="Patricia Purple"/>
    <n v="9"/>
    <n v="25"/>
  </r>
  <r>
    <s v="26/12/2022"/>
    <s v="East"/>
    <x v="3"/>
    <s v="TechSource Inc."/>
    <n v="7"/>
    <n v="9342"/>
    <n v="71844"/>
    <s v="profit"/>
    <n v="11598"/>
    <n v="81186"/>
    <n v="50.14"/>
    <n v="3"/>
    <s v="Linda Blue"/>
    <n v="4"/>
    <n v="10"/>
  </r>
  <r>
    <d v="2022-07-10T00:00:00"/>
    <s v="North"/>
    <x v="3"/>
    <s v="TechSource Inc."/>
    <n v="9"/>
    <n v="10546"/>
    <n v="104510"/>
    <s v="profit"/>
    <n v="12784"/>
    <n v="115056"/>
    <n v="24.26"/>
    <n v="5"/>
    <s v="John Doe"/>
    <n v="4"/>
    <n v="23"/>
  </r>
  <r>
    <d v="2022-03-08T00:00:00"/>
    <s v="South"/>
    <x v="2"/>
    <s v="OfficeSupply Co."/>
    <n v="3"/>
    <n v="11512"/>
    <n v="28697"/>
    <s v="profit"/>
    <n v="13403"/>
    <n v="40209"/>
    <n v="90.59"/>
    <n v="3"/>
    <s v="James Red"/>
    <n v="5"/>
    <n v="7"/>
  </r>
  <r>
    <s v="23/04/2022"/>
    <s v="East"/>
    <x v="8"/>
    <s v="OfficeSupply Co."/>
    <n v="6"/>
    <n v="6315"/>
    <n v="61305"/>
    <s v="profit"/>
    <n v="11270"/>
    <n v="67620"/>
    <n v="41.03"/>
    <n v="5"/>
    <s v="James Red"/>
    <n v="4"/>
    <n v="23"/>
  </r>
  <r>
    <s v="18/08/2022"/>
    <s v="West"/>
    <x v="6"/>
    <s v="TechSource Inc."/>
    <n v="8"/>
    <n v="10383"/>
    <n v="50073"/>
    <s v="profit"/>
    <n v="7557"/>
    <n v="60456"/>
    <n v="71.290000000000006"/>
    <m/>
    <s v="John Doe"/>
    <n v="8"/>
    <n v="23"/>
  </r>
  <r>
    <s v="29/10/2022"/>
    <s v="South"/>
    <x v="5"/>
    <s v="Connectronics"/>
    <n v="6"/>
    <n v="13742"/>
    <n v="53194"/>
    <s v="profit"/>
    <n v="11156"/>
    <n v="66936"/>
    <n v="35.65"/>
    <m/>
    <s v="John Doe"/>
    <n v="7"/>
    <n v="16"/>
  </r>
  <r>
    <s v="23/05/2022"/>
    <s v="South"/>
    <x v="2"/>
    <s v="DeviceHub"/>
    <n v="18"/>
    <n v="11226"/>
    <n v="252852"/>
    <s v="profit"/>
    <n v="14671"/>
    <n v="264078"/>
    <n v="95.15"/>
    <n v="3"/>
    <s v="Michael Green"/>
    <n v="10"/>
    <n v="11"/>
  </r>
  <r>
    <d v="2022-04-01T00:00:00"/>
    <s v="West"/>
    <x v="8"/>
    <s v="OfficeSupply Co."/>
    <n v="3"/>
    <n v="10188"/>
    <n v="19572"/>
    <s v="profit"/>
    <n v="9920"/>
    <n v="29760"/>
    <n v="56.44"/>
    <n v="3"/>
    <s v="James Red"/>
    <n v="4"/>
    <n v="16"/>
  </r>
  <r>
    <s v="23/03/2022"/>
    <s v="South"/>
    <x v="0"/>
    <s v="DeviceHub"/>
    <n v="6"/>
    <n v="12994"/>
    <n v="58940"/>
    <s v="profit"/>
    <n v="11989"/>
    <n v="71934"/>
    <n v="99.04"/>
    <n v="5"/>
    <s v="Alice Brown"/>
    <n v="11"/>
    <n v="12"/>
  </r>
  <r>
    <s v="24/12/2022"/>
    <s v="West"/>
    <x v="4"/>
    <s v="TechWave"/>
    <n v="1"/>
    <n v="13864"/>
    <n v="-1969"/>
    <s v="loss"/>
    <n v="11895"/>
    <n v="11895"/>
    <n v="69.94"/>
    <n v="5"/>
    <s v="Chris Black"/>
    <n v="12"/>
    <n v="18"/>
  </r>
  <r>
    <d v="2022-05-08T00:00:00"/>
    <s v="West"/>
    <x v="1"/>
    <s v="DigitalMart"/>
    <n v="14"/>
    <n v="5588"/>
    <n v="120888"/>
    <s v="profit"/>
    <n v="9034"/>
    <n v="126476"/>
    <n v="91.08"/>
    <n v="3"/>
    <s v="Emma White"/>
    <n v="8"/>
    <n v="30"/>
  </r>
  <r>
    <s v="24/06/2022"/>
    <s v="South"/>
    <x v="2"/>
    <s v="Connectronics"/>
    <n v="15"/>
    <n v="6121"/>
    <n v="110069"/>
    <s v="profit"/>
    <n v="7746"/>
    <n v="116190"/>
    <n v="96.3"/>
    <n v="3"/>
    <s v="Alice Brown"/>
    <n v="8"/>
    <n v="30"/>
  </r>
  <r>
    <s v="23/05/2022"/>
    <s v="North"/>
    <x v="1"/>
    <s v="OfficeSupply Co."/>
    <n v="20"/>
    <n v="8846"/>
    <n v="141694"/>
    <s v="profit"/>
    <n v="7527"/>
    <n v="150540"/>
    <n v="76.16"/>
    <m/>
    <s v="Emma White"/>
    <n v="11"/>
    <n v="26"/>
  </r>
  <r>
    <s v="21/03/2022"/>
    <s v="North"/>
    <x v="6"/>
    <s v="TechWave"/>
    <n v="16"/>
    <n v="9708"/>
    <n v="106612"/>
    <s v="profit"/>
    <n v="7270"/>
    <n v="116320"/>
    <n v="75.33"/>
    <m/>
    <s v="Alice Brown"/>
    <n v="7"/>
    <n v="24"/>
  </r>
  <r>
    <s v="21/04/2022"/>
    <s v="West"/>
    <x v="6"/>
    <s v="ElectroWorld"/>
    <n v="10"/>
    <n v="8727"/>
    <n v="116513"/>
    <s v="profit"/>
    <n v="12524"/>
    <n v="125240"/>
    <n v="81.61"/>
    <n v="3"/>
    <s v="Linda Blue"/>
    <n v="10"/>
    <n v="9"/>
  </r>
  <r>
    <s v="22/06/2022"/>
    <s v="East"/>
    <x v="0"/>
    <s v="GadgetFlow"/>
    <n v="2"/>
    <n v="6480"/>
    <n v="13016"/>
    <s v="profit"/>
    <n v="9748"/>
    <n v="19496"/>
    <n v="78.3"/>
    <m/>
    <s v="Chris Black"/>
    <n v="8"/>
    <n v="10"/>
  </r>
  <r>
    <s v="22/02/2022"/>
    <s v="West"/>
    <x v="3"/>
    <s v="DeviceHub"/>
    <n v="8"/>
    <n v="12110"/>
    <n v="97090"/>
    <s v="profit"/>
    <n v="13650"/>
    <n v="109200"/>
    <n v="69.5"/>
    <n v="4"/>
    <s v="Patricia Purple"/>
    <n v="11"/>
    <n v="4"/>
  </r>
  <r>
    <s v="17/02/2022"/>
    <s v="West"/>
    <x v="2"/>
    <s v="Connectronics"/>
    <n v="10"/>
    <n v="6612"/>
    <n v="46478"/>
    <s v="profit"/>
    <n v="5309"/>
    <n v="53090"/>
    <n v="15.19"/>
    <n v="5"/>
    <s v="Sarah Grey"/>
    <n v="5"/>
    <n v="19"/>
  </r>
  <r>
    <s v="14/07/2022"/>
    <s v="West"/>
    <x v="5"/>
    <s v="Connectronics"/>
    <n v="10"/>
    <n v="6646"/>
    <n v="77844"/>
    <s v="profit"/>
    <n v="8449"/>
    <n v="84490"/>
    <n v="74.849999999999994"/>
    <m/>
    <s v="Patricia Purple"/>
    <n v="4"/>
    <n v="22"/>
  </r>
  <r>
    <s v="19/02/2022"/>
    <s v="North"/>
    <x v="3"/>
    <s v="DigitalMart"/>
    <n v="15"/>
    <n v="12269"/>
    <n v="153301"/>
    <s v="profit"/>
    <n v="11038"/>
    <n v="165570"/>
    <n v="79.849999999999994"/>
    <n v="4"/>
    <s v="James Red"/>
    <n v="6"/>
    <n v="18"/>
  </r>
  <r>
    <d v="2022-03-07T00:00:00"/>
    <s v="North"/>
    <x v="8"/>
    <s v="DeviceHub"/>
    <n v="3"/>
    <n v="7725"/>
    <n v="26430"/>
    <s v="profit"/>
    <n v="11385"/>
    <n v="34155"/>
    <n v="97.43"/>
    <n v="3"/>
    <s v="Chris Black"/>
    <n v="11"/>
    <n v="13"/>
  </r>
  <r>
    <s v="26/06/2022"/>
    <s v="North"/>
    <x v="3"/>
    <s v="ElectroWorld"/>
    <n v="8"/>
    <n v="9906"/>
    <n v="102334"/>
    <s v="profit"/>
    <n v="14030"/>
    <n v="112240"/>
    <n v="83.5"/>
    <m/>
    <s v="Alice Brown"/>
    <n v="10"/>
    <n v="29"/>
  </r>
  <r>
    <d v="2022-06-11T00:00:00"/>
    <s v="West"/>
    <x v="5"/>
    <s v="DigitalMart"/>
    <n v="9"/>
    <n v="5474"/>
    <n v="33964"/>
    <s v="profit"/>
    <n v="4382"/>
    <n v="39438"/>
    <n v="39.880000000000003"/>
    <n v="3"/>
    <s v="Emma White"/>
    <n v="11"/>
    <n v="13"/>
  </r>
  <r>
    <s v="16/05/2022"/>
    <s v="East"/>
    <x v="4"/>
    <s v="Connectronics"/>
    <n v="19"/>
    <n v="5753"/>
    <n v="97683"/>
    <s v="profit"/>
    <n v="5444"/>
    <n v="103436"/>
    <n v="15.46"/>
    <n v="5"/>
    <s v="Chris Black"/>
    <n v="11"/>
    <n v="27"/>
  </r>
  <r>
    <s v="23/01/2022"/>
    <s v="North"/>
    <x v="6"/>
    <s v="TechSource Inc."/>
    <n v="7"/>
    <n v="10314"/>
    <n v="85285"/>
    <s v="profit"/>
    <n v="13657"/>
    <n v="95599"/>
    <n v="30.96"/>
    <n v="3"/>
    <s v="Linda Blue"/>
    <n v="7"/>
    <n v="12"/>
  </r>
  <r>
    <s v="24/08/2022"/>
    <s v="South"/>
    <x v="4"/>
    <s v="ElectroWorld"/>
    <n v="14"/>
    <n v="5919"/>
    <n v="51859"/>
    <s v="profit"/>
    <n v="4127"/>
    <n v="57778"/>
    <n v="40.479999999999997"/>
    <n v="4"/>
    <s v="Alice Brown"/>
    <n v="9"/>
    <n v="25"/>
  </r>
  <r>
    <d v="2022-02-10T00:00:00"/>
    <s v="South"/>
    <x v="2"/>
    <s v="Connectronics"/>
    <n v="4"/>
    <n v="9806"/>
    <n v="43258"/>
    <s v="profit"/>
    <n v="13266"/>
    <n v="53064"/>
    <n v="84.45"/>
    <n v="3"/>
    <s v="Linda Blue"/>
    <n v="6"/>
    <n v="26"/>
  </r>
  <r>
    <d v="2022-05-03T00:00:00"/>
    <s v="South"/>
    <x v="3"/>
    <s v="Smart Solutions"/>
    <n v="18"/>
    <n v="10873"/>
    <n v="263627"/>
    <s v="profit"/>
    <n v="15250"/>
    <n v="274500"/>
    <n v="90.56"/>
    <n v="4"/>
    <s v="Chris Black"/>
    <n v="9"/>
    <n v="5"/>
  </r>
  <r>
    <s v="13/07/2022"/>
    <s v="West"/>
    <x v="2"/>
    <s v="Smart Solutions"/>
    <n v="8"/>
    <n v="11141"/>
    <n v="93043"/>
    <s v="profit"/>
    <n v="13023"/>
    <n v="104184"/>
    <n v="44.14"/>
    <m/>
    <s v="Michael Green"/>
    <n v="9"/>
    <n v="10"/>
  </r>
  <r>
    <d v="2022-10-02T00:00:00"/>
    <s v="South"/>
    <x v="4"/>
    <s v="OfficeSupply Co."/>
    <n v="5"/>
    <n v="12056"/>
    <n v="33339"/>
    <s v="profit"/>
    <n v="9079"/>
    <n v="45395"/>
    <n v="47.29"/>
    <m/>
    <s v="Linda Blue"/>
    <n v="9"/>
    <n v="2"/>
  </r>
  <r>
    <d v="2022-10-10T00:00:00"/>
    <s v="West"/>
    <x v="6"/>
    <s v="DigitalMart"/>
    <n v="9"/>
    <n v="7385"/>
    <n v="52519"/>
    <s v="profit"/>
    <n v="6656"/>
    <n v="59904"/>
    <n v="48.44"/>
    <n v="4"/>
    <s v="Sarah Grey"/>
    <n v="10"/>
    <n v="10"/>
  </r>
  <r>
    <s v="31/05/2022"/>
    <s v="South"/>
    <x v="7"/>
    <s v="Connectronics"/>
    <n v="5"/>
    <n v="9000"/>
    <n v="56160"/>
    <s v="profit"/>
    <n v="13032"/>
    <n v="65160"/>
    <n v="13.13"/>
    <n v="5"/>
    <s v="Sarah Grey"/>
    <n v="6"/>
    <n v="23"/>
  </r>
  <r>
    <s v="18/11/2022"/>
    <s v="East"/>
    <x v="0"/>
    <s v="OfficeSupply Co."/>
    <n v="3"/>
    <n v="13702"/>
    <n v="21959"/>
    <s v="profit"/>
    <n v="11887"/>
    <n v="35661"/>
    <n v="31.08"/>
    <n v="5"/>
    <s v="James Red"/>
    <n v="9"/>
    <n v="3"/>
  </r>
  <r>
    <s v="13/11/2022"/>
    <s v="West"/>
    <x v="2"/>
    <s v="DigitalMart"/>
    <n v="2"/>
    <n v="11751"/>
    <n v="7879"/>
    <s v="profit"/>
    <n v="9815"/>
    <n v="19630"/>
    <n v="27.16"/>
    <n v="5"/>
    <s v="Sarah Grey"/>
    <n v="12"/>
    <n v="12"/>
  </r>
  <r>
    <d v="2022-05-07T00:00:00"/>
    <s v="South"/>
    <x v="2"/>
    <s v="ElectroWorld"/>
    <n v="6"/>
    <n v="14272"/>
    <n v="79910"/>
    <s v="profit"/>
    <n v="15697"/>
    <n v="94182"/>
    <n v="70.489999999999995"/>
    <m/>
    <s v="Linda Blue"/>
    <n v="12"/>
    <n v="30"/>
  </r>
  <r>
    <s v="23/10/2022"/>
    <s v="North"/>
    <x v="7"/>
    <s v="Connectronics"/>
    <n v="10"/>
    <n v="7950"/>
    <n v="62080"/>
    <s v="profit"/>
    <n v="7003"/>
    <n v="70030"/>
    <n v="79.8"/>
    <m/>
    <s v="John Doe"/>
    <n v="5"/>
    <n v="15"/>
  </r>
  <r>
    <d v="2022-09-04T00:00:00"/>
    <s v="West"/>
    <x v="8"/>
    <s v="DigitalMart"/>
    <n v="20"/>
    <n v="7785"/>
    <n v="218735"/>
    <s v="profit"/>
    <n v="11326"/>
    <n v="226520"/>
    <n v="53.54"/>
    <n v="5"/>
    <s v="James Red"/>
    <n v="9"/>
    <n v="21"/>
  </r>
  <r>
    <s v="27/12/2022"/>
    <s v="North"/>
    <x v="8"/>
    <s v="Connectronics"/>
    <n v="19"/>
    <n v="7868"/>
    <n v="111775"/>
    <s v="profit"/>
    <n v="6297"/>
    <n v="119643"/>
    <n v="19.63"/>
    <n v="3"/>
    <s v="James Red"/>
    <n v="7"/>
    <n v="9"/>
  </r>
  <r>
    <d v="2022-05-02T00:00:00"/>
    <s v="North"/>
    <x v="4"/>
    <s v="TechSource Inc."/>
    <n v="10"/>
    <n v="6293"/>
    <n v="35637"/>
    <s v="profit"/>
    <n v="4193"/>
    <n v="41930"/>
    <n v="27.03"/>
    <n v="5"/>
    <s v="Linda Blue"/>
    <n v="11"/>
    <n v="24"/>
  </r>
  <r>
    <s v="24/01/2022"/>
    <s v="North"/>
    <x v="2"/>
    <s v="GadgetFlow"/>
    <n v="15"/>
    <n v="14985"/>
    <n v="246015"/>
    <s v="profit"/>
    <n v="17400"/>
    <n v="261000"/>
    <n v="88.38"/>
    <n v="3"/>
    <s v="Patricia Purple"/>
    <n v="5"/>
    <n v="16"/>
  </r>
  <r>
    <d v="2022-05-12T00:00:00"/>
    <s v="North"/>
    <x v="6"/>
    <s v="Hardware Haven"/>
    <n v="4"/>
    <n v="11267"/>
    <n v="50189"/>
    <s v="profit"/>
    <n v="15364"/>
    <n v="61456"/>
    <n v="77.33"/>
    <n v="5"/>
    <s v="Chris Black"/>
    <n v="8"/>
    <n v="7"/>
  </r>
  <r>
    <s v="27/04/2022"/>
    <s v="South"/>
    <x v="1"/>
    <s v="Smart Solutions"/>
    <n v="15"/>
    <n v="8945"/>
    <n v="83395"/>
    <s v="profit"/>
    <n v="6156"/>
    <n v="92340"/>
    <n v="15.64"/>
    <n v="3"/>
    <s v="Michael Green"/>
    <n v="11"/>
    <n v="7"/>
  </r>
  <r>
    <s v="29/05/2022"/>
    <s v="South"/>
    <x v="4"/>
    <s v="GadgetFlow"/>
    <n v="10"/>
    <n v="13153"/>
    <n v="99167"/>
    <s v="profit"/>
    <n v="11232"/>
    <n v="112320"/>
    <n v="21.89"/>
    <m/>
    <s v="Sarah Grey"/>
    <n v="7"/>
    <n v="27"/>
  </r>
  <r>
    <d v="2022-10-02T00:00:00"/>
    <s v="West"/>
    <x v="4"/>
    <s v="DigitalMart"/>
    <n v="13"/>
    <n v="14554"/>
    <n v="137221"/>
    <s v="profit"/>
    <n v="11675"/>
    <n v="151775"/>
    <n v="88.9"/>
    <n v="5"/>
    <s v="Michael Green"/>
    <n v="6"/>
    <n v="18"/>
  </r>
  <r>
    <s v="30/04/2022"/>
    <s v="West"/>
    <x v="0"/>
    <s v="Hardware Haven"/>
    <n v="9"/>
    <n v="7344"/>
    <n v="58158"/>
    <s v="profit"/>
    <n v="7278"/>
    <n v="65502"/>
    <n v="66.81"/>
    <n v="5"/>
    <s v="Sarah Grey"/>
    <n v="5"/>
    <n v="9"/>
  </r>
  <r>
    <s v="21/02/2022"/>
    <s v="West"/>
    <x v="2"/>
    <s v="GadgetFlow"/>
    <n v="17"/>
    <n v="8804"/>
    <n v="199871"/>
    <s v="profit"/>
    <n v="12275"/>
    <n v="208675"/>
    <n v="34.53"/>
    <n v="4"/>
    <s v="Robert Orange"/>
    <n v="4"/>
    <n v="30"/>
  </r>
  <r>
    <s v="14/07/2022"/>
    <s v="South"/>
    <x v="8"/>
    <s v="TechSource Inc."/>
    <n v="18"/>
    <n v="12555"/>
    <n v="275679"/>
    <s v="profit"/>
    <n v="16013"/>
    <n v="288234"/>
    <n v="51.01"/>
    <n v="5"/>
    <s v="John Doe"/>
    <n v="8"/>
    <n v="18"/>
  </r>
  <r>
    <s v="23/05/2022"/>
    <s v="West"/>
    <x v="8"/>
    <s v="Smart Solutions"/>
    <n v="16"/>
    <n v="9161"/>
    <n v="120599"/>
    <s v="profit"/>
    <n v="8110"/>
    <n v="129760"/>
    <n v="55.49"/>
    <n v="3"/>
    <s v="Patricia Purple"/>
    <n v="10"/>
    <n v="23"/>
  </r>
  <r>
    <s v="21/08/2022"/>
    <s v="North"/>
    <x v="3"/>
    <s v="TechWave"/>
    <n v="15"/>
    <n v="12529"/>
    <n v="202751"/>
    <s v="profit"/>
    <n v="14352"/>
    <n v="215280"/>
    <n v="58.95"/>
    <n v="4"/>
    <s v="Chris Black"/>
    <n v="10"/>
    <n v="9"/>
  </r>
  <r>
    <s v="22/11/2022"/>
    <s v="South"/>
    <x v="9"/>
    <s v="DigitalMart"/>
    <n v="3"/>
    <n v="9183"/>
    <n v="17322"/>
    <s v="profit"/>
    <n v="8835"/>
    <n v="26505"/>
    <n v="47.4"/>
    <n v="5"/>
    <s v="Linda Blue"/>
    <n v="7"/>
    <n v="5"/>
  </r>
  <r>
    <d v="2022-06-07T00:00:00"/>
    <s v="West"/>
    <x v="9"/>
    <s v="Smart Solutions"/>
    <n v="20"/>
    <n v="5153"/>
    <n v="40487"/>
    <s v="profit"/>
    <n v="2282"/>
    <n v="45640"/>
    <n v="28.61"/>
    <n v="5"/>
    <s v="Michael Green"/>
    <n v="6"/>
    <n v="4"/>
  </r>
  <r>
    <s v="25/03/2022"/>
    <s v="North"/>
    <x v="9"/>
    <s v="GadgetFlow"/>
    <n v="2"/>
    <n v="12622"/>
    <n v="9476"/>
    <s v="profit"/>
    <n v="11049"/>
    <n v="22098"/>
    <n v="50.39"/>
    <m/>
    <s v="Michael Green"/>
    <n v="9"/>
    <n v="20"/>
  </r>
  <r>
    <d v="2022-09-07T00:00:00"/>
    <s v="West"/>
    <x v="0"/>
    <s v="TechWave"/>
    <n v="14"/>
    <n v="9712"/>
    <n v="114678"/>
    <s v="profit"/>
    <n v="8885"/>
    <n v="124390"/>
    <n v="44.4"/>
    <n v="4"/>
    <s v="Linda Blue"/>
    <n v="9"/>
    <n v="24"/>
  </r>
  <r>
    <d v="2022-01-07T00:00:00"/>
    <s v="East"/>
    <x v="6"/>
    <s v="DeviceHub"/>
    <n v="11"/>
    <n v="13955"/>
    <n v="111269"/>
    <s v="profit"/>
    <n v="11384"/>
    <n v="125224"/>
    <n v="86.39"/>
    <n v="3"/>
    <s v="Chris Black"/>
    <n v="7"/>
    <n v="19"/>
  </r>
  <r>
    <s v="18/04/2022"/>
    <s v="West"/>
    <x v="9"/>
    <s v="Smart Solutions"/>
    <n v="20"/>
    <n v="7588"/>
    <n v="104932"/>
    <s v="profit"/>
    <n v="5626"/>
    <n v="112520"/>
    <n v="45.71"/>
    <n v="5"/>
    <s v="Chris Black"/>
    <n v="6"/>
    <n v="8"/>
  </r>
  <r>
    <d v="2022-10-12T00:00:00"/>
    <s v="East"/>
    <x v="7"/>
    <s v="DeviceHub"/>
    <n v="9"/>
    <n v="6210"/>
    <n v="77364"/>
    <s v="profit"/>
    <n v="9286"/>
    <n v="83574"/>
    <n v="92.04"/>
    <m/>
    <s v="James Red"/>
    <n v="11"/>
    <n v="8"/>
  </r>
  <r>
    <s v="17/05/2022"/>
    <s v="West"/>
    <x v="5"/>
    <s v="Hardware Haven"/>
    <n v="1"/>
    <n v="12237"/>
    <n v="448"/>
    <s v="profit"/>
    <n v="12685"/>
    <n v="12685"/>
    <n v="70.61"/>
    <n v="5"/>
    <s v="Robert Orange"/>
    <n v="12"/>
    <n v="2"/>
  </r>
  <r>
    <s v="26/12/2022"/>
    <s v="West"/>
    <x v="4"/>
    <s v="ElectroWorld"/>
    <n v="3"/>
    <n v="10661"/>
    <n v="25249"/>
    <s v="profit"/>
    <n v="11970"/>
    <n v="35910"/>
    <n v="73.55"/>
    <n v="4"/>
    <s v="Sarah Grey"/>
    <n v="11"/>
    <n v="22"/>
  </r>
  <r>
    <s v="16/12/2022"/>
    <s v="South"/>
    <x v="6"/>
    <s v="Connectronics"/>
    <n v="8"/>
    <n v="14626"/>
    <n v="85830"/>
    <s v="profit"/>
    <n v="12557"/>
    <n v="100456"/>
    <n v="21.19"/>
    <n v="3"/>
    <s v="John Doe"/>
    <n v="11"/>
    <n v="29"/>
  </r>
  <r>
    <s v="28/11/2022"/>
    <s v="South"/>
    <x v="8"/>
    <s v="Hardware Haven"/>
    <n v="19"/>
    <n v="9901"/>
    <n v="237270"/>
    <s v="profit"/>
    <n v="13009"/>
    <n v="247171"/>
    <n v="17.88"/>
    <m/>
    <s v="James Red"/>
    <n v="8"/>
    <n v="17"/>
  </r>
  <r>
    <d v="2022-06-02T00:00:00"/>
    <s v="East"/>
    <x v="3"/>
    <s v="TechWave"/>
    <n v="19"/>
    <n v="11951"/>
    <n v="167998"/>
    <s v="profit"/>
    <n v="9471"/>
    <n v="179949"/>
    <n v="28.43"/>
    <n v="5"/>
    <s v="Linda Blue"/>
    <n v="11"/>
    <n v="8"/>
  </r>
  <r>
    <d v="2022-08-11T00:00:00"/>
    <s v="South"/>
    <x v="5"/>
    <s v="TechWave"/>
    <n v="1"/>
    <n v="9097"/>
    <n v="901"/>
    <s v="profit"/>
    <n v="9998"/>
    <n v="9998"/>
    <n v="28.61"/>
    <n v="3"/>
    <s v="James Red"/>
    <n v="4"/>
    <n v="21"/>
  </r>
  <r>
    <s v="22/11/2022"/>
    <s v="North"/>
    <x v="0"/>
    <s v="Smart Solutions"/>
    <n v="9"/>
    <n v="12484"/>
    <n v="105920"/>
    <s v="profit"/>
    <n v="13156"/>
    <n v="118404"/>
    <n v="89.75"/>
    <n v="5"/>
    <s v="Alice Brown"/>
    <n v="5"/>
    <n v="8"/>
  </r>
  <r>
    <s v="29/03/2022"/>
    <s v="North"/>
    <x v="4"/>
    <s v="Connectronics"/>
    <n v="19"/>
    <n v="9949"/>
    <n v="243169"/>
    <s v="profit"/>
    <n v="13322"/>
    <n v="253118"/>
    <n v="75.760000000000005"/>
    <n v="5"/>
    <s v="Linda Blue"/>
    <n v="10"/>
    <n v="2"/>
  </r>
  <r>
    <d v="2022-01-10T00:00:00"/>
    <s v="East"/>
    <x v="0"/>
    <s v="ElectroWorld"/>
    <n v="2"/>
    <n v="8263"/>
    <n v="8193"/>
    <s v="profit"/>
    <n v="8228"/>
    <n v="16456"/>
    <n v="17.59"/>
    <n v="4"/>
    <s v="Robert Orange"/>
    <n v="12"/>
    <n v="4"/>
  </r>
  <r>
    <d v="2022-06-05T00:00:00"/>
    <s v="North"/>
    <x v="0"/>
    <s v="GadgetFlow"/>
    <n v="6"/>
    <n v="11302"/>
    <n v="63734"/>
    <s v="profit"/>
    <n v="12506"/>
    <n v="75036"/>
    <n v="81.510000000000005"/>
    <n v="4"/>
    <s v="Sarah Grey"/>
    <n v="11"/>
    <n v="14"/>
  </r>
  <r>
    <s v="25/03/2022"/>
    <s v="North"/>
    <x v="7"/>
    <s v="OfficeSupply Co."/>
    <n v="16"/>
    <n v="12916"/>
    <n v="223548"/>
    <s v="profit"/>
    <n v="14779"/>
    <n v="236464"/>
    <n v="20.85"/>
    <n v="5"/>
    <s v="Chris Black"/>
    <n v="7"/>
    <n v="11"/>
  </r>
  <r>
    <s v="25/08/2022"/>
    <s v="West"/>
    <x v="1"/>
    <s v="DigitalMart"/>
    <n v="17"/>
    <n v="6747"/>
    <n v="72133"/>
    <s v="profit"/>
    <n v="4640"/>
    <n v="78880"/>
    <n v="40.36"/>
    <m/>
    <s v="Alice Brown"/>
    <n v="7"/>
    <n v="23"/>
  </r>
  <r>
    <s v="14/07/2022"/>
    <s v="South"/>
    <x v="1"/>
    <s v="ElectroWorld"/>
    <n v="15"/>
    <n v="8886"/>
    <n v="134934"/>
    <s v="profit"/>
    <n v="9588"/>
    <n v="143820"/>
    <n v="57.86"/>
    <n v="4"/>
    <s v="Michael Green"/>
    <n v="9"/>
    <n v="16"/>
  </r>
  <r>
    <s v="19/05/2022"/>
    <s v="North"/>
    <x v="0"/>
    <s v="TechWave"/>
    <n v="9"/>
    <n v="11248"/>
    <n v="100127"/>
    <s v="profit"/>
    <n v="12375"/>
    <n v="111375"/>
    <n v="80.28"/>
    <n v="4"/>
    <s v="Sarah Grey"/>
    <n v="4"/>
    <n v="4"/>
  </r>
  <r>
    <s v="24/11/2022"/>
    <s v="North"/>
    <x v="9"/>
    <s v="OfficeSupply Co."/>
    <n v="6"/>
    <n v="14370"/>
    <n v="64734"/>
    <s v="profit"/>
    <n v="13184"/>
    <n v="79104"/>
    <n v="55.91"/>
    <n v="4"/>
    <s v="Linda Blue"/>
    <n v="4"/>
    <n v="22"/>
  </r>
  <r>
    <s v="19/12/2022"/>
    <s v="South"/>
    <x v="8"/>
    <s v="TechWave"/>
    <n v="19"/>
    <n v="10881"/>
    <n v="285994"/>
    <s v="profit"/>
    <n v="15625"/>
    <n v="296875"/>
    <n v="62.23"/>
    <n v="4"/>
    <s v="Patricia Purple"/>
    <n v="8"/>
    <n v="25"/>
  </r>
  <r>
    <s v="13/10/2022"/>
    <s v="North"/>
    <x v="5"/>
    <s v="Connectronics"/>
    <n v="14"/>
    <n v="14417"/>
    <n v="215953"/>
    <s v="profit"/>
    <n v="16455"/>
    <n v="230370"/>
    <n v="74.66"/>
    <n v="3"/>
    <s v="John Doe"/>
    <n v="11"/>
    <n v="5"/>
  </r>
  <r>
    <s v="23/04/2022"/>
    <s v="North"/>
    <x v="9"/>
    <s v="Connectronics"/>
    <n v="16"/>
    <n v="9847"/>
    <n v="105385"/>
    <s v="profit"/>
    <n v="7202"/>
    <n v="115232"/>
    <n v="57.76"/>
    <n v="5"/>
    <s v="Alice Brown"/>
    <n v="11"/>
    <n v="1"/>
  </r>
  <r>
    <s v="17/12/2022"/>
    <s v="South"/>
    <x v="2"/>
    <s v="Smart Solutions"/>
    <n v="3"/>
    <n v="9837"/>
    <n v="28545"/>
    <s v="profit"/>
    <n v="12794"/>
    <n v="38382"/>
    <n v="54.9"/>
    <n v="3"/>
    <s v="John Doe"/>
    <n v="8"/>
    <n v="18"/>
  </r>
  <r>
    <s v="16/06/2022"/>
    <s v="West"/>
    <x v="8"/>
    <s v="GadgetFlow"/>
    <n v="16"/>
    <n v="5359"/>
    <n v="135041"/>
    <s v="profit"/>
    <n v="8775"/>
    <n v="140400"/>
    <n v="40.46"/>
    <n v="3"/>
    <s v="Robert Orange"/>
    <n v="12"/>
    <n v="30"/>
  </r>
  <r>
    <s v="29/01/2022"/>
    <s v="North"/>
    <x v="0"/>
    <s v="TechSource Inc."/>
    <n v="12"/>
    <n v="11484"/>
    <n v="179652"/>
    <s v="profit"/>
    <n v="15928"/>
    <n v="191136"/>
    <n v="34.56"/>
    <n v="5"/>
    <s v="James Red"/>
    <n v="4"/>
    <n v="6"/>
  </r>
  <r>
    <s v="28/04/2022"/>
    <s v="South"/>
    <x v="2"/>
    <s v="TechWave"/>
    <n v="14"/>
    <n v="9497"/>
    <n v="180889"/>
    <s v="profit"/>
    <n v="13599"/>
    <n v="190386"/>
    <n v="89.8"/>
    <n v="4"/>
    <s v="Alice Brown"/>
    <n v="5"/>
    <n v="14"/>
  </r>
  <r>
    <s v="17/01/2022"/>
    <s v="North"/>
    <x v="9"/>
    <s v="GadgetFlow"/>
    <n v="11"/>
    <n v="5132"/>
    <n v="77687"/>
    <s v="profit"/>
    <n v="7529"/>
    <n v="82819"/>
    <n v="64.959999999999994"/>
    <m/>
    <s v="John Doe"/>
    <n v="10"/>
    <n v="21"/>
  </r>
  <r>
    <d v="2022-11-06T00:00:00"/>
    <s v="North"/>
    <x v="2"/>
    <s v="DeviceHub"/>
    <n v="11"/>
    <n v="14272"/>
    <n v="156701"/>
    <s v="profit"/>
    <n v="15543"/>
    <n v="170973"/>
    <n v="24.15"/>
    <n v="4"/>
    <s v="Michael Green"/>
    <n v="6"/>
    <n v="30"/>
  </r>
  <r>
    <s v="25/07/2022"/>
    <s v="West"/>
    <x v="0"/>
    <s v="TechWave"/>
    <n v="4"/>
    <n v="5803"/>
    <n v="15289"/>
    <s v="profit"/>
    <n v="5273"/>
    <n v="21092"/>
    <n v="47.84"/>
    <n v="4"/>
    <s v="Emma White"/>
    <n v="8"/>
    <n v="29"/>
  </r>
  <r>
    <s v="18/05/2022"/>
    <s v="East"/>
    <x v="7"/>
    <s v="OfficeSupply Co."/>
    <n v="6"/>
    <n v="14935"/>
    <n v="79187"/>
    <s v="profit"/>
    <n v="15687"/>
    <n v="94122"/>
    <n v="56.51"/>
    <n v="4"/>
    <s v="Linda Blue"/>
    <n v="9"/>
    <n v="29"/>
  </r>
  <r>
    <d v="2022-03-02T00:00:00"/>
    <s v="East"/>
    <x v="1"/>
    <s v="GadgetFlow"/>
    <n v="11"/>
    <n v="13138"/>
    <n v="156350"/>
    <s v="profit"/>
    <n v="15408"/>
    <n v="169488"/>
    <n v="23.85"/>
    <n v="4"/>
    <s v="Linda Blue"/>
    <n v="10"/>
    <n v="16"/>
  </r>
  <r>
    <s v="19/04/2022"/>
    <s v="South"/>
    <x v="5"/>
    <s v="ElectroWorld"/>
    <n v="14"/>
    <n v="9689"/>
    <n v="194515"/>
    <s v="profit"/>
    <n v="14586"/>
    <n v="204204"/>
    <n v="41.5"/>
    <m/>
    <s v="Sarah Grey"/>
    <n v="9"/>
    <n v="16"/>
  </r>
  <r>
    <s v="18/10/2022"/>
    <s v="East"/>
    <x v="2"/>
    <s v="GadgetFlow"/>
    <n v="16"/>
    <n v="8770"/>
    <n v="87630"/>
    <s v="profit"/>
    <n v="6025"/>
    <n v="96400"/>
    <n v="81.94"/>
    <n v="3"/>
    <s v="Robert Orange"/>
    <n v="4"/>
    <n v="21"/>
  </r>
  <r>
    <d v="2022-11-06T00:00:00"/>
    <s v="South"/>
    <x v="0"/>
    <s v="ElectroWorld"/>
    <n v="10"/>
    <n v="14946"/>
    <n v="109494"/>
    <s v="profit"/>
    <n v="12444"/>
    <n v="124440"/>
    <n v="81.98"/>
    <m/>
    <s v="Alice Brown"/>
    <n v="10"/>
    <n v="7"/>
  </r>
  <r>
    <s v="19/04/2022"/>
    <s v="East"/>
    <x v="7"/>
    <s v="Connectronics"/>
    <n v="13"/>
    <n v="10772"/>
    <n v="141263"/>
    <s v="profit"/>
    <n v="11695"/>
    <n v="152035"/>
    <n v="73.23"/>
    <n v="5"/>
    <s v="Robert Orange"/>
    <n v="4"/>
    <n v="25"/>
  </r>
  <r>
    <d v="2022-02-12T00:00:00"/>
    <s v="West"/>
    <x v="6"/>
    <s v="ElectroWorld"/>
    <n v="18"/>
    <n v="8588"/>
    <n v="216934"/>
    <s v="profit"/>
    <n v="12529"/>
    <n v="225522"/>
    <n v="62.33"/>
    <n v="4"/>
    <s v="John Doe"/>
    <n v="12"/>
    <n v="10"/>
  </r>
  <r>
    <s v="13/09/2022"/>
    <s v="South"/>
    <x v="9"/>
    <s v="Hardware Haven"/>
    <n v="2"/>
    <n v="8115"/>
    <n v="8695"/>
    <s v="profit"/>
    <n v="8405"/>
    <n v="16810"/>
    <n v="66.45"/>
    <m/>
    <s v="James Red"/>
    <n v="7"/>
    <n v="11"/>
  </r>
  <r>
    <s v="22/07/2022"/>
    <s v="East"/>
    <x v="1"/>
    <s v="TechSource Inc."/>
    <n v="15"/>
    <n v="9106"/>
    <n v="134864"/>
    <s v="profit"/>
    <n v="9598"/>
    <n v="143970"/>
    <n v="80.81"/>
    <n v="5"/>
    <s v="Linda Blue"/>
    <n v="9"/>
    <n v="10"/>
  </r>
  <r>
    <s v="26/11/2022"/>
    <s v="West"/>
    <x v="6"/>
    <s v="Hardware Haven"/>
    <n v="3"/>
    <n v="7240"/>
    <n v="22340"/>
    <s v="profit"/>
    <n v="9860"/>
    <n v="29580"/>
    <n v="44.08"/>
    <m/>
    <s v="Linda Blue"/>
    <n v="12"/>
    <n v="21"/>
  </r>
  <r>
    <s v="23/08/2022"/>
    <s v="East"/>
    <x v="0"/>
    <s v="OfficeSupply Co."/>
    <n v="11"/>
    <n v="6591"/>
    <n v="42634"/>
    <s v="profit"/>
    <n v="4475"/>
    <n v="49225"/>
    <n v="17.149999999999999"/>
    <n v="4"/>
    <s v="James Red"/>
    <n v="8"/>
    <n v="2"/>
  </r>
  <r>
    <s v="15/03/2022"/>
    <s v="North"/>
    <x v="5"/>
    <s v="DigitalMart"/>
    <n v="9"/>
    <n v="5645"/>
    <n v="54304"/>
    <s v="profit"/>
    <n v="6661"/>
    <n v="59949"/>
    <n v="35.08"/>
    <n v="4"/>
    <s v="Michael Green"/>
    <n v="5"/>
    <n v="30"/>
  </r>
  <r>
    <s v="16/05/2022"/>
    <s v="North"/>
    <x v="9"/>
    <s v="OfficeSupply Co."/>
    <n v="11"/>
    <n v="10061"/>
    <n v="131795"/>
    <s v="profit"/>
    <n v="12896"/>
    <n v="141856"/>
    <n v="52.96"/>
    <n v="5"/>
    <s v="Robert Orange"/>
    <n v="10"/>
    <n v="25"/>
  </r>
  <r>
    <s v="13/03/2022"/>
    <s v="West"/>
    <x v="7"/>
    <s v="Smart Solutions"/>
    <n v="4"/>
    <n v="12222"/>
    <n v="54474"/>
    <s v="profit"/>
    <n v="16674"/>
    <n v="66696"/>
    <n v="73.86"/>
    <m/>
    <s v="John Doe"/>
    <n v="12"/>
    <n v="3"/>
  </r>
  <r>
    <d v="2022-07-05T00:00:00"/>
    <s v="North"/>
    <x v="9"/>
    <s v="TechWave"/>
    <n v="13"/>
    <n v="5546"/>
    <n v="74781"/>
    <s v="profit"/>
    <n v="6179"/>
    <n v="80327"/>
    <n v="18.100000000000001"/>
    <n v="4"/>
    <s v="Patricia Purple"/>
    <n v="11"/>
    <n v="21"/>
  </r>
  <r>
    <s v="15/10/2022"/>
    <s v="North"/>
    <x v="6"/>
    <s v="Hardware Haven"/>
    <n v="17"/>
    <n v="14495"/>
    <n v="191154"/>
    <s v="profit"/>
    <n v="12097"/>
    <n v="205649"/>
    <n v="13.28"/>
    <n v="5"/>
    <s v="Linda Blue"/>
    <n v="12"/>
    <n v="19"/>
  </r>
  <r>
    <d v="2022-03-10T00:00:00"/>
    <s v="South"/>
    <x v="6"/>
    <s v="OfficeSupply Co."/>
    <n v="1"/>
    <n v="10977"/>
    <n v="4366"/>
    <s v="profit"/>
    <n v="15343"/>
    <n v="15343"/>
    <n v="33.43"/>
    <m/>
    <s v="Sarah Grey"/>
    <n v="8"/>
    <n v="8"/>
  </r>
  <r>
    <s v="15/05/2022"/>
    <s v="East"/>
    <x v="8"/>
    <s v="TechWave"/>
    <n v="18"/>
    <n v="7153"/>
    <n v="79499"/>
    <s v="profit"/>
    <n v="4814"/>
    <n v="86652"/>
    <n v="43.36"/>
    <m/>
    <s v="Linda Blue"/>
    <n v="5"/>
    <n v="18"/>
  </r>
  <r>
    <s v="27/10/2022"/>
    <s v="South"/>
    <x v="3"/>
    <s v="TechWave"/>
    <n v="15"/>
    <n v="6476"/>
    <n v="85234"/>
    <s v="profit"/>
    <n v="6114"/>
    <n v="91710"/>
    <n v="34.130000000000003"/>
    <n v="5"/>
    <s v="Chris Black"/>
    <n v="6"/>
    <n v="24"/>
  </r>
  <r>
    <d v="2022-08-08T00:00:00"/>
    <s v="East"/>
    <x v="9"/>
    <s v="TechWave"/>
    <n v="14"/>
    <n v="9835"/>
    <n v="155617"/>
    <s v="profit"/>
    <n v="11818"/>
    <n v="165452"/>
    <n v="91.08"/>
    <m/>
    <s v="Emma White"/>
    <n v="5"/>
    <n v="24"/>
  </r>
  <r>
    <s v="26/10/2022"/>
    <s v="North"/>
    <x v="8"/>
    <s v="TechSource Inc."/>
    <n v="2"/>
    <n v="10352"/>
    <n v="6782"/>
    <s v="profit"/>
    <n v="8567"/>
    <n v="17134"/>
    <n v="26.55"/>
    <m/>
    <s v="Michael Green"/>
    <n v="10"/>
    <n v="28"/>
  </r>
  <r>
    <s v="24/07/2022"/>
    <s v="South"/>
    <x v="6"/>
    <s v="DigitalMart"/>
    <n v="7"/>
    <n v="11807"/>
    <n v="53608"/>
    <s v="profit"/>
    <n v="9345"/>
    <n v="65415"/>
    <n v="90.75"/>
    <n v="4"/>
    <s v="Alice Brown"/>
    <n v="9"/>
    <n v="30"/>
  </r>
  <r>
    <d v="2022-05-07T00:00:00"/>
    <s v="East"/>
    <x v="2"/>
    <s v="ElectroWorld"/>
    <n v="17"/>
    <n v="7877"/>
    <n v="92593"/>
    <s v="profit"/>
    <n v="5910"/>
    <n v="100470"/>
    <n v="38.659999999999997"/>
    <n v="4"/>
    <s v="John Doe"/>
    <n v="9"/>
    <n v="2"/>
  </r>
  <r>
    <s v="23/04/2022"/>
    <s v="East"/>
    <x v="6"/>
    <s v="OfficeSupply Co."/>
    <n v="12"/>
    <n v="8289"/>
    <n v="82203"/>
    <s v="profit"/>
    <n v="7541"/>
    <n v="90492"/>
    <n v="42.14"/>
    <n v="4"/>
    <s v="James Red"/>
    <n v="12"/>
    <n v="30"/>
  </r>
  <r>
    <d v="2022-12-03T00:00:00"/>
    <s v="South"/>
    <x v="9"/>
    <s v="Smart Solutions"/>
    <n v="20"/>
    <n v="7165"/>
    <n v="178415"/>
    <s v="profit"/>
    <n v="9279"/>
    <n v="185580"/>
    <n v="46.09"/>
    <n v="5"/>
    <s v="Patricia Purple"/>
    <n v="9"/>
    <n v="30"/>
  </r>
  <r>
    <s v="18/09/2022"/>
    <s v="West"/>
    <x v="7"/>
    <s v="OfficeSupply Co."/>
    <n v="16"/>
    <n v="13837"/>
    <n v="242531"/>
    <s v="profit"/>
    <n v="16023"/>
    <n v="256368"/>
    <n v="24.78"/>
    <n v="3"/>
    <s v="Sarah Grey"/>
    <n v="6"/>
    <n v="6"/>
  </r>
  <r>
    <d v="2022-10-09T00:00:00"/>
    <s v="East"/>
    <x v="9"/>
    <s v="ElectroWorld"/>
    <n v="15"/>
    <n v="10994"/>
    <n v="180841"/>
    <s v="profit"/>
    <n v="12789"/>
    <n v="191835"/>
    <n v="13.29"/>
    <m/>
    <s v="Patricia Purple"/>
    <n v="7"/>
    <n v="14"/>
  </r>
  <r>
    <s v="16/02/2022"/>
    <s v="North"/>
    <x v="9"/>
    <s v="Connectronics"/>
    <n v="2"/>
    <n v="13697"/>
    <n v="16681"/>
    <s v="profit"/>
    <n v="15189"/>
    <n v="30378"/>
    <n v="63.43"/>
    <n v="5"/>
    <s v="Michael Green"/>
    <n v="12"/>
    <n v="29"/>
  </r>
  <r>
    <s v="25/01/2022"/>
    <s v="East"/>
    <x v="4"/>
    <s v="GadgetFlow"/>
    <n v="7"/>
    <n v="13221"/>
    <n v="99157"/>
    <s v="profit"/>
    <n v="16054"/>
    <n v="112378"/>
    <n v="88.99"/>
    <n v="3"/>
    <s v="Chris Black"/>
    <n v="10"/>
    <n v="27"/>
  </r>
  <r>
    <s v="26/02/2022"/>
    <s v="North"/>
    <x v="0"/>
    <s v="TechWave"/>
    <n v="9"/>
    <n v="9465"/>
    <n v="72687"/>
    <s v="profit"/>
    <n v="9128"/>
    <n v="82152"/>
    <n v="56.59"/>
    <n v="3"/>
    <s v="Chris Black"/>
    <n v="12"/>
    <n v="6"/>
  </r>
  <r>
    <s v="20/03/2022"/>
    <s v="South"/>
    <x v="4"/>
    <s v="Hardware Haven"/>
    <n v="18"/>
    <n v="7695"/>
    <n v="132975"/>
    <s v="profit"/>
    <n v="7815"/>
    <n v="140670"/>
    <n v="30.49"/>
    <n v="5"/>
    <s v="James Red"/>
    <n v="4"/>
    <n v="30"/>
  </r>
  <r>
    <s v="18/11/2022"/>
    <s v="East"/>
    <x v="6"/>
    <s v="Hardware Haven"/>
    <n v="5"/>
    <n v="9210"/>
    <n v="46305"/>
    <s v="profit"/>
    <n v="11103"/>
    <n v="55515"/>
    <n v="25.73"/>
    <n v="3"/>
    <s v="Emma White"/>
    <n v="4"/>
    <n v="30"/>
  </r>
  <r>
    <s v="23/03/2022"/>
    <s v="North"/>
    <x v="9"/>
    <s v="GadgetFlow"/>
    <n v="10"/>
    <n v="12894"/>
    <n v="129506"/>
    <s v="profit"/>
    <n v="14240"/>
    <n v="142400"/>
    <n v="51.43"/>
    <n v="4"/>
    <s v="Robert Orange"/>
    <n v="4"/>
    <n v="2"/>
  </r>
  <r>
    <s v="15/12/2022"/>
    <s v="North"/>
    <x v="0"/>
    <s v="Smart Solutions"/>
    <n v="15"/>
    <n v="9835"/>
    <n v="128915"/>
    <s v="profit"/>
    <n v="9250"/>
    <n v="138750"/>
    <n v="67.03"/>
    <n v="5"/>
    <s v="Chris Black"/>
    <n v="6"/>
    <n v="27"/>
  </r>
  <r>
    <d v="2022-05-08T00:00:00"/>
    <s v="South"/>
    <x v="4"/>
    <s v="Hardware Haven"/>
    <n v="16"/>
    <n v="10549"/>
    <n v="169691"/>
    <s v="profit"/>
    <n v="11265"/>
    <n v="180240"/>
    <n v="84.55"/>
    <m/>
    <s v="James Red"/>
    <n v="9"/>
    <n v="13"/>
  </r>
  <r>
    <d v="2022-02-11T00:00:00"/>
    <s v="East"/>
    <x v="9"/>
    <s v="GadgetFlow"/>
    <n v="4"/>
    <n v="6886"/>
    <n v="25222"/>
    <s v="profit"/>
    <n v="8027"/>
    <n v="32108"/>
    <n v="36.06"/>
    <n v="4"/>
    <s v="Emma White"/>
    <n v="11"/>
    <n v="26"/>
  </r>
  <r>
    <d v="2022-02-02T00:00:00"/>
    <s v="East"/>
    <x v="5"/>
    <s v="GadgetFlow"/>
    <n v="1"/>
    <n v="12673"/>
    <n v="1959"/>
    <s v="profit"/>
    <n v="14632"/>
    <n v="14632"/>
    <n v="63.73"/>
    <m/>
    <s v="Michael Green"/>
    <n v="12"/>
    <n v="16"/>
  </r>
  <r>
    <s v="17/07/2022"/>
    <s v="South"/>
    <x v="4"/>
    <s v="TechWave"/>
    <n v="20"/>
    <n v="6233"/>
    <n v="128907"/>
    <s v="profit"/>
    <n v="6757"/>
    <n v="135140"/>
    <n v="69.709999999999994"/>
    <n v="3"/>
    <s v="John Doe"/>
    <n v="11"/>
    <n v="6"/>
  </r>
  <r>
    <s v="15/07/2022"/>
    <s v="East"/>
    <x v="0"/>
    <s v="ElectroWorld"/>
    <n v="8"/>
    <n v="7306"/>
    <n v="33638"/>
    <s v="profit"/>
    <n v="5118"/>
    <n v="40944"/>
    <n v="97.83"/>
    <n v="4"/>
    <s v="Michael Green"/>
    <n v="6"/>
    <n v="30"/>
  </r>
  <r>
    <d v="2022-02-11T00:00:00"/>
    <s v="South"/>
    <x v="4"/>
    <s v="ElectroWorld"/>
    <n v="6"/>
    <n v="8696"/>
    <n v="64462"/>
    <s v="profit"/>
    <n v="12193"/>
    <n v="73158"/>
    <n v="80.900000000000006"/>
    <m/>
    <s v="James Red"/>
    <n v="12"/>
    <n v="24"/>
  </r>
  <r>
    <s v="28/08/2022"/>
    <s v="East"/>
    <x v="3"/>
    <s v="ElectroWorld"/>
    <n v="10"/>
    <n v="11511"/>
    <n v="131079"/>
    <s v="profit"/>
    <n v="14259"/>
    <n v="142590"/>
    <n v="95.05"/>
    <n v="5"/>
    <s v="John Doe"/>
    <n v="6"/>
    <n v="28"/>
  </r>
  <r>
    <s v="28/09/2022"/>
    <s v="West"/>
    <x v="3"/>
    <s v="OfficeSupply Co."/>
    <n v="18"/>
    <n v="14131"/>
    <n v="203093"/>
    <s v="profit"/>
    <n v="12068"/>
    <n v="217224"/>
    <n v="48.76"/>
    <n v="3"/>
    <s v="James Red"/>
    <n v="9"/>
    <n v="30"/>
  </r>
  <r>
    <d v="2022-09-05T00:00:00"/>
    <s v="East"/>
    <x v="6"/>
    <s v="DigitalMart"/>
    <n v="1"/>
    <n v="10992"/>
    <n v="3986"/>
    <s v="profit"/>
    <n v="14978"/>
    <n v="14978"/>
    <n v="19.88"/>
    <m/>
    <s v="Michael Green"/>
    <n v="9"/>
    <n v="10"/>
  </r>
  <r>
    <d v="2022-11-10T00:00:00"/>
    <s v="North"/>
    <x v="5"/>
    <s v="OfficeSupply Co."/>
    <n v="18"/>
    <n v="6479"/>
    <n v="152677"/>
    <s v="profit"/>
    <n v="8842"/>
    <n v="159156"/>
    <n v="53.15"/>
    <n v="3"/>
    <s v="Linda Blue"/>
    <n v="6"/>
    <n v="29"/>
  </r>
  <r>
    <d v="2022-06-01T00:00:00"/>
    <s v="North"/>
    <x v="7"/>
    <s v="GadgetFlow"/>
    <n v="14"/>
    <n v="11464"/>
    <n v="181680"/>
    <s v="profit"/>
    <n v="13796"/>
    <n v="193144"/>
    <n v="88.48"/>
    <m/>
    <s v="Linda Blue"/>
    <n v="10"/>
    <n v="2"/>
  </r>
  <r>
    <s v="15/12/2022"/>
    <s v="West"/>
    <x v="7"/>
    <s v="DigitalMart"/>
    <n v="3"/>
    <n v="5228"/>
    <n v="23026"/>
    <s v="profit"/>
    <n v="9418"/>
    <n v="28254"/>
    <n v="16.829999999999998"/>
    <n v="5"/>
    <s v="Michael Green"/>
    <n v="8"/>
    <n v="1"/>
  </r>
  <r>
    <s v="28/02/2022"/>
    <s v="East"/>
    <x v="0"/>
    <s v="Hardware Haven"/>
    <n v="8"/>
    <n v="9332"/>
    <n v="91716"/>
    <s v="profit"/>
    <n v="12631"/>
    <n v="101048"/>
    <n v="57.16"/>
    <n v="4"/>
    <s v="Patricia Purple"/>
    <n v="9"/>
    <n v="10"/>
  </r>
  <r>
    <s v="16/12/2022"/>
    <s v="North"/>
    <x v="2"/>
    <s v="DeviceHub"/>
    <n v="4"/>
    <n v="13791"/>
    <n v="47437"/>
    <s v="profit"/>
    <n v="15307"/>
    <n v="61228"/>
    <n v="14.41"/>
    <m/>
    <s v="Patricia Purple"/>
    <n v="12"/>
    <n v="19"/>
  </r>
  <r>
    <d v="2022-02-10T00:00:00"/>
    <s v="North"/>
    <x v="7"/>
    <s v="OfficeSupply Co."/>
    <n v="15"/>
    <n v="7024"/>
    <n v="141911"/>
    <s v="profit"/>
    <n v="9929"/>
    <n v="148935"/>
    <n v="59.58"/>
    <n v="3"/>
    <s v="Chris Black"/>
    <n v="12"/>
    <n v="20"/>
  </r>
  <r>
    <s v="17/05/2022"/>
    <s v="East"/>
    <x v="0"/>
    <s v="OfficeSupply Co."/>
    <n v="4"/>
    <n v="12451"/>
    <n v="53713"/>
    <s v="profit"/>
    <n v="16541"/>
    <n v="66164"/>
    <n v="20.46"/>
    <n v="5"/>
    <s v="Chris Black"/>
    <n v="12"/>
    <n v="4"/>
  </r>
  <r>
    <s v="25/11/2022"/>
    <s v="South"/>
    <x v="5"/>
    <s v="TechWave"/>
    <n v="5"/>
    <n v="11038"/>
    <n v="37957"/>
    <s v="profit"/>
    <n v="9799"/>
    <n v="48995"/>
    <n v="44.55"/>
    <n v="4"/>
    <s v="John Doe"/>
    <n v="11"/>
    <n v="30"/>
  </r>
  <r>
    <s v="24/06/2022"/>
    <s v="East"/>
    <x v="2"/>
    <s v="ElectroWorld"/>
    <n v="16"/>
    <n v="9295"/>
    <n v="147793"/>
    <s v="profit"/>
    <n v="9818"/>
    <n v="157088"/>
    <n v="71.45"/>
    <n v="3"/>
    <s v="John Doe"/>
    <n v="8"/>
    <n v="11"/>
  </r>
  <r>
    <s v="27/02/2022"/>
    <s v="South"/>
    <x v="2"/>
    <s v="Connectronics"/>
    <n v="10"/>
    <n v="14577"/>
    <n v="138183"/>
    <s v="profit"/>
    <n v="15276"/>
    <n v="152760"/>
    <n v="56.45"/>
    <n v="5"/>
    <s v="Linda Blue"/>
    <n v="11"/>
    <n v="10"/>
  </r>
  <r>
    <s v="31/05/2022"/>
    <s v="West"/>
    <x v="3"/>
    <s v="Hardware Haven"/>
    <n v="17"/>
    <n v="11242"/>
    <n v="252547"/>
    <s v="profit"/>
    <n v="15517"/>
    <n v="263789"/>
    <n v="71.209999999999994"/>
    <n v="3"/>
    <s v="Patricia Purple"/>
    <n v="4"/>
    <n v="15"/>
  </r>
  <r>
    <d v="2022-11-08T00:00:00"/>
    <s v="West"/>
    <x v="6"/>
    <s v="Connectronics"/>
    <n v="9"/>
    <n v="11086"/>
    <n v="78527"/>
    <s v="profit"/>
    <n v="9957"/>
    <n v="89613"/>
    <n v="53.91"/>
    <n v="5"/>
    <s v="Emma White"/>
    <n v="9"/>
    <n v="21"/>
  </r>
  <r>
    <s v="22/03/2022"/>
    <s v="North"/>
    <x v="9"/>
    <s v="ElectroWorld"/>
    <n v="14"/>
    <n v="6775"/>
    <n v="93521"/>
    <s v="profit"/>
    <n v="7164"/>
    <n v="100296"/>
    <n v="85.15"/>
    <n v="4"/>
    <s v="Michael Green"/>
    <n v="9"/>
    <n v="18"/>
  </r>
  <r>
    <s v="21/08/2022"/>
    <s v="North"/>
    <x v="2"/>
    <s v="DigitalMart"/>
    <n v="16"/>
    <n v="8830"/>
    <n v="128866"/>
    <s v="profit"/>
    <n v="8606"/>
    <n v="137696"/>
    <n v="78.05"/>
    <n v="4"/>
    <s v="Emma White"/>
    <n v="5"/>
    <n v="17"/>
  </r>
  <r>
    <d v="2022-02-01T00:00:00"/>
    <s v="North"/>
    <x v="1"/>
    <s v="OfficeSupply Co."/>
    <n v="16"/>
    <n v="12724"/>
    <n v="251308"/>
    <s v="profit"/>
    <n v="16502"/>
    <n v="264032"/>
    <n v="55.26"/>
    <n v="3"/>
    <s v="John Doe"/>
    <n v="10"/>
    <n v="16"/>
  </r>
  <r>
    <s v="15/05/2022"/>
    <s v="South"/>
    <x v="0"/>
    <s v="ElectroWorld"/>
    <n v="8"/>
    <n v="5410"/>
    <n v="43590"/>
    <s v="profit"/>
    <n v="6125"/>
    <n v="49000"/>
    <n v="42.14"/>
    <n v="5"/>
    <s v="Emma White"/>
    <n v="8"/>
    <n v="29"/>
  </r>
  <r>
    <s v="14/09/2022"/>
    <s v="North"/>
    <x v="2"/>
    <s v="OfficeSupply Co."/>
    <n v="15"/>
    <n v="14198"/>
    <n v="202762"/>
    <s v="profit"/>
    <n v="14464"/>
    <n v="216960"/>
    <n v="24.29"/>
    <m/>
    <s v="James Red"/>
    <n v="4"/>
    <n v="5"/>
  </r>
  <r>
    <d v="2022-02-04T00:00:00"/>
    <s v="East"/>
    <x v="2"/>
    <s v="GadgetFlow"/>
    <n v="18"/>
    <n v="10374"/>
    <n v="183684"/>
    <s v="profit"/>
    <n v="10781"/>
    <n v="194058"/>
    <n v="53.98"/>
    <n v="4"/>
    <s v="Alice Brown"/>
    <n v="11"/>
    <n v="28"/>
  </r>
  <r>
    <s v="17/09/2022"/>
    <s v="South"/>
    <x v="8"/>
    <s v="DeviceHub"/>
    <n v="5"/>
    <n v="14995"/>
    <n v="74860"/>
    <s v="profit"/>
    <n v="17971"/>
    <n v="89855"/>
    <n v="14.63"/>
    <m/>
    <s v="Linda Blue"/>
    <n v="8"/>
    <n v="17"/>
  </r>
  <r>
    <s v="24/02/2022"/>
    <s v="West"/>
    <x v="1"/>
    <s v="ElectroWorld"/>
    <n v="13"/>
    <n v="8626"/>
    <n v="74626"/>
    <s v="profit"/>
    <n v="6404"/>
    <n v="83252"/>
    <n v="45.75"/>
    <m/>
    <s v="Patricia Purple"/>
    <n v="7"/>
    <n v="15"/>
  </r>
  <r>
    <s v="17/11/2022"/>
    <s v="South"/>
    <x v="8"/>
    <s v="TechSource Inc."/>
    <n v="7"/>
    <n v="6035"/>
    <n v="33130"/>
    <s v="profit"/>
    <n v="5595"/>
    <n v="39165"/>
    <n v="30.09"/>
    <n v="3"/>
    <s v="Robert Orange"/>
    <n v="4"/>
    <n v="9"/>
  </r>
  <r>
    <d v="2022-02-06T00:00:00"/>
    <s v="North"/>
    <x v="2"/>
    <s v="Hardware Haven"/>
    <n v="20"/>
    <n v="12606"/>
    <n v="249434"/>
    <s v="profit"/>
    <n v="13102"/>
    <n v="262040"/>
    <n v="94.55"/>
    <n v="3"/>
    <s v="Linda Blue"/>
    <n v="11"/>
    <n v="7"/>
  </r>
  <r>
    <s v="24/11/2022"/>
    <s v="East"/>
    <x v="9"/>
    <s v="DeviceHub"/>
    <n v="17"/>
    <n v="9951"/>
    <n v="151736"/>
    <s v="profit"/>
    <n v="9511"/>
    <n v="161687"/>
    <n v="75.790000000000006"/>
    <n v="3"/>
    <s v="James Red"/>
    <n v="6"/>
    <n v="26"/>
  </r>
  <r>
    <s v="17/09/2022"/>
    <s v="East"/>
    <x v="1"/>
    <s v="ElectroWorld"/>
    <n v="5"/>
    <n v="11689"/>
    <n v="58996"/>
    <s v="profit"/>
    <n v="14137"/>
    <n v="70685"/>
    <n v="59.61"/>
    <n v="5"/>
    <s v="Patricia Purple"/>
    <n v="12"/>
    <n v="4"/>
  </r>
  <r>
    <d v="2022-08-11T00:00:00"/>
    <s v="North"/>
    <x v="3"/>
    <s v="TechSource Inc."/>
    <n v="3"/>
    <n v="6911"/>
    <n v="11086"/>
    <s v="profit"/>
    <n v="5999"/>
    <n v="17997"/>
    <n v="97.69"/>
    <n v="4"/>
    <s v="John Doe"/>
    <n v="10"/>
    <n v="11"/>
  </r>
  <r>
    <d v="2022-12-04T00:00:00"/>
    <s v="East"/>
    <x v="4"/>
    <s v="TechSource Inc."/>
    <n v="9"/>
    <n v="7290"/>
    <n v="58914"/>
    <s v="profit"/>
    <n v="7356"/>
    <n v="66204"/>
    <n v="83.11"/>
    <n v="4"/>
    <s v="Robert Orange"/>
    <n v="6"/>
    <n v="6"/>
  </r>
  <r>
    <s v="20/03/2022"/>
    <s v="South"/>
    <x v="2"/>
    <s v="Hardware Haven"/>
    <n v="14"/>
    <n v="5742"/>
    <n v="142000"/>
    <s v="profit"/>
    <n v="10553"/>
    <n v="147742"/>
    <n v="49.55"/>
    <m/>
    <s v="Michael Green"/>
    <n v="7"/>
    <n v="24"/>
  </r>
  <r>
    <d v="2022-11-07T00:00:00"/>
    <s v="South"/>
    <x v="2"/>
    <s v="ElectroWorld"/>
    <n v="11"/>
    <n v="5609"/>
    <n v="36840"/>
    <s v="profit"/>
    <n v="3859"/>
    <n v="42449"/>
    <n v="21.51"/>
    <n v="3"/>
    <s v="Michael Green"/>
    <n v="4"/>
    <n v="15"/>
  </r>
  <r>
    <s v="24/03/2022"/>
    <s v="North"/>
    <x v="6"/>
    <s v="DeviceHub"/>
    <n v="17"/>
    <n v="9986"/>
    <n v="204418"/>
    <s v="profit"/>
    <n v="12612"/>
    <n v="214404"/>
    <n v="57.21"/>
    <n v="5"/>
    <s v="Chris Black"/>
    <n v="5"/>
    <n v="21"/>
  </r>
  <r>
    <d v="2022-04-10T00:00:00"/>
    <s v="East"/>
    <x v="6"/>
    <s v="TechWave"/>
    <n v="9"/>
    <n v="13071"/>
    <n v="145617"/>
    <s v="profit"/>
    <n v="17632"/>
    <n v="158688"/>
    <n v="98.98"/>
    <n v="4"/>
    <s v="Sarah Grey"/>
    <n v="7"/>
    <n v="9"/>
  </r>
  <r>
    <s v="29/09/2022"/>
    <s v="West"/>
    <x v="8"/>
    <s v="DigitalMart"/>
    <n v="1"/>
    <n v="6902"/>
    <n v="885"/>
    <s v="profit"/>
    <n v="7787"/>
    <n v="7787"/>
    <n v="23.34"/>
    <n v="5"/>
    <s v="James Red"/>
    <n v="4"/>
    <n v="23"/>
  </r>
  <r>
    <d v="2022-01-01T00:00:00"/>
    <s v="South"/>
    <x v="0"/>
    <s v="TechSource Inc."/>
    <n v="10"/>
    <n v="6592"/>
    <n v="34818"/>
    <s v="profit"/>
    <n v="4141"/>
    <n v="41410"/>
    <n v="37.409999999999997"/>
    <n v="3"/>
    <s v="Patricia Purple"/>
    <n v="11"/>
    <n v="6"/>
  </r>
  <r>
    <d v="2022-03-11T00:00:00"/>
    <s v="South"/>
    <x v="9"/>
    <s v="Connectronics"/>
    <n v="10"/>
    <n v="8846"/>
    <n v="57084"/>
    <s v="profit"/>
    <n v="6593"/>
    <n v="65930"/>
    <n v="57.11"/>
    <n v="3"/>
    <s v="Sarah Grey"/>
    <n v="9"/>
    <n v="1"/>
  </r>
  <r>
    <s v="15/06/2022"/>
    <s v="South"/>
    <x v="0"/>
    <s v="ElectroWorld"/>
    <n v="19"/>
    <n v="13807"/>
    <n v="320973"/>
    <s v="profit"/>
    <n v="17620"/>
    <n v="334780"/>
    <n v="72.8"/>
    <n v="4"/>
    <s v="Sarah Grey"/>
    <n v="10"/>
    <n v="24"/>
  </r>
  <r>
    <d v="2022-08-09T00:00:00"/>
    <s v="South"/>
    <x v="4"/>
    <s v="TechWave"/>
    <n v="19"/>
    <n v="7222"/>
    <n v="86277"/>
    <s v="profit"/>
    <n v="4921"/>
    <n v="93499"/>
    <n v="53.5"/>
    <m/>
    <s v="Robert Orange"/>
    <n v="6"/>
    <n v="11"/>
  </r>
  <r>
    <d v="2022-10-01T00:00:00"/>
    <s v="West"/>
    <x v="2"/>
    <s v="TechWave"/>
    <n v="16"/>
    <n v="11367"/>
    <n v="134713"/>
    <s v="profit"/>
    <n v="9130"/>
    <n v="146080"/>
    <n v="66.150000000000006"/>
    <m/>
    <s v="Michael Green"/>
    <n v="10"/>
    <n v="26"/>
  </r>
  <r>
    <s v="27/02/2022"/>
    <s v="North"/>
    <x v="9"/>
    <s v="TechWave"/>
    <n v="5"/>
    <n v="12432"/>
    <n v="52413"/>
    <s v="profit"/>
    <n v="12969"/>
    <n v="64845"/>
    <n v="20.55"/>
    <n v="3"/>
    <s v="John Doe"/>
    <n v="7"/>
    <n v="10"/>
  </r>
  <r>
    <d v="2022-05-07T00:00:00"/>
    <s v="South"/>
    <x v="1"/>
    <s v="GadgetFlow"/>
    <n v="15"/>
    <n v="11078"/>
    <n v="121957"/>
    <s v="profit"/>
    <n v="8869"/>
    <n v="133035"/>
    <n v="53.03"/>
    <n v="3"/>
    <s v="Linda Blue"/>
    <n v="10"/>
    <n v="19"/>
  </r>
  <r>
    <d v="2022-07-06T00:00:00"/>
    <s v="East"/>
    <x v="2"/>
    <s v="DeviceHub"/>
    <n v="18"/>
    <n v="13850"/>
    <n v="291232"/>
    <s v="profit"/>
    <n v="16949"/>
    <n v="305082"/>
    <n v="44.26"/>
    <m/>
    <s v="Michael Green"/>
    <n v="12"/>
    <n v="22"/>
  </r>
  <r>
    <d v="2022-03-05T00:00:00"/>
    <s v="West"/>
    <x v="3"/>
    <s v="TechSource Inc."/>
    <n v="16"/>
    <n v="11866"/>
    <n v="226822"/>
    <s v="profit"/>
    <n v="14918"/>
    <n v="238688"/>
    <n v="88.86"/>
    <n v="3"/>
    <s v="James Red"/>
    <n v="11"/>
    <n v="25"/>
  </r>
  <r>
    <s v="30/01/2022"/>
    <s v="South"/>
    <x v="2"/>
    <s v="ElectroWorld"/>
    <n v="12"/>
    <n v="14622"/>
    <n v="161466"/>
    <s v="profit"/>
    <n v="14674"/>
    <n v="176088"/>
    <n v="47.26"/>
    <n v="4"/>
    <s v="James Red"/>
    <n v="4"/>
    <n v="7"/>
  </r>
  <r>
    <d v="2022-04-05T00:00:00"/>
    <s v="East"/>
    <x v="7"/>
    <s v="TechWave"/>
    <n v="11"/>
    <n v="7531"/>
    <n v="115460"/>
    <s v="profit"/>
    <n v="11181"/>
    <n v="122991"/>
    <n v="35.19"/>
    <n v="4"/>
    <s v="Patricia Purple"/>
    <n v="6"/>
    <n v="6"/>
  </r>
  <r>
    <s v="18/10/2022"/>
    <s v="South"/>
    <x v="9"/>
    <s v="DigitalMart"/>
    <n v="18"/>
    <n v="11797"/>
    <n v="165719"/>
    <s v="profit"/>
    <n v="9862"/>
    <n v="177516"/>
    <n v="46.6"/>
    <n v="5"/>
    <s v="Linda Blue"/>
    <n v="12"/>
    <n v="20"/>
  </r>
  <r>
    <d v="2022-10-02T00:00:00"/>
    <s v="North"/>
    <x v="7"/>
    <s v="DigitalMart"/>
    <n v="18"/>
    <n v="6622"/>
    <n v="140600"/>
    <s v="profit"/>
    <n v="8179"/>
    <n v="147222"/>
    <n v="92.28"/>
    <m/>
    <s v="John Doe"/>
    <n v="7"/>
    <n v="28"/>
  </r>
  <r>
    <s v="13/02/2022"/>
    <s v="West"/>
    <x v="8"/>
    <s v="Smart Solutions"/>
    <n v="13"/>
    <n v="13017"/>
    <n v="123587"/>
    <s v="profit"/>
    <n v="10508"/>
    <n v="136604"/>
    <n v="29.71"/>
    <n v="3"/>
    <s v="Patricia Purple"/>
    <n v="12"/>
    <n v="21"/>
  </r>
  <r>
    <d v="2022-06-09T00:00:00"/>
    <s v="North"/>
    <x v="6"/>
    <s v="TechWave"/>
    <n v="15"/>
    <n v="11686"/>
    <n v="190664"/>
    <s v="profit"/>
    <n v="13490"/>
    <n v="202350"/>
    <n v="20.309999999999999"/>
    <n v="5"/>
    <s v="Robert Orange"/>
    <n v="9"/>
    <n v="29"/>
  </r>
  <r>
    <d v="2022-05-02T00:00:00"/>
    <s v="West"/>
    <x v="1"/>
    <s v="DigitalMart"/>
    <n v="11"/>
    <n v="9583"/>
    <n v="149026"/>
    <s v="profit"/>
    <n v="14419"/>
    <n v="158609"/>
    <n v="64.760000000000005"/>
    <n v="4"/>
    <s v="John Doe"/>
    <n v="11"/>
    <n v="13"/>
  </r>
  <r>
    <s v="30/09/2022"/>
    <s v="South"/>
    <x v="2"/>
    <s v="Connectronics"/>
    <n v="7"/>
    <n v="5536"/>
    <n v="44416"/>
    <s v="profit"/>
    <n v="7136"/>
    <n v="49952"/>
    <n v="77.34"/>
    <m/>
    <s v="John Doe"/>
    <n v="12"/>
    <n v="27"/>
  </r>
  <r>
    <d v="2022-06-03T00:00:00"/>
    <s v="South"/>
    <x v="8"/>
    <s v="TechSource Inc."/>
    <n v="8"/>
    <n v="11070"/>
    <n v="90298"/>
    <s v="profit"/>
    <n v="12671"/>
    <n v="101368"/>
    <n v="24.18"/>
    <n v="4"/>
    <s v="Sarah Grey"/>
    <n v="10"/>
    <n v="14"/>
  </r>
  <r>
    <d v="2022-07-03T00:00:00"/>
    <s v="West"/>
    <x v="8"/>
    <s v="DeviceHub"/>
    <n v="19"/>
    <n v="8559"/>
    <n v="148362"/>
    <s v="profit"/>
    <n v="8259"/>
    <n v="156921"/>
    <n v="66.83"/>
    <n v="3"/>
    <s v="Patricia Purple"/>
    <n v="9"/>
    <n v="17"/>
  </r>
  <r>
    <d v="2022-04-12T00:00:00"/>
    <s v="East"/>
    <x v="1"/>
    <s v="DeviceHub"/>
    <n v="13"/>
    <n v="12264"/>
    <n v="179512"/>
    <s v="profit"/>
    <n v="14752"/>
    <n v="191776"/>
    <n v="64.709999999999994"/>
    <n v="5"/>
    <s v="Alice Brown"/>
    <n v="6"/>
    <n v="11"/>
  </r>
  <r>
    <d v="2022-01-09T00:00:00"/>
    <s v="East"/>
    <x v="5"/>
    <s v="Connectronics"/>
    <n v="8"/>
    <n v="12285"/>
    <n v="70003"/>
    <s v="profit"/>
    <n v="10286"/>
    <n v="82288"/>
    <n v="32.35"/>
    <n v="3"/>
    <s v="Michael Green"/>
    <n v="11"/>
    <n v="3"/>
  </r>
  <r>
    <m/>
    <m/>
    <x v="1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8FFC6-740A-46D0-AC97-0B0C69EF6E77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:J16" firstHeaderRow="0" firstDataRow="1" firstDataCol="1"/>
  <pivotFields count="15">
    <pivotField showAll="0"/>
    <pivotField showAll="0"/>
    <pivotField axis="axisRow" showAll="0">
      <items count="12">
        <item x="4"/>
        <item x="8"/>
        <item x="5"/>
        <item x="6"/>
        <item x="3"/>
        <item x="9"/>
        <item x="2"/>
        <item x="1"/>
        <item x="0"/>
        <item x="7"/>
        <item x="10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ustomer Rating" fld="11" baseField="0" baseItem="0"/>
    <dataField name="Sum of Units Sold" fld="4" baseField="0" baseItem="0"/>
    <dataField name="Sum of Unit Selling 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17D9C-359B-47C4-968F-49D9EC29F1A1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0" firstDataRow="1" firstDataCol="1"/>
  <pivotFields count="14">
    <pivotField showAll="0"/>
    <pivotField showAll="0">
      <items count="5">
        <item x="1"/>
        <item x="3"/>
        <item x="0"/>
        <item x="2"/>
        <item t="default"/>
      </items>
    </pivotField>
    <pivotField axis="axisRow" showAll="0">
      <items count="11">
        <item x="4"/>
        <item x="8"/>
        <item x="5"/>
        <item x="6"/>
        <item x="3"/>
        <item x="9"/>
        <item x="2"/>
        <item x="1"/>
        <item x="0"/>
        <item x="7"/>
        <item t="default"/>
      </items>
    </pivotField>
    <pivotField showAll="0"/>
    <pivotField dataField="1" showAll="0"/>
    <pivotField dataField="1" showAll="0">
      <items count="198">
        <item x="102"/>
        <item x="74"/>
        <item x="148"/>
        <item x="18"/>
        <item x="99"/>
        <item x="161"/>
        <item x="46"/>
        <item x="192"/>
        <item x="118"/>
        <item x="34"/>
        <item x="8"/>
        <item x="173"/>
        <item x="115"/>
        <item x="1"/>
        <item x="172"/>
        <item x="47"/>
        <item x="103"/>
        <item x="49"/>
        <item x="166"/>
        <item x="35"/>
        <item x="79"/>
        <item x="22"/>
        <item x="140"/>
        <item x="62"/>
        <item x="27"/>
        <item x="122"/>
        <item x="146"/>
        <item x="39"/>
        <item x="114"/>
        <item x="177"/>
        <item x="41"/>
        <item x="188"/>
        <item x="15"/>
        <item x="13"/>
        <item x="42"/>
        <item x="91"/>
        <item x="158"/>
        <item x="138"/>
        <item x="176"/>
        <item x="170"/>
        <item x="151"/>
        <item x="9"/>
        <item x="121"/>
        <item x="128"/>
        <item x="179"/>
        <item x="113"/>
        <item x="171"/>
        <item x="141"/>
        <item x="68"/>
        <item x="19"/>
        <item x="54"/>
        <item x="6"/>
        <item x="21"/>
        <item x="186"/>
        <item x="78"/>
        <item x="134"/>
        <item x="44"/>
        <item x="60"/>
        <item x="61"/>
        <item x="126"/>
        <item x="59"/>
        <item x="111"/>
        <item x="88"/>
        <item x="127"/>
        <item x="194"/>
        <item x="110"/>
        <item x="165"/>
        <item x="142"/>
        <item x="38"/>
        <item x="107"/>
        <item x="69"/>
        <item x="159"/>
        <item x="36"/>
        <item x="92"/>
        <item x="65"/>
        <item x="55"/>
        <item x="85"/>
        <item x="112"/>
        <item x="71"/>
        <item x="73"/>
        <item x="135"/>
        <item x="154"/>
        <item x="149"/>
        <item x="24"/>
        <item x="133"/>
        <item x="101"/>
        <item x="191"/>
        <item x="106"/>
        <item x="37"/>
        <item x="76"/>
        <item x="50"/>
        <item x="123"/>
        <item x="98"/>
        <item x="97"/>
        <item x="83"/>
        <item x="45"/>
        <item x="87"/>
        <item x="168"/>
        <item x="174"/>
        <item x="116"/>
        <item x="31"/>
        <item x="2"/>
        <item x="48"/>
        <item x="124"/>
        <item x="163"/>
        <item x="28"/>
        <item x="12"/>
        <item x="25"/>
        <item x="137"/>
        <item x="81"/>
        <item x="109"/>
        <item x="51"/>
        <item x="95"/>
        <item x="120"/>
        <item x="145"/>
        <item x="130"/>
        <item x="153"/>
        <item x="193"/>
        <item x="182"/>
        <item x="157"/>
        <item x="52"/>
        <item x="30"/>
        <item x="156"/>
        <item x="4"/>
        <item x="93"/>
        <item x="64"/>
        <item x="89"/>
        <item x="5"/>
        <item x="180"/>
        <item x="147"/>
        <item x="100"/>
        <item x="143"/>
        <item x="26"/>
        <item x="190"/>
        <item x="169"/>
        <item x="20"/>
        <item x="0"/>
        <item x="57"/>
        <item x="187"/>
        <item x="125"/>
        <item x="184"/>
        <item x="84"/>
        <item x="53"/>
        <item x="40"/>
        <item x="14"/>
        <item x="117"/>
        <item x="80"/>
        <item x="195"/>
        <item x="43"/>
        <item x="196"/>
        <item x="181"/>
        <item x="152"/>
        <item x="86"/>
        <item x="17"/>
        <item x="72"/>
        <item x="70"/>
        <item x="167"/>
        <item x="75"/>
        <item x="139"/>
        <item x="23"/>
        <item x="160"/>
        <item x="3"/>
        <item x="136"/>
        <item x="90"/>
        <item x="32"/>
        <item x="189"/>
        <item x="175"/>
        <item x="7"/>
        <item x="105"/>
        <item x="66"/>
        <item x="132"/>
        <item x="10"/>
        <item x="16"/>
        <item x="131"/>
        <item x="56"/>
        <item x="29"/>
        <item x="150"/>
        <item x="178"/>
        <item x="129"/>
        <item x="183"/>
        <item x="33"/>
        <item x="77"/>
        <item x="144"/>
        <item x="162"/>
        <item x="58"/>
        <item x="94"/>
        <item x="96"/>
        <item x="119"/>
        <item x="67"/>
        <item x="155"/>
        <item x="185"/>
        <item x="82"/>
        <item x="11"/>
        <item x="104"/>
        <item x="108"/>
        <item x="63"/>
        <item x="164"/>
        <item t="default"/>
      </items>
    </pivotField>
    <pivotField dataField="1" showAll="0"/>
    <pivotField dataField="1" showAll="0"/>
    <pivotField dataField="1" multipleItemSelectionAllowed="1" showAll="0">
      <items count="201">
        <item x="178"/>
        <item x="85"/>
        <item x="33"/>
        <item x="80"/>
        <item x="1"/>
        <item x="141"/>
        <item x="147"/>
        <item x="121"/>
        <item x="88"/>
        <item x="112"/>
        <item x="125"/>
        <item x="172"/>
        <item x="39"/>
        <item x="57"/>
        <item x="104"/>
        <item x="75"/>
        <item x="20"/>
        <item x="73"/>
        <item x="150"/>
        <item x="114"/>
        <item x="31"/>
        <item x="132"/>
        <item x="140"/>
        <item x="44"/>
        <item x="22"/>
        <item x="56"/>
        <item x="81"/>
        <item x="98"/>
        <item x="168"/>
        <item x="46"/>
        <item x="26"/>
        <item x="143"/>
        <item x="179"/>
        <item x="62"/>
        <item x="175"/>
        <item x="53"/>
        <item x="74"/>
        <item x="155"/>
        <item x="163"/>
        <item x="115"/>
        <item x="195"/>
        <item x="3"/>
        <item x="50"/>
        <item x="41"/>
        <item x="136"/>
        <item x="49"/>
        <item x="54"/>
        <item x="116"/>
        <item x="28"/>
        <item x="152"/>
        <item x="64"/>
        <item x="184"/>
        <item x="55"/>
        <item x="126"/>
        <item x="68"/>
        <item x="180"/>
        <item x="154"/>
        <item x="173"/>
        <item x="118"/>
        <item x="29"/>
        <item x="27"/>
        <item x="59"/>
        <item x="171"/>
        <item x="32"/>
        <item x="144"/>
        <item x="9"/>
        <item x="89"/>
        <item x="91"/>
        <item x="94"/>
        <item x="23"/>
        <item x="119"/>
        <item x="24"/>
        <item x="134"/>
        <item x="199"/>
        <item x="102"/>
        <item x="167"/>
        <item x="79"/>
        <item x="42"/>
        <item x="122"/>
        <item x="13"/>
        <item x="159"/>
        <item x="166"/>
        <item x="128"/>
        <item x="123"/>
        <item x="65"/>
        <item x="182"/>
        <item x="105"/>
        <item x="58"/>
        <item x="48"/>
        <item x="108"/>
        <item x="160"/>
        <item x="82"/>
        <item x="127"/>
        <item x="151"/>
        <item x="196"/>
        <item x="47"/>
        <item x="52"/>
        <item x="21"/>
        <item x="14"/>
        <item x="40"/>
        <item x="93"/>
        <item x="45"/>
        <item x="66"/>
        <item x="133"/>
        <item x="78"/>
        <item x="2"/>
        <item x="25"/>
        <item x="97"/>
        <item x="35"/>
        <item x="37"/>
        <item x="86"/>
        <item x="61"/>
        <item x="189"/>
        <item x="76"/>
        <item x="109"/>
        <item x="77"/>
        <item x="38"/>
        <item x="34"/>
        <item x="71"/>
        <item x="185"/>
        <item x="142"/>
        <item x="192"/>
        <item x="161"/>
        <item x="138"/>
        <item x="99"/>
        <item x="135"/>
        <item x="117"/>
        <item x="137"/>
        <item x="145"/>
        <item x="92"/>
        <item x="113"/>
        <item x="183"/>
        <item x="191"/>
        <item x="174"/>
        <item x="153"/>
        <item x="6"/>
        <item x="36"/>
        <item x="67"/>
        <item x="110"/>
        <item x="157"/>
        <item x="197"/>
        <item x="156"/>
        <item x="11"/>
        <item x="194"/>
        <item x="177"/>
        <item x="148"/>
        <item x="12"/>
        <item x="170"/>
        <item x="16"/>
        <item x="4"/>
        <item x="0"/>
        <item x="124"/>
        <item x="43"/>
        <item x="106"/>
        <item x="103"/>
        <item x="17"/>
        <item x="18"/>
        <item x="188"/>
        <item x="190"/>
        <item x="84"/>
        <item x="139"/>
        <item x="129"/>
        <item x="101"/>
        <item x="100"/>
        <item x="198"/>
        <item x="131"/>
        <item x="149"/>
        <item x="165"/>
        <item x="5"/>
        <item x="8"/>
        <item x="193"/>
        <item x="107"/>
        <item x="120"/>
        <item x="69"/>
        <item x="176"/>
        <item x="72"/>
        <item x="164"/>
        <item x="146"/>
        <item x="15"/>
        <item x="19"/>
        <item x="10"/>
        <item x="111"/>
        <item x="60"/>
        <item x="96"/>
        <item x="90"/>
        <item x="187"/>
        <item x="83"/>
        <item x="87"/>
        <item x="130"/>
        <item x="63"/>
        <item x="169"/>
        <item x="158"/>
        <item x="162"/>
        <item x="30"/>
        <item x="51"/>
        <item x="70"/>
        <item x="7"/>
        <item x="95"/>
        <item x="186"/>
        <item x="18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Revenue" fld="8" baseField="0" baseItem="0"/>
    <dataField name="Sum of Units Sold" fld="4" baseField="0" baseItem="0"/>
    <dataField name="Sum of Unit Cost Price" fld="5" baseField="0" baseItem="0"/>
    <dataField name="Sum of Profit/Loss" fld="6" baseField="0" baseItem="0"/>
    <dataField name="Sum of Unit Selling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F2C0B-7884-4A4F-8072-58A2F4B3453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14">
    <pivotField showAll="0"/>
    <pivotField showAll="0"/>
    <pivotField axis="axisRow" showAll="0">
      <items count="11">
        <item x="4"/>
        <item x="8"/>
        <item x="5"/>
        <item x="6"/>
        <item x="3"/>
        <item x="9"/>
        <item x="2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dataField="1" showAll="0">
      <items count="201">
        <item x="178"/>
        <item x="85"/>
        <item x="33"/>
        <item x="80"/>
        <item x="1"/>
        <item x="141"/>
        <item x="147"/>
        <item x="121"/>
        <item x="88"/>
        <item x="112"/>
        <item x="125"/>
        <item x="172"/>
        <item x="39"/>
        <item x="57"/>
        <item x="104"/>
        <item x="75"/>
        <item x="20"/>
        <item x="73"/>
        <item x="150"/>
        <item x="114"/>
        <item x="31"/>
        <item x="132"/>
        <item x="140"/>
        <item x="44"/>
        <item x="22"/>
        <item x="56"/>
        <item x="81"/>
        <item x="98"/>
        <item x="168"/>
        <item x="46"/>
        <item x="26"/>
        <item x="143"/>
        <item x="179"/>
        <item x="62"/>
        <item x="175"/>
        <item x="53"/>
        <item x="74"/>
        <item x="155"/>
        <item x="163"/>
        <item x="115"/>
        <item x="195"/>
        <item x="3"/>
        <item x="50"/>
        <item x="41"/>
        <item x="136"/>
        <item x="49"/>
        <item x="54"/>
        <item x="116"/>
        <item x="28"/>
        <item x="152"/>
        <item x="64"/>
        <item x="184"/>
        <item x="55"/>
        <item x="126"/>
        <item x="68"/>
        <item x="180"/>
        <item x="154"/>
        <item x="173"/>
        <item x="118"/>
        <item x="29"/>
        <item x="27"/>
        <item x="59"/>
        <item x="171"/>
        <item x="32"/>
        <item x="144"/>
        <item x="9"/>
        <item x="89"/>
        <item x="91"/>
        <item x="94"/>
        <item x="23"/>
        <item x="119"/>
        <item x="24"/>
        <item x="134"/>
        <item x="199"/>
        <item x="102"/>
        <item x="167"/>
        <item x="79"/>
        <item x="42"/>
        <item x="122"/>
        <item x="13"/>
        <item x="159"/>
        <item x="166"/>
        <item x="128"/>
        <item x="123"/>
        <item x="65"/>
        <item x="182"/>
        <item x="105"/>
        <item x="58"/>
        <item x="48"/>
        <item x="108"/>
        <item x="160"/>
        <item x="82"/>
        <item x="127"/>
        <item x="151"/>
        <item x="196"/>
        <item x="47"/>
        <item x="52"/>
        <item x="21"/>
        <item x="14"/>
        <item x="40"/>
        <item x="93"/>
        <item x="45"/>
        <item x="66"/>
        <item x="133"/>
        <item x="78"/>
        <item x="2"/>
        <item x="25"/>
        <item x="97"/>
        <item x="35"/>
        <item x="37"/>
        <item x="86"/>
        <item x="61"/>
        <item x="189"/>
        <item x="76"/>
        <item x="109"/>
        <item x="77"/>
        <item x="38"/>
        <item x="34"/>
        <item x="71"/>
        <item x="185"/>
        <item x="142"/>
        <item x="192"/>
        <item x="161"/>
        <item x="138"/>
        <item x="99"/>
        <item x="135"/>
        <item x="117"/>
        <item x="137"/>
        <item x="145"/>
        <item x="92"/>
        <item x="113"/>
        <item x="183"/>
        <item x="191"/>
        <item x="174"/>
        <item x="153"/>
        <item x="6"/>
        <item x="36"/>
        <item x="67"/>
        <item x="110"/>
        <item x="157"/>
        <item x="197"/>
        <item x="156"/>
        <item x="11"/>
        <item x="194"/>
        <item x="177"/>
        <item x="148"/>
        <item x="12"/>
        <item x="170"/>
        <item x="16"/>
        <item x="4"/>
        <item x="0"/>
        <item x="124"/>
        <item x="43"/>
        <item x="106"/>
        <item x="103"/>
        <item x="17"/>
        <item x="18"/>
        <item x="188"/>
        <item x="190"/>
        <item x="84"/>
        <item x="139"/>
        <item x="129"/>
        <item x="101"/>
        <item x="100"/>
        <item x="198"/>
        <item x="131"/>
        <item x="149"/>
        <item x="165"/>
        <item x="5"/>
        <item x="8"/>
        <item x="193"/>
        <item x="107"/>
        <item x="120"/>
        <item x="69"/>
        <item x="176"/>
        <item x="72"/>
        <item x="164"/>
        <item x="146"/>
        <item x="15"/>
        <item x="19"/>
        <item x="10"/>
        <item x="111"/>
        <item x="60"/>
        <item x="96"/>
        <item x="90"/>
        <item x="187"/>
        <item x="83"/>
        <item x="87"/>
        <item x="130"/>
        <item x="63"/>
        <item x="169"/>
        <item x="158"/>
        <item x="162"/>
        <item x="30"/>
        <item x="51"/>
        <item x="70"/>
        <item x="7"/>
        <item x="95"/>
        <item x="186"/>
        <item x="18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Revenu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5D9B5-97AC-4A11-9A01-D6334EEFB934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0:C31" firstHeaderRow="1" firstDataRow="1" firstDataCol="1"/>
  <pivotFields count="14">
    <pivotField showAll="0"/>
    <pivotField showAll="0"/>
    <pivotField axis="axisRow" showAll="0">
      <items count="11">
        <item x="4"/>
        <item x="8"/>
        <item x="5"/>
        <item x="6"/>
        <item x="3"/>
        <item x="9"/>
        <item x="2"/>
        <item x="1"/>
        <item x="0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/Los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B251A-AE92-4319-AAFA-67913F84079E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4" firstHeaderRow="1" firstDataRow="1" firstDataCol="1"/>
  <pivotFields count="14">
    <pivotField showAll="0"/>
    <pivotField showAll="0"/>
    <pivotField axis="axisRow" showAll="0">
      <items count="11">
        <item x="4"/>
        <item x="8"/>
        <item x="5"/>
        <item x="6"/>
        <item x="3"/>
        <item x="9"/>
        <item x="2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Customer Rating" fld="10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28C39-3953-496A-BB14-34E87B433EF5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8:G19" firstHeaderRow="0" firstDataRow="1" firstDataCol="1"/>
  <pivotFields count="14">
    <pivotField showAll="0"/>
    <pivotField showAll="0">
      <items count="5">
        <item x="1"/>
        <item x="3"/>
        <item x="0"/>
        <item x="2"/>
        <item t="default"/>
      </items>
    </pivotField>
    <pivotField axis="axisRow" showAll="0">
      <items count="11">
        <item x="4"/>
        <item x="8"/>
        <item x="5"/>
        <item x="6"/>
        <item x="3"/>
        <item x="9"/>
        <item x="2"/>
        <item x="1"/>
        <item x="0"/>
        <item x="7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/Loss" fld="6" baseField="0" baseItem="0"/>
    <dataField name="Sum of Total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8524F-8E3D-43D0-AB63-630F9E19448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5" firstHeaderRow="1" firstDataRow="1" firstDataCol="1"/>
  <pivotFields count="14">
    <pivotField showAll="0"/>
    <pivotField showAll="0">
      <items count="5">
        <item x="1"/>
        <item x="3"/>
        <item x="0"/>
        <item x="2"/>
        <item t="default"/>
      </items>
    </pivotField>
    <pivotField axis="axisRow" showAll="0">
      <items count="11">
        <item x="4"/>
        <item x="8"/>
        <item x="5"/>
        <item x="6"/>
        <item x="3"/>
        <item x="9"/>
        <item x="2"/>
        <item x="1"/>
        <item x="0"/>
        <item x="7"/>
        <item t="default"/>
      </items>
    </pivotField>
    <pivotField showAll="0">
      <items count="11">
        <item x="9"/>
        <item x="1"/>
        <item x="7"/>
        <item x="4"/>
        <item x="5"/>
        <item x="8"/>
        <item x="6"/>
        <item x="0"/>
        <item x="3"/>
        <item x="2"/>
        <item t="default"/>
      </items>
    </pivotField>
    <pivotField showAll="0">
      <items count="21">
        <item x="15"/>
        <item x="11"/>
        <item x="1"/>
        <item x="3"/>
        <item x="17"/>
        <item x="14"/>
        <item x="12"/>
        <item x="2"/>
        <item x="13"/>
        <item x="0"/>
        <item x="18"/>
        <item x="19"/>
        <item x="8"/>
        <item x="5"/>
        <item x="9"/>
        <item x="16"/>
        <item x="7"/>
        <item x="4"/>
        <item x="1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0">
        <item x="6"/>
        <item x="5"/>
        <item x="1"/>
        <item x="4"/>
        <item x="2"/>
        <item x="3"/>
        <item x="7"/>
        <item x="8"/>
        <item x="0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mployee Hours Work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35809-B2CB-4785-AE0A-D788CEB35377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2:F176" firstHeaderRow="0" firstDataRow="1" firstDataCol="1"/>
  <pivotFields count="14">
    <pivotField axis="axisRow" showAll="0">
      <items count="154">
        <item x="2"/>
        <item x="146"/>
        <item x="6"/>
        <item x="47"/>
        <item x="93"/>
        <item x="81"/>
        <item x="52"/>
        <item x="8"/>
        <item x="20"/>
        <item x="10"/>
        <item x="37"/>
        <item x="127"/>
        <item x="97"/>
        <item x="100"/>
        <item x="139"/>
        <item x="116"/>
        <item x="21"/>
        <item x="112"/>
        <item x="14"/>
        <item x="108"/>
        <item x="42"/>
        <item x="83"/>
        <item x="18"/>
        <item x="72"/>
        <item x="13"/>
        <item x="15"/>
        <item x="71"/>
        <item x="115"/>
        <item x="129"/>
        <item x="131"/>
        <item x="82"/>
        <item x="69"/>
        <item x="88"/>
        <item x="27"/>
        <item x="106"/>
        <item x="91"/>
        <item x="51"/>
        <item x="38"/>
        <item x="90"/>
        <item x="79"/>
        <item x="80"/>
        <item x="111"/>
        <item x="62"/>
        <item x="34"/>
        <item x="35"/>
        <item x="3"/>
        <item x="63"/>
        <item x="7"/>
        <item x="125"/>
        <item x="16"/>
        <item x="36"/>
        <item x="94"/>
        <item x="64"/>
        <item x="43"/>
        <item x="31"/>
        <item x="26"/>
        <item x="29"/>
        <item x="96"/>
        <item x="54"/>
        <item x="58"/>
        <item x="130"/>
        <item x="134"/>
        <item x="33"/>
        <item x="104"/>
        <item x="44"/>
        <item x="0"/>
        <item x="32"/>
        <item x="109"/>
        <item x="66"/>
        <item x="5"/>
        <item x="87"/>
        <item x="78"/>
        <item x="123"/>
        <item x="110"/>
        <item x="40"/>
        <item x="103"/>
        <item x="95"/>
        <item x="24"/>
        <item x="1"/>
        <item x="60"/>
        <item x="101"/>
        <item x="56"/>
        <item x="122"/>
        <item x="85"/>
        <item x="117"/>
        <item x="118"/>
        <item x="73"/>
        <item x="84"/>
        <item x="76"/>
        <item x="61"/>
        <item x="136"/>
        <item x="28"/>
        <item x="23"/>
        <item x="144"/>
        <item x="17"/>
        <item x="148"/>
        <item x="11"/>
        <item x="50"/>
        <item x="137"/>
        <item x="68"/>
        <item x="152"/>
        <item x="77"/>
        <item x="126"/>
        <item x="114"/>
        <item x="128"/>
        <item x="132"/>
        <item x="45"/>
        <item x="113"/>
        <item x="92"/>
        <item x="89"/>
        <item x="143"/>
        <item x="39"/>
        <item x="25"/>
        <item x="99"/>
        <item x="138"/>
        <item x="30"/>
        <item x="145"/>
        <item x="135"/>
        <item x="151"/>
        <item x="57"/>
        <item x="46"/>
        <item x="53"/>
        <item x="12"/>
        <item x="19"/>
        <item x="59"/>
        <item x="121"/>
        <item x="74"/>
        <item x="149"/>
        <item x="4"/>
        <item x="65"/>
        <item x="147"/>
        <item x="41"/>
        <item x="150"/>
        <item x="98"/>
        <item x="142"/>
        <item x="9"/>
        <item x="102"/>
        <item x="140"/>
        <item x="75"/>
        <item x="55"/>
        <item x="119"/>
        <item x="67"/>
        <item x="141"/>
        <item x="48"/>
        <item x="107"/>
        <item x="49"/>
        <item x="70"/>
        <item x="86"/>
        <item x="133"/>
        <item x="124"/>
        <item x="120"/>
        <item x="105"/>
        <item x="22"/>
        <item t="default"/>
      </items>
    </pivotField>
    <pivotField showAll="0"/>
    <pivotField dataField="1" showAll="0">
      <items count="11">
        <item x="4"/>
        <item x="8"/>
        <item x="5"/>
        <item x="6"/>
        <item x="3"/>
        <item x="9"/>
        <item x="2"/>
        <item x="1"/>
        <item x="0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Selling Price" fld="7" baseField="0" baseItem="0"/>
    <dataField name="Count of Produc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C6F78-222F-470F-823B-BE5942588EBD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0:C116" firstHeaderRow="1" firstDataRow="1" firstDataCol="1"/>
  <pivotFields count="14">
    <pivotField showAll="0"/>
    <pivotField showAll="0"/>
    <pivotField axis="axisRow" showAll="0">
      <items count="11">
        <item x="4"/>
        <item x="8"/>
        <item x="5"/>
        <item x="6"/>
        <item x="3"/>
        <item x="9"/>
        <item x="2"/>
        <item x="1"/>
        <item x="0"/>
        <item x="7"/>
        <item t="default"/>
      </items>
    </pivotField>
    <pivotField axis="axisRow" showAll="0">
      <items count="11">
        <item x="9"/>
        <item x="1"/>
        <item x="7"/>
        <item x="4"/>
        <item x="5"/>
        <item x="8"/>
        <item x="6"/>
        <item x="0"/>
        <item x="3"/>
        <item x="2"/>
        <item t="default"/>
      </items>
    </pivotField>
    <pivotField showAll="0"/>
    <pivotField showAll="0"/>
    <pivotField showAll="0">
      <items count="201">
        <item x="33"/>
        <item x="80"/>
        <item x="178"/>
        <item x="85"/>
        <item x="141"/>
        <item x="147"/>
        <item x="121"/>
        <item x="125"/>
        <item x="57"/>
        <item x="88"/>
        <item x="1"/>
        <item x="112"/>
        <item x="75"/>
        <item x="172"/>
        <item x="39"/>
        <item x="20"/>
        <item x="104"/>
        <item x="132"/>
        <item x="73"/>
        <item x="31"/>
        <item x="56"/>
        <item x="114"/>
        <item x="150"/>
        <item x="140"/>
        <item x="81"/>
        <item x="44"/>
        <item x="22"/>
        <item x="98"/>
        <item x="26"/>
        <item x="168"/>
        <item x="53"/>
        <item x="143"/>
        <item x="46"/>
        <item x="179"/>
        <item x="62"/>
        <item x="175"/>
        <item x="155"/>
        <item x="3"/>
        <item x="74"/>
        <item x="115"/>
        <item x="50"/>
        <item x="163"/>
        <item x="195"/>
        <item x="136"/>
        <item x="41"/>
        <item x="152"/>
        <item x="28"/>
        <item x="64"/>
        <item x="49"/>
        <item x="184"/>
        <item x="54"/>
        <item x="29"/>
        <item x="126"/>
        <item x="154"/>
        <item x="116"/>
        <item x="118"/>
        <item x="55"/>
        <item x="180"/>
        <item x="68"/>
        <item x="173"/>
        <item x="32"/>
        <item x="171"/>
        <item x="27"/>
        <item x="59"/>
        <item x="89"/>
        <item x="144"/>
        <item x="94"/>
        <item x="23"/>
        <item x="9"/>
        <item x="199"/>
        <item x="24"/>
        <item x="91"/>
        <item x="134"/>
        <item x="167"/>
        <item x="119"/>
        <item x="166"/>
        <item x="79"/>
        <item x="102"/>
        <item x="42"/>
        <item x="159"/>
        <item x="105"/>
        <item x="122"/>
        <item x="58"/>
        <item x="13"/>
        <item x="128"/>
        <item x="65"/>
        <item x="123"/>
        <item x="48"/>
        <item x="82"/>
        <item x="182"/>
        <item x="108"/>
        <item x="196"/>
        <item x="151"/>
        <item x="127"/>
        <item x="52"/>
        <item x="160"/>
        <item x="14"/>
        <item x="40"/>
        <item x="47"/>
        <item x="21"/>
        <item x="133"/>
        <item x="66"/>
        <item x="93"/>
        <item x="45"/>
        <item x="2"/>
        <item x="25"/>
        <item x="78"/>
        <item x="97"/>
        <item x="86"/>
        <item x="37"/>
        <item x="109"/>
        <item x="35"/>
        <item x="77"/>
        <item x="61"/>
        <item x="76"/>
        <item x="189"/>
        <item x="38"/>
        <item x="71"/>
        <item x="34"/>
        <item x="185"/>
        <item x="192"/>
        <item x="161"/>
        <item x="142"/>
        <item x="138"/>
        <item x="137"/>
        <item x="145"/>
        <item x="117"/>
        <item x="135"/>
        <item x="183"/>
        <item x="113"/>
        <item x="92"/>
        <item x="99"/>
        <item x="67"/>
        <item x="157"/>
        <item x="191"/>
        <item x="110"/>
        <item x="36"/>
        <item x="153"/>
        <item x="174"/>
        <item x="6"/>
        <item x="11"/>
        <item x="177"/>
        <item x="156"/>
        <item x="197"/>
        <item x="16"/>
        <item x="194"/>
        <item x="12"/>
        <item x="170"/>
        <item x="4"/>
        <item x="148"/>
        <item x="43"/>
        <item x="0"/>
        <item x="124"/>
        <item x="106"/>
        <item x="103"/>
        <item x="17"/>
        <item x="188"/>
        <item x="190"/>
        <item x="84"/>
        <item x="18"/>
        <item x="139"/>
        <item x="129"/>
        <item x="198"/>
        <item x="100"/>
        <item x="131"/>
        <item x="101"/>
        <item x="149"/>
        <item x="165"/>
        <item x="5"/>
        <item x="193"/>
        <item x="120"/>
        <item x="8"/>
        <item x="107"/>
        <item x="69"/>
        <item x="72"/>
        <item x="164"/>
        <item x="146"/>
        <item x="176"/>
        <item x="10"/>
        <item x="15"/>
        <item x="19"/>
        <item x="96"/>
        <item x="111"/>
        <item x="60"/>
        <item x="90"/>
        <item x="187"/>
        <item x="83"/>
        <item x="130"/>
        <item x="87"/>
        <item x="63"/>
        <item x="169"/>
        <item x="162"/>
        <item x="158"/>
        <item x="30"/>
        <item x="51"/>
        <item x="70"/>
        <item x="7"/>
        <item x="95"/>
        <item x="186"/>
        <item x="181"/>
        <item t="default"/>
      </items>
    </pivotField>
    <pivotField showAll="0"/>
    <pivotField showAll="0">
      <items count="201">
        <item x="178"/>
        <item x="85"/>
        <item x="33"/>
        <item x="80"/>
        <item x="1"/>
        <item x="141"/>
        <item x="147"/>
        <item x="121"/>
        <item x="88"/>
        <item x="112"/>
        <item x="125"/>
        <item x="172"/>
        <item x="39"/>
        <item x="57"/>
        <item x="104"/>
        <item x="75"/>
        <item x="20"/>
        <item x="73"/>
        <item x="150"/>
        <item x="114"/>
        <item x="31"/>
        <item x="132"/>
        <item x="140"/>
        <item x="44"/>
        <item x="22"/>
        <item x="56"/>
        <item x="81"/>
        <item x="98"/>
        <item x="168"/>
        <item x="46"/>
        <item x="26"/>
        <item x="143"/>
        <item x="179"/>
        <item x="62"/>
        <item x="175"/>
        <item x="53"/>
        <item x="74"/>
        <item x="155"/>
        <item x="163"/>
        <item x="115"/>
        <item x="195"/>
        <item x="3"/>
        <item x="50"/>
        <item x="41"/>
        <item x="136"/>
        <item x="49"/>
        <item x="54"/>
        <item x="116"/>
        <item x="28"/>
        <item x="152"/>
        <item x="64"/>
        <item x="184"/>
        <item x="55"/>
        <item x="126"/>
        <item x="68"/>
        <item x="180"/>
        <item x="154"/>
        <item x="173"/>
        <item x="118"/>
        <item x="29"/>
        <item x="27"/>
        <item x="59"/>
        <item x="171"/>
        <item x="32"/>
        <item x="144"/>
        <item x="9"/>
        <item x="89"/>
        <item x="91"/>
        <item x="94"/>
        <item x="23"/>
        <item x="119"/>
        <item x="24"/>
        <item x="134"/>
        <item x="199"/>
        <item x="102"/>
        <item x="167"/>
        <item x="79"/>
        <item x="42"/>
        <item x="122"/>
        <item x="13"/>
        <item x="159"/>
        <item x="166"/>
        <item x="128"/>
        <item x="123"/>
        <item x="65"/>
        <item x="182"/>
        <item x="105"/>
        <item x="58"/>
        <item x="48"/>
        <item x="108"/>
        <item x="160"/>
        <item x="82"/>
        <item x="127"/>
        <item x="151"/>
        <item x="196"/>
        <item x="47"/>
        <item x="52"/>
        <item x="21"/>
        <item x="14"/>
        <item x="40"/>
        <item x="93"/>
        <item x="45"/>
        <item x="66"/>
        <item x="133"/>
        <item x="78"/>
        <item x="2"/>
        <item x="25"/>
        <item x="97"/>
        <item x="35"/>
        <item x="37"/>
        <item x="86"/>
        <item x="61"/>
        <item x="189"/>
        <item x="76"/>
        <item x="109"/>
        <item x="77"/>
        <item x="38"/>
        <item x="34"/>
        <item x="71"/>
        <item x="185"/>
        <item x="142"/>
        <item x="192"/>
        <item x="161"/>
        <item x="138"/>
        <item x="99"/>
        <item x="135"/>
        <item x="117"/>
        <item x="137"/>
        <item x="145"/>
        <item x="92"/>
        <item x="113"/>
        <item x="183"/>
        <item x="191"/>
        <item x="174"/>
        <item x="153"/>
        <item x="6"/>
        <item x="36"/>
        <item x="67"/>
        <item x="110"/>
        <item x="157"/>
        <item x="197"/>
        <item x="156"/>
        <item x="11"/>
        <item x="194"/>
        <item x="177"/>
        <item x="148"/>
        <item x="12"/>
        <item x="170"/>
        <item x="16"/>
        <item x="4"/>
        <item x="0"/>
        <item x="124"/>
        <item x="43"/>
        <item x="106"/>
        <item x="103"/>
        <item x="17"/>
        <item x="18"/>
        <item x="188"/>
        <item x="190"/>
        <item x="84"/>
        <item x="139"/>
        <item x="129"/>
        <item x="101"/>
        <item x="100"/>
        <item x="198"/>
        <item x="131"/>
        <item x="149"/>
        <item x="165"/>
        <item x="5"/>
        <item x="8"/>
        <item x="193"/>
        <item x="107"/>
        <item x="120"/>
        <item x="69"/>
        <item x="176"/>
        <item x="72"/>
        <item x="164"/>
        <item x="146"/>
        <item x="15"/>
        <item x="19"/>
        <item x="10"/>
        <item x="111"/>
        <item x="60"/>
        <item x="96"/>
        <item x="90"/>
        <item x="187"/>
        <item x="83"/>
        <item x="87"/>
        <item x="130"/>
        <item x="63"/>
        <item x="169"/>
        <item x="158"/>
        <item x="162"/>
        <item x="30"/>
        <item x="51"/>
        <item x="70"/>
        <item x="7"/>
        <item x="95"/>
        <item x="186"/>
        <item x="181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2"/>
    <field x="3"/>
  </rowFields>
  <rowItems count="96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8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um of Customer Rating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889A5-EDFC-45C1-AE93-A9E6F17361BD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H10" firstHeaderRow="1" firstDataRow="3" firstDataCol="1"/>
  <pivotFields count="14">
    <pivotField showAll="0"/>
    <pivotField axis="axisRow" showAll="0">
      <items count="5">
        <item x="1"/>
        <item x="3"/>
        <item x="0"/>
        <item x="2"/>
        <item t="default"/>
      </items>
    </pivotField>
    <pivotField axis="axisCol" showAll="0">
      <items count="11">
        <item x="4"/>
        <item x="8"/>
        <item x="5"/>
        <item x="6"/>
        <item x="3"/>
        <item x="9"/>
        <item x="2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"/>
  </colFields>
  <colItems count="3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t="grand">
      <x/>
    </i>
    <i t="grand" i="1">
      <x/>
    </i>
    <i t="grand" i="2">
      <x/>
    </i>
  </colItems>
  <dataFields count="3">
    <dataField name="Sum of Customer Rating" fld="10" baseField="2" baseItem="2"/>
    <dataField name="Sum of Employee Hours Worked" fld="12" baseField="0" baseItem="0"/>
    <dataField name="Sum of Supplier Lead Tim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Region" tableColumnId="2"/>
      <queryTableField id="3" name="Product" tableColumnId="3"/>
      <queryTableField id="4" name="Supplier" tableColumnId="4"/>
      <queryTableField id="5" name="Units Sold" tableColumnId="5"/>
      <queryTableField id="6" name="Unit Cost Price" tableColumnId="6"/>
      <queryTableField id="7" name="Unit Selling Price" tableColumnId="7"/>
      <queryTableField id="8" name="Procurement Cost" tableColumnId="8"/>
      <queryTableField id="9" name="Customer Rating" tableColumnId="9"/>
      <queryTableField id="10" name="Staff Name" tableColumnId="10"/>
      <queryTableField id="11" name="Employee Hours Worked" tableColumnId="11"/>
      <queryTableField id="12" name="Supplier Lead Ti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L201" tableType="queryTable" totalsRowShown="0">
  <autoFilter ref="A1:L201" xr:uid="{00000000-0009-0000-0100-000002000000}"/>
  <tableColumns count="12">
    <tableColumn id="1" xr3:uid="{00000000-0010-0000-0000-000001000000}" uniqueName="1" name="Date" queryTableFieldId="1" dataDxfId="10"/>
    <tableColumn id="2" xr3:uid="{00000000-0010-0000-0000-000002000000}" uniqueName="2" name="Region" queryTableFieldId="2" dataDxfId="9"/>
    <tableColumn id="3" xr3:uid="{00000000-0010-0000-0000-000003000000}" uniqueName="3" name="Product" queryTableFieldId="3" dataDxfId="8"/>
    <tableColumn id="4" xr3:uid="{00000000-0010-0000-0000-000004000000}" uniqueName="4" name="Supplier" queryTableFieldId="4" dataDxfId="7"/>
    <tableColumn id="5" xr3:uid="{00000000-0010-0000-0000-000005000000}" uniqueName="5" name="Units Sold" queryTableFieldId="5"/>
    <tableColumn id="6" xr3:uid="{00000000-0010-0000-0000-000006000000}" uniqueName="6" name="Unit Cost Price" queryTableFieldId="6"/>
    <tableColumn id="7" xr3:uid="{00000000-0010-0000-0000-000007000000}" uniqueName="7" name="Unit Selling Price" queryTableFieldId="7"/>
    <tableColumn id="8" xr3:uid="{00000000-0010-0000-0000-000008000000}" uniqueName="8" name="Procurement Cost" queryTableFieldId="8"/>
    <tableColumn id="9" xr3:uid="{00000000-0010-0000-0000-000009000000}" uniqueName="9" name="Customer Rating" queryTableFieldId="9"/>
    <tableColumn id="10" xr3:uid="{00000000-0010-0000-0000-00000A000000}" uniqueName="10" name="Staff Name" queryTableFieldId="10" dataDxfId="6"/>
    <tableColumn id="11" xr3:uid="{00000000-0010-0000-0000-00000B000000}" uniqueName="11" name="Employee Hours Worked" queryTableFieldId="11"/>
    <tableColumn id="12" xr3:uid="{00000000-0010-0000-0000-00000C000000}" uniqueName="12" name="Supplier Lead Tim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2EAFBA-C2B8-4E1C-B7D6-2E5A4755B111}" name="Table3" displayName="Table3" ref="A1:N57" totalsRowShown="0">
  <autoFilter ref="A1:N57" xr:uid="{912EAFBA-C2B8-4E1C-B7D6-2E5A4755B111}"/>
  <tableColumns count="14">
    <tableColumn id="1" xr3:uid="{4FFDD282-1D78-4E87-9DA7-B1C23C627706}" name="Date" dataDxfId="5"/>
    <tableColumn id="2" xr3:uid="{B021E289-360F-4506-9190-A2E48DE5E1A7}" name="Region"/>
    <tableColumn id="3" xr3:uid="{07C53535-8796-4805-B5AB-8608C8064582}" name="Product"/>
    <tableColumn id="4" xr3:uid="{0FB9DC49-3CCF-44B0-8CC6-53A64365A128}" name="Supplier"/>
    <tableColumn id="5" xr3:uid="{C0005968-6095-4050-AF80-51E91351A8D5}" name="Units Sold"/>
    <tableColumn id="6" xr3:uid="{D4161AC2-85B8-4893-BBC5-456AE745423B}" name="Unit Cost Price"/>
    <tableColumn id="7" xr3:uid="{E8EC30ED-3F30-469B-B3BC-54973085E45A}" name="Profit/Loss"/>
    <tableColumn id="8" xr3:uid="{470A2F2D-3A5B-4566-91F4-02EE8FB9960A}" name="Unit Selling Price"/>
    <tableColumn id="9" xr3:uid="{3380E3B6-BE66-47CD-A6E4-6301D56DA8AD}" name="Total Revenue"/>
    <tableColumn id="10" xr3:uid="{6B33F18F-CFD2-4B1F-8CD9-4836C0D52987}" name="Procurement Cost"/>
    <tableColumn id="11" xr3:uid="{C6EB6351-4A63-4026-80F9-3017E51A20A2}" name="Customer Rating"/>
    <tableColumn id="12" xr3:uid="{ED7DC3DD-0A08-47DA-9B34-0B173F94726B}" name="Staff Name"/>
    <tableColumn id="13" xr3:uid="{23356652-CD7E-4B1B-931A-2A08596C3803}" name="Employee Hours Worked"/>
    <tableColumn id="14" xr3:uid="{A9D151B0-6C4D-400E-AB51-45F8D7E757C5}" name="Supplier Lead 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P201" totalsRowShown="0">
  <autoFilter ref="A1:P201" xr:uid="{00000000-0009-0000-0100-000001000000}"/>
  <tableColumns count="16">
    <tableColumn id="1" xr3:uid="{00000000-0010-0000-0100-000001000000}" name="Date" dataDxfId="4"/>
    <tableColumn id="2" xr3:uid="{00000000-0010-0000-0100-000002000000}" name="Region"/>
    <tableColumn id="3" xr3:uid="{00000000-0010-0000-0100-000003000000}" name="Product"/>
    <tableColumn id="4" xr3:uid="{00000000-0010-0000-0100-000004000000}" name="Supplier"/>
    <tableColumn id="5" xr3:uid="{00000000-0010-0000-0100-000005000000}" name="Units Sold"/>
    <tableColumn id="14" xr3:uid="{244480A9-4E24-4074-B698-F8C4420FB37F}" name="checkment" dataDxfId="3">
      <calculatedColumnFormula>IF(G1&lt;=0,"Profit",IF(G1&gt;= 0,"Loss"))</calculatedColumnFormula>
    </tableColumn>
    <tableColumn id="13" xr3:uid="{1311290F-D617-44E5-90E0-AA73CEC22FB8}" name="profit/loss" dataDxfId="2">
      <calculatedColumnFormula>Table1[[#This Row],[Unit Cost Price]]-Table1[[#This Row],[Unit Selling Price]]</calculatedColumnFormula>
    </tableColumn>
    <tableColumn id="6" xr3:uid="{00000000-0010-0000-0100-000006000000}" name="Unit Cost Price"/>
    <tableColumn id="7" xr3:uid="{00000000-0010-0000-0100-000007000000}" name="Unit Selling Price"/>
    <tableColumn id="16" xr3:uid="{601D41FB-5C49-4377-91A4-88B1CEE7EB33}" name="Column1" dataDxfId="1">
      <calculatedColumnFormula>Table1[[#This Row],[Total Revenue]]-Table1[[#This Row],[profit/loss]]</calculatedColumnFormula>
    </tableColumn>
    <tableColumn id="15" xr3:uid="{00000000-0010-0000-0100-00000F000000}" name="Total Revenue" dataDxfId="0">
      <calculatedColumnFormula>Table1[[#This Row],[Units Sold]]*Table1[[#This Row],[Unit Selling Price]]</calculatedColumnFormula>
    </tableColumn>
    <tableColumn id="8" xr3:uid="{00000000-0010-0000-0100-000008000000}" name="Procurement Cost"/>
    <tableColumn id="9" xr3:uid="{00000000-0010-0000-0100-000009000000}" name="Customer Rating"/>
    <tableColumn id="10" xr3:uid="{00000000-0010-0000-0100-00000A000000}" name="Staff Name"/>
    <tableColumn id="11" xr3:uid="{00000000-0010-0000-0100-00000B000000}" name="Employee Hours Worked"/>
    <tableColumn id="12" xr3:uid="{00000000-0010-0000-0100-00000C000000}" name="Supplier Lead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opLeftCell="A52" workbookViewId="0">
      <selection activeCell="F52" sqref="F1:F1048576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11.85546875" bestFit="1" customWidth="1"/>
    <col min="4" max="4" width="15.85546875" bestFit="1" customWidth="1"/>
    <col min="5" max="5" width="12.28515625" bestFit="1" customWidth="1"/>
    <col min="6" max="6" width="16.42578125" bestFit="1" customWidth="1"/>
    <col min="7" max="7" width="18.5703125" bestFit="1" customWidth="1"/>
    <col min="8" max="8" width="19.28515625" bestFit="1" customWidth="1"/>
    <col min="9" max="9" width="18" bestFit="1" customWidth="1"/>
    <col min="10" max="10" width="14" bestFit="1" customWidth="1"/>
    <col min="11" max="11" width="25.710937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>
        <v>10</v>
      </c>
      <c r="F2">
        <v>11730</v>
      </c>
      <c r="G2">
        <v>16516</v>
      </c>
      <c r="H2">
        <v>54.56</v>
      </c>
      <c r="I2">
        <v>5</v>
      </c>
      <c r="J2" t="s">
        <v>16</v>
      </c>
      <c r="K2">
        <v>12</v>
      </c>
      <c r="L2">
        <v>30</v>
      </c>
    </row>
    <row r="3" spans="1:12" x14ac:dyDescent="0.25">
      <c r="A3" t="s">
        <v>17</v>
      </c>
      <c r="B3" t="s">
        <v>18</v>
      </c>
      <c r="C3" t="s">
        <v>14</v>
      </c>
      <c r="D3" t="s">
        <v>19</v>
      </c>
      <c r="E3">
        <v>3</v>
      </c>
      <c r="F3">
        <v>5715</v>
      </c>
      <c r="G3">
        <v>4649</v>
      </c>
      <c r="H3">
        <v>48.7</v>
      </c>
      <c r="I3">
        <v>5</v>
      </c>
      <c r="J3" t="s">
        <v>16</v>
      </c>
      <c r="K3">
        <v>6</v>
      </c>
      <c r="L3">
        <v>18</v>
      </c>
    </row>
    <row r="4" spans="1:12" x14ac:dyDescent="0.25">
      <c r="A4" t="s">
        <v>20</v>
      </c>
      <c r="B4" t="s">
        <v>21</v>
      </c>
      <c r="C4" t="s">
        <v>22</v>
      </c>
      <c r="D4" t="s">
        <v>23</v>
      </c>
      <c r="E4">
        <v>8</v>
      </c>
      <c r="F4">
        <v>10213</v>
      </c>
      <c r="G4">
        <v>14220</v>
      </c>
      <c r="H4">
        <v>80.63</v>
      </c>
      <c r="I4">
        <v>4</v>
      </c>
      <c r="J4" t="s">
        <v>16</v>
      </c>
      <c r="K4">
        <v>8</v>
      </c>
      <c r="L4">
        <v>11</v>
      </c>
    </row>
    <row r="5" spans="1:12" x14ac:dyDescent="0.25">
      <c r="A5" t="s">
        <v>24</v>
      </c>
      <c r="B5" t="s">
        <v>13</v>
      </c>
      <c r="C5" t="s">
        <v>14</v>
      </c>
      <c r="D5" t="s">
        <v>19</v>
      </c>
      <c r="E5">
        <v>4</v>
      </c>
      <c r="F5">
        <v>12749</v>
      </c>
      <c r="G5">
        <v>12720</v>
      </c>
      <c r="H5">
        <v>89.33</v>
      </c>
      <c r="I5">
        <v>4</v>
      </c>
      <c r="J5" t="s">
        <v>16</v>
      </c>
      <c r="K5">
        <v>6</v>
      </c>
      <c r="L5">
        <v>18</v>
      </c>
    </row>
    <row r="6" spans="1:12" x14ac:dyDescent="0.25">
      <c r="A6" t="s">
        <v>144</v>
      </c>
      <c r="B6" t="s">
        <v>13</v>
      </c>
      <c r="C6" t="s">
        <v>25</v>
      </c>
      <c r="D6" t="s">
        <v>26</v>
      </c>
      <c r="E6">
        <v>18</v>
      </c>
      <c r="F6">
        <v>11246</v>
      </c>
      <c r="G6">
        <v>9059</v>
      </c>
      <c r="H6">
        <v>55.8</v>
      </c>
      <c r="I6">
        <v>3</v>
      </c>
      <c r="J6" t="s">
        <v>16</v>
      </c>
      <c r="K6">
        <v>6</v>
      </c>
      <c r="L6">
        <v>12</v>
      </c>
    </row>
    <row r="7" spans="1:12" x14ac:dyDescent="0.25">
      <c r="A7" t="s">
        <v>27</v>
      </c>
      <c r="B7" t="s">
        <v>18</v>
      </c>
      <c r="C7" t="s">
        <v>28</v>
      </c>
      <c r="D7" t="s">
        <v>29</v>
      </c>
      <c r="E7">
        <v>14</v>
      </c>
      <c r="F7">
        <v>11325</v>
      </c>
      <c r="G7">
        <v>13942</v>
      </c>
      <c r="H7">
        <v>86.33</v>
      </c>
      <c r="I7">
        <v>4</v>
      </c>
      <c r="J7" t="s">
        <v>30</v>
      </c>
      <c r="K7">
        <v>9</v>
      </c>
      <c r="L7">
        <v>22</v>
      </c>
    </row>
    <row r="8" spans="1:12" x14ac:dyDescent="0.25">
      <c r="A8" t="s">
        <v>31</v>
      </c>
      <c r="B8" t="s">
        <v>21</v>
      </c>
      <c r="C8" t="s">
        <v>32</v>
      </c>
      <c r="D8" t="s">
        <v>15</v>
      </c>
      <c r="E8">
        <v>20</v>
      </c>
      <c r="F8">
        <v>7492</v>
      </c>
      <c r="G8">
        <v>7501</v>
      </c>
      <c r="H8">
        <v>17.760000000000002</v>
      </c>
      <c r="I8">
        <v>5</v>
      </c>
      <c r="J8" t="s">
        <v>33</v>
      </c>
      <c r="K8">
        <v>7</v>
      </c>
      <c r="L8">
        <v>25</v>
      </c>
    </row>
    <row r="9" spans="1:12" x14ac:dyDescent="0.25">
      <c r="A9" t="s">
        <v>34</v>
      </c>
      <c r="B9" t="s">
        <v>18</v>
      </c>
      <c r="C9" t="s">
        <v>35</v>
      </c>
      <c r="D9" t="s">
        <v>36</v>
      </c>
      <c r="E9">
        <v>20</v>
      </c>
      <c r="F9">
        <v>13115</v>
      </c>
      <c r="G9">
        <v>14575</v>
      </c>
      <c r="H9">
        <v>41.95</v>
      </c>
      <c r="I9">
        <v>4</v>
      </c>
      <c r="J9" t="s">
        <v>37</v>
      </c>
      <c r="K9">
        <v>9</v>
      </c>
      <c r="L9">
        <v>28</v>
      </c>
    </row>
    <row r="10" spans="1:12" x14ac:dyDescent="0.25">
      <c r="A10" t="s">
        <v>38</v>
      </c>
      <c r="B10" t="s">
        <v>21</v>
      </c>
      <c r="C10" t="s">
        <v>32</v>
      </c>
      <c r="D10" t="s">
        <v>39</v>
      </c>
      <c r="E10">
        <v>20</v>
      </c>
      <c r="F10">
        <v>5606</v>
      </c>
      <c r="G10">
        <v>9992</v>
      </c>
      <c r="H10">
        <v>73.98</v>
      </c>
      <c r="I10">
        <v>4</v>
      </c>
      <c r="J10" t="s">
        <v>30</v>
      </c>
      <c r="K10">
        <v>12</v>
      </c>
      <c r="L10">
        <v>24</v>
      </c>
    </row>
    <row r="11" spans="1:12" x14ac:dyDescent="0.25">
      <c r="A11" t="s">
        <v>145</v>
      </c>
      <c r="B11" t="s">
        <v>21</v>
      </c>
      <c r="C11" t="s">
        <v>28</v>
      </c>
      <c r="D11" t="s">
        <v>23</v>
      </c>
      <c r="E11">
        <v>8</v>
      </c>
      <c r="F11">
        <v>7068</v>
      </c>
      <c r="G11">
        <v>9350</v>
      </c>
      <c r="H11">
        <v>44.49</v>
      </c>
      <c r="I11">
        <v>4</v>
      </c>
      <c r="J11" t="s">
        <v>33</v>
      </c>
      <c r="K11">
        <v>8</v>
      </c>
      <c r="L11">
        <v>22</v>
      </c>
    </row>
    <row r="12" spans="1:12" x14ac:dyDescent="0.25">
      <c r="A12" t="s">
        <v>40</v>
      </c>
      <c r="B12" t="s">
        <v>41</v>
      </c>
      <c r="C12" t="s">
        <v>42</v>
      </c>
      <c r="D12" t="s">
        <v>36</v>
      </c>
      <c r="E12">
        <v>17</v>
      </c>
      <c r="F12">
        <v>13229</v>
      </c>
      <c r="G12">
        <v>13167</v>
      </c>
      <c r="H12">
        <v>48.5</v>
      </c>
      <c r="I12">
        <v>3</v>
      </c>
      <c r="J12" t="s">
        <v>43</v>
      </c>
      <c r="K12">
        <v>5</v>
      </c>
      <c r="L12">
        <v>21</v>
      </c>
    </row>
    <row r="13" spans="1:12" x14ac:dyDescent="0.25">
      <c r="A13" t="s">
        <v>44</v>
      </c>
      <c r="B13" t="s">
        <v>13</v>
      </c>
      <c r="C13" t="s">
        <v>25</v>
      </c>
      <c r="D13" t="s">
        <v>36</v>
      </c>
      <c r="E13">
        <v>13</v>
      </c>
      <c r="F13">
        <v>14669</v>
      </c>
      <c r="G13">
        <v>12165</v>
      </c>
      <c r="H13">
        <v>23.1</v>
      </c>
      <c r="I13">
        <v>4</v>
      </c>
      <c r="J13" t="s">
        <v>45</v>
      </c>
      <c r="K13">
        <v>8</v>
      </c>
      <c r="L13">
        <v>26</v>
      </c>
    </row>
    <row r="14" spans="1:12" x14ac:dyDescent="0.25">
      <c r="A14" t="s">
        <v>146</v>
      </c>
      <c r="B14" t="s">
        <v>13</v>
      </c>
      <c r="C14" t="s">
        <v>42</v>
      </c>
      <c r="D14" t="s">
        <v>15</v>
      </c>
      <c r="E14">
        <v>15</v>
      </c>
      <c r="F14">
        <v>10439</v>
      </c>
      <c r="G14">
        <v>10700</v>
      </c>
      <c r="H14">
        <v>71.680000000000007</v>
      </c>
      <c r="J14" t="s">
        <v>30</v>
      </c>
      <c r="K14">
        <v>7</v>
      </c>
      <c r="L14">
        <v>23</v>
      </c>
    </row>
    <row r="15" spans="1:12" x14ac:dyDescent="0.25">
      <c r="A15" t="s">
        <v>46</v>
      </c>
      <c r="B15" t="s">
        <v>41</v>
      </c>
      <c r="C15" t="s">
        <v>28</v>
      </c>
      <c r="D15" t="s">
        <v>29</v>
      </c>
      <c r="E15">
        <v>15</v>
      </c>
      <c r="F15">
        <v>6644</v>
      </c>
      <c r="G15">
        <v>5904</v>
      </c>
      <c r="H15">
        <v>64.45</v>
      </c>
      <c r="J15" t="s">
        <v>43</v>
      </c>
      <c r="K15">
        <v>12</v>
      </c>
      <c r="L15">
        <v>9</v>
      </c>
    </row>
    <row r="16" spans="1:12" x14ac:dyDescent="0.25">
      <c r="A16" t="s">
        <v>47</v>
      </c>
      <c r="B16" t="s">
        <v>18</v>
      </c>
      <c r="C16" t="s">
        <v>22</v>
      </c>
      <c r="D16" t="s">
        <v>15</v>
      </c>
      <c r="E16">
        <v>10</v>
      </c>
      <c r="F16">
        <v>12213</v>
      </c>
      <c r="G16">
        <v>10767</v>
      </c>
      <c r="H16">
        <v>34.28</v>
      </c>
      <c r="J16" t="s">
        <v>48</v>
      </c>
      <c r="K16">
        <v>8</v>
      </c>
      <c r="L16">
        <v>20</v>
      </c>
    </row>
    <row r="17" spans="1:12" x14ac:dyDescent="0.25">
      <c r="A17" t="s">
        <v>49</v>
      </c>
      <c r="B17" t="s">
        <v>41</v>
      </c>
      <c r="C17" t="s">
        <v>35</v>
      </c>
      <c r="D17" t="s">
        <v>29</v>
      </c>
      <c r="E17">
        <v>19</v>
      </c>
      <c r="F17">
        <v>6633</v>
      </c>
      <c r="G17">
        <v>11564</v>
      </c>
      <c r="H17">
        <v>28.34</v>
      </c>
      <c r="I17">
        <v>5</v>
      </c>
      <c r="J17" t="s">
        <v>43</v>
      </c>
      <c r="K17">
        <v>6</v>
      </c>
      <c r="L17">
        <v>16</v>
      </c>
    </row>
    <row r="18" spans="1:12" x14ac:dyDescent="0.25">
      <c r="A18" t="s">
        <v>50</v>
      </c>
      <c r="B18" t="s">
        <v>13</v>
      </c>
      <c r="C18" t="s">
        <v>32</v>
      </c>
      <c r="D18" t="s">
        <v>51</v>
      </c>
      <c r="E18">
        <v>14</v>
      </c>
      <c r="F18">
        <v>13617</v>
      </c>
      <c r="G18">
        <v>11617</v>
      </c>
      <c r="H18">
        <v>79.739999999999995</v>
      </c>
      <c r="I18">
        <v>5</v>
      </c>
      <c r="J18" t="s">
        <v>52</v>
      </c>
      <c r="K18">
        <v>8</v>
      </c>
      <c r="L18">
        <v>7</v>
      </c>
    </row>
    <row r="19" spans="1:12" x14ac:dyDescent="0.25">
      <c r="A19" t="s">
        <v>53</v>
      </c>
      <c r="B19" t="s">
        <v>13</v>
      </c>
      <c r="C19" t="s">
        <v>54</v>
      </c>
      <c r="D19" t="s">
        <v>23</v>
      </c>
      <c r="E19">
        <v>10</v>
      </c>
      <c r="F19">
        <v>12486</v>
      </c>
      <c r="G19">
        <v>17260</v>
      </c>
      <c r="H19">
        <v>61.88</v>
      </c>
      <c r="I19">
        <v>4</v>
      </c>
      <c r="J19" t="s">
        <v>48</v>
      </c>
      <c r="K19">
        <v>12</v>
      </c>
      <c r="L19">
        <v>8</v>
      </c>
    </row>
    <row r="20" spans="1:12" x14ac:dyDescent="0.25">
      <c r="A20" t="s">
        <v>55</v>
      </c>
      <c r="B20" t="s">
        <v>41</v>
      </c>
      <c r="C20" t="s">
        <v>56</v>
      </c>
      <c r="D20" t="s">
        <v>26</v>
      </c>
      <c r="E20">
        <v>19</v>
      </c>
      <c r="F20">
        <v>5251</v>
      </c>
      <c r="G20">
        <v>9198</v>
      </c>
      <c r="H20">
        <v>35.46</v>
      </c>
      <c r="J20" t="s">
        <v>57</v>
      </c>
      <c r="K20">
        <v>5</v>
      </c>
      <c r="L20">
        <v>9</v>
      </c>
    </row>
    <row r="21" spans="1:12" x14ac:dyDescent="0.25">
      <c r="A21" t="s">
        <v>147</v>
      </c>
      <c r="B21" t="s">
        <v>41</v>
      </c>
      <c r="C21" t="s">
        <v>32</v>
      </c>
      <c r="D21" t="s">
        <v>58</v>
      </c>
      <c r="E21">
        <v>20</v>
      </c>
      <c r="F21">
        <v>7361</v>
      </c>
      <c r="G21">
        <v>11112</v>
      </c>
      <c r="H21">
        <v>99.25</v>
      </c>
      <c r="I21">
        <v>3</v>
      </c>
      <c r="J21" t="s">
        <v>43</v>
      </c>
      <c r="K21">
        <v>12</v>
      </c>
      <c r="L21">
        <v>18</v>
      </c>
    </row>
    <row r="22" spans="1:12" x14ac:dyDescent="0.25">
      <c r="A22" t="s">
        <v>59</v>
      </c>
      <c r="B22" t="s">
        <v>41</v>
      </c>
      <c r="C22" t="s">
        <v>22</v>
      </c>
      <c r="D22" t="s">
        <v>26</v>
      </c>
      <c r="E22">
        <v>2</v>
      </c>
      <c r="F22">
        <v>11717</v>
      </c>
      <c r="G22">
        <v>12442</v>
      </c>
      <c r="H22">
        <v>23.58</v>
      </c>
      <c r="J22" t="s">
        <v>60</v>
      </c>
      <c r="K22">
        <v>6</v>
      </c>
      <c r="L22">
        <v>10</v>
      </c>
    </row>
    <row r="23" spans="1:12" x14ac:dyDescent="0.25">
      <c r="A23" t="s">
        <v>61</v>
      </c>
      <c r="B23" t="s">
        <v>13</v>
      </c>
      <c r="C23" t="s">
        <v>35</v>
      </c>
      <c r="D23" t="s">
        <v>36</v>
      </c>
      <c r="E23">
        <v>20</v>
      </c>
      <c r="F23">
        <v>7529</v>
      </c>
      <c r="G23">
        <v>5279</v>
      </c>
      <c r="H23">
        <v>48.35</v>
      </c>
      <c r="J23" t="s">
        <v>30</v>
      </c>
      <c r="K23">
        <v>6</v>
      </c>
      <c r="L23">
        <v>8</v>
      </c>
    </row>
    <row r="24" spans="1:12" x14ac:dyDescent="0.25">
      <c r="A24" t="s">
        <v>148</v>
      </c>
      <c r="B24" t="s">
        <v>41</v>
      </c>
      <c r="C24" t="s">
        <v>56</v>
      </c>
      <c r="D24" t="s">
        <v>39</v>
      </c>
      <c r="E24">
        <v>4</v>
      </c>
      <c r="F24">
        <v>6225</v>
      </c>
      <c r="G24">
        <v>8654</v>
      </c>
      <c r="H24">
        <v>99.06</v>
      </c>
      <c r="I24">
        <v>5</v>
      </c>
      <c r="J24" t="s">
        <v>43</v>
      </c>
      <c r="K24">
        <v>6</v>
      </c>
      <c r="L24">
        <v>10</v>
      </c>
    </row>
    <row r="25" spans="1:12" x14ac:dyDescent="0.25">
      <c r="A25" t="s">
        <v>62</v>
      </c>
      <c r="B25" t="s">
        <v>41</v>
      </c>
      <c r="C25" t="s">
        <v>25</v>
      </c>
      <c r="D25" t="s">
        <v>51</v>
      </c>
      <c r="E25">
        <v>7</v>
      </c>
      <c r="F25">
        <v>12692</v>
      </c>
      <c r="G25">
        <v>11429</v>
      </c>
      <c r="H25">
        <v>69.45</v>
      </c>
      <c r="I25">
        <v>5</v>
      </c>
      <c r="J25" t="s">
        <v>16</v>
      </c>
      <c r="K25">
        <v>9</v>
      </c>
      <c r="L25">
        <v>25</v>
      </c>
    </row>
    <row r="26" spans="1:12" x14ac:dyDescent="0.25">
      <c r="A26" t="s">
        <v>63</v>
      </c>
      <c r="B26" t="s">
        <v>18</v>
      </c>
      <c r="C26" t="s">
        <v>28</v>
      </c>
      <c r="D26" t="s">
        <v>26</v>
      </c>
      <c r="E26">
        <v>7</v>
      </c>
      <c r="F26">
        <v>9342</v>
      </c>
      <c r="G26">
        <v>11598</v>
      </c>
      <c r="H26">
        <v>50.14</v>
      </c>
      <c r="I26">
        <v>3</v>
      </c>
      <c r="J26" t="s">
        <v>43</v>
      </c>
      <c r="K26">
        <v>4</v>
      </c>
      <c r="L26">
        <v>10</v>
      </c>
    </row>
    <row r="27" spans="1:12" x14ac:dyDescent="0.25">
      <c r="A27" t="s">
        <v>145</v>
      </c>
      <c r="B27" t="s">
        <v>41</v>
      </c>
      <c r="C27" t="s">
        <v>28</v>
      </c>
      <c r="D27" t="s">
        <v>26</v>
      </c>
      <c r="E27">
        <v>9</v>
      </c>
      <c r="F27">
        <v>10546</v>
      </c>
      <c r="G27">
        <v>12784</v>
      </c>
      <c r="H27">
        <v>24.26</v>
      </c>
      <c r="I27">
        <v>5</v>
      </c>
      <c r="J27" t="s">
        <v>60</v>
      </c>
      <c r="K27">
        <v>4</v>
      </c>
      <c r="L27">
        <v>23</v>
      </c>
    </row>
    <row r="28" spans="1:12" x14ac:dyDescent="0.25">
      <c r="A28" t="s">
        <v>149</v>
      </c>
      <c r="B28" t="s">
        <v>13</v>
      </c>
      <c r="C28" t="s">
        <v>25</v>
      </c>
      <c r="D28" t="s">
        <v>39</v>
      </c>
      <c r="E28">
        <v>3</v>
      </c>
      <c r="F28">
        <v>11512</v>
      </c>
      <c r="G28">
        <v>13403</v>
      </c>
      <c r="H28">
        <v>90.59</v>
      </c>
      <c r="I28">
        <v>3</v>
      </c>
      <c r="J28" t="s">
        <v>37</v>
      </c>
      <c r="K28">
        <v>5</v>
      </c>
      <c r="L28">
        <v>7</v>
      </c>
    </row>
    <row r="29" spans="1:12" x14ac:dyDescent="0.25">
      <c r="A29" t="s">
        <v>64</v>
      </c>
      <c r="B29" t="s">
        <v>18</v>
      </c>
      <c r="C29" t="s">
        <v>56</v>
      </c>
      <c r="D29" t="s">
        <v>39</v>
      </c>
      <c r="E29">
        <v>6</v>
      </c>
      <c r="F29">
        <v>6315</v>
      </c>
      <c r="G29">
        <v>11270</v>
      </c>
      <c r="H29">
        <v>41.03</v>
      </c>
      <c r="I29">
        <v>5</v>
      </c>
      <c r="J29" t="s">
        <v>37</v>
      </c>
      <c r="K29">
        <v>4</v>
      </c>
      <c r="L29">
        <v>23</v>
      </c>
    </row>
    <row r="30" spans="1:12" x14ac:dyDescent="0.25">
      <c r="A30" t="s">
        <v>65</v>
      </c>
      <c r="B30" t="s">
        <v>21</v>
      </c>
      <c r="C30" t="s">
        <v>42</v>
      </c>
      <c r="D30" t="s">
        <v>26</v>
      </c>
      <c r="E30">
        <v>8</v>
      </c>
      <c r="F30">
        <v>10383</v>
      </c>
      <c r="G30">
        <v>7557</v>
      </c>
      <c r="H30">
        <v>71.290000000000006</v>
      </c>
      <c r="J30" t="s">
        <v>60</v>
      </c>
      <c r="K30">
        <v>8</v>
      </c>
      <c r="L30">
        <v>23</v>
      </c>
    </row>
    <row r="31" spans="1:12" x14ac:dyDescent="0.25">
      <c r="A31" t="s">
        <v>66</v>
      </c>
      <c r="B31" t="s">
        <v>13</v>
      </c>
      <c r="C31" t="s">
        <v>35</v>
      </c>
      <c r="D31" t="s">
        <v>67</v>
      </c>
      <c r="E31">
        <v>6</v>
      </c>
      <c r="F31">
        <v>13742</v>
      </c>
      <c r="G31">
        <v>11156</v>
      </c>
      <c r="H31">
        <v>35.65</v>
      </c>
      <c r="J31" t="s">
        <v>60</v>
      </c>
      <c r="K31">
        <v>7</v>
      </c>
      <c r="L31">
        <v>16</v>
      </c>
    </row>
    <row r="32" spans="1:12" x14ac:dyDescent="0.25">
      <c r="A32" t="s">
        <v>68</v>
      </c>
      <c r="B32" t="s">
        <v>13</v>
      </c>
      <c r="C32" t="s">
        <v>25</v>
      </c>
      <c r="D32" t="s">
        <v>19</v>
      </c>
      <c r="E32">
        <v>18</v>
      </c>
      <c r="F32">
        <v>11226</v>
      </c>
      <c r="G32">
        <v>14671</v>
      </c>
      <c r="H32">
        <v>95.15</v>
      </c>
      <c r="I32">
        <v>3</v>
      </c>
      <c r="J32" t="s">
        <v>48</v>
      </c>
      <c r="K32">
        <v>10</v>
      </c>
      <c r="L32">
        <v>11</v>
      </c>
    </row>
    <row r="33" spans="1:12" x14ac:dyDescent="0.25">
      <c r="A33" t="s">
        <v>150</v>
      </c>
      <c r="B33" t="s">
        <v>21</v>
      </c>
      <c r="C33" t="s">
        <v>56</v>
      </c>
      <c r="D33" t="s">
        <v>39</v>
      </c>
      <c r="E33">
        <v>3</v>
      </c>
      <c r="F33">
        <v>10188</v>
      </c>
      <c r="G33">
        <v>9920</v>
      </c>
      <c r="H33">
        <v>56.44</v>
      </c>
      <c r="I33">
        <v>3</v>
      </c>
      <c r="J33" t="s">
        <v>37</v>
      </c>
      <c r="K33">
        <v>4</v>
      </c>
      <c r="L33">
        <v>16</v>
      </c>
    </row>
    <row r="34" spans="1:12" x14ac:dyDescent="0.25">
      <c r="A34" t="s">
        <v>69</v>
      </c>
      <c r="B34" t="s">
        <v>13</v>
      </c>
      <c r="C34" t="s">
        <v>14</v>
      </c>
      <c r="D34" t="s">
        <v>19</v>
      </c>
      <c r="E34">
        <v>6</v>
      </c>
      <c r="F34">
        <v>12994</v>
      </c>
      <c r="G34">
        <v>11989</v>
      </c>
      <c r="H34">
        <v>99.04</v>
      </c>
      <c r="I34">
        <v>5</v>
      </c>
      <c r="J34" t="s">
        <v>30</v>
      </c>
      <c r="K34">
        <v>11</v>
      </c>
      <c r="L34">
        <v>12</v>
      </c>
    </row>
    <row r="35" spans="1:12" x14ac:dyDescent="0.25">
      <c r="A35" t="s">
        <v>70</v>
      </c>
      <c r="B35" t="s">
        <v>21</v>
      </c>
      <c r="C35" t="s">
        <v>32</v>
      </c>
      <c r="D35" t="s">
        <v>23</v>
      </c>
      <c r="E35">
        <v>1</v>
      </c>
      <c r="F35">
        <v>13864</v>
      </c>
      <c r="G35">
        <v>11895</v>
      </c>
      <c r="H35">
        <v>69.94</v>
      </c>
      <c r="I35">
        <v>5</v>
      </c>
      <c r="J35" t="s">
        <v>45</v>
      </c>
      <c r="K35">
        <v>12</v>
      </c>
      <c r="L35">
        <v>18</v>
      </c>
    </row>
    <row r="36" spans="1:12" x14ac:dyDescent="0.25">
      <c r="A36" t="s">
        <v>146</v>
      </c>
      <c r="B36" t="s">
        <v>21</v>
      </c>
      <c r="C36" t="s">
        <v>22</v>
      </c>
      <c r="D36" t="s">
        <v>51</v>
      </c>
      <c r="E36">
        <v>14</v>
      </c>
      <c r="F36">
        <v>5588</v>
      </c>
      <c r="G36">
        <v>9034</v>
      </c>
      <c r="H36">
        <v>91.08</v>
      </c>
      <c r="I36">
        <v>3</v>
      </c>
      <c r="J36" t="s">
        <v>52</v>
      </c>
      <c r="K36">
        <v>8</v>
      </c>
      <c r="L36">
        <v>30</v>
      </c>
    </row>
    <row r="37" spans="1:12" x14ac:dyDescent="0.25">
      <c r="A37" t="s">
        <v>71</v>
      </c>
      <c r="B37" t="s">
        <v>13</v>
      </c>
      <c r="C37" t="s">
        <v>25</v>
      </c>
      <c r="D37" t="s">
        <v>67</v>
      </c>
      <c r="E37">
        <v>15</v>
      </c>
      <c r="F37">
        <v>6121</v>
      </c>
      <c r="G37">
        <v>7746</v>
      </c>
      <c r="H37">
        <v>96.3</v>
      </c>
      <c r="I37">
        <v>3</v>
      </c>
      <c r="J37" t="s">
        <v>30</v>
      </c>
      <c r="K37">
        <v>8</v>
      </c>
      <c r="L37">
        <v>30</v>
      </c>
    </row>
    <row r="38" spans="1:12" x14ac:dyDescent="0.25">
      <c r="A38" t="s">
        <v>68</v>
      </c>
      <c r="B38" t="s">
        <v>41</v>
      </c>
      <c r="C38" t="s">
        <v>22</v>
      </c>
      <c r="D38" t="s">
        <v>39</v>
      </c>
      <c r="E38">
        <v>20</v>
      </c>
      <c r="F38">
        <v>8846</v>
      </c>
      <c r="G38">
        <v>7527</v>
      </c>
      <c r="H38">
        <v>76.16</v>
      </c>
      <c r="J38" t="s">
        <v>52</v>
      </c>
      <c r="K38">
        <v>11</v>
      </c>
      <c r="L38">
        <v>26</v>
      </c>
    </row>
    <row r="39" spans="1:12" x14ac:dyDescent="0.25">
      <c r="A39" t="s">
        <v>72</v>
      </c>
      <c r="B39" t="s">
        <v>41</v>
      </c>
      <c r="C39" t="s">
        <v>42</v>
      </c>
      <c r="D39" t="s">
        <v>23</v>
      </c>
      <c r="E39">
        <v>16</v>
      </c>
      <c r="F39">
        <v>9708</v>
      </c>
      <c r="G39">
        <v>7270</v>
      </c>
      <c r="H39">
        <v>75.33</v>
      </c>
      <c r="J39" t="s">
        <v>30</v>
      </c>
      <c r="K39">
        <v>7</v>
      </c>
      <c r="L39">
        <v>24</v>
      </c>
    </row>
    <row r="40" spans="1:12" x14ac:dyDescent="0.25">
      <c r="A40" t="s">
        <v>73</v>
      </c>
      <c r="B40" t="s">
        <v>21</v>
      </c>
      <c r="C40" t="s">
        <v>42</v>
      </c>
      <c r="D40" t="s">
        <v>29</v>
      </c>
      <c r="E40">
        <v>10</v>
      </c>
      <c r="F40">
        <v>8727</v>
      </c>
      <c r="G40">
        <v>12524</v>
      </c>
      <c r="H40">
        <v>81.61</v>
      </c>
      <c r="I40">
        <v>3</v>
      </c>
      <c r="J40" t="s">
        <v>43</v>
      </c>
      <c r="K40">
        <v>10</v>
      </c>
      <c r="L40">
        <v>9</v>
      </c>
    </row>
    <row r="41" spans="1:12" x14ac:dyDescent="0.25">
      <c r="A41" t="s">
        <v>74</v>
      </c>
      <c r="B41" t="s">
        <v>18</v>
      </c>
      <c r="C41" t="s">
        <v>14</v>
      </c>
      <c r="D41" t="s">
        <v>36</v>
      </c>
      <c r="E41">
        <v>2</v>
      </c>
      <c r="F41">
        <v>6480</v>
      </c>
      <c r="G41">
        <v>9748</v>
      </c>
      <c r="H41">
        <v>78.3</v>
      </c>
      <c r="J41" t="s">
        <v>45</v>
      </c>
      <c r="K41">
        <v>8</v>
      </c>
      <c r="L41">
        <v>10</v>
      </c>
    </row>
    <row r="42" spans="1:12" x14ac:dyDescent="0.25">
      <c r="A42" t="s">
        <v>34</v>
      </c>
      <c r="B42" t="s">
        <v>21</v>
      </c>
      <c r="C42" t="s">
        <v>28</v>
      </c>
      <c r="D42" t="s">
        <v>19</v>
      </c>
      <c r="E42">
        <v>8</v>
      </c>
      <c r="F42">
        <v>12110</v>
      </c>
      <c r="G42">
        <v>13650</v>
      </c>
      <c r="H42">
        <v>69.5</v>
      </c>
      <c r="I42">
        <v>4</v>
      </c>
      <c r="J42" t="s">
        <v>16</v>
      </c>
      <c r="K42">
        <v>11</v>
      </c>
      <c r="L42">
        <v>4</v>
      </c>
    </row>
    <row r="43" spans="1:12" x14ac:dyDescent="0.25">
      <c r="A43" t="s">
        <v>49</v>
      </c>
      <c r="B43" t="s">
        <v>21</v>
      </c>
      <c r="C43" t="s">
        <v>25</v>
      </c>
      <c r="D43" t="s">
        <v>67</v>
      </c>
      <c r="E43">
        <v>10</v>
      </c>
      <c r="F43">
        <v>6612</v>
      </c>
      <c r="G43">
        <v>5309</v>
      </c>
      <c r="H43">
        <v>15.19</v>
      </c>
      <c r="I43">
        <v>5</v>
      </c>
      <c r="J43" t="s">
        <v>33</v>
      </c>
      <c r="K43">
        <v>5</v>
      </c>
      <c r="L43">
        <v>19</v>
      </c>
    </row>
    <row r="44" spans="1:12" x14ac:dyDescent="0.25">
      <c r="A44" t="s">
        <v>75</v>
      </c>
      <c r="B44" t="s">
        <v>21</v>
      </c>
      <c r="C44" t="s">
        <v>35</v>
      </c>
      <c r="D44" t="s">
        <v>67</v>
      </c>
      <c r="E44">
        <v>10</v>
      </c>
      <c r="F44">
        <v>6646</v>
      </c>
      <c r="G44">
        <v>8449</v>
      </c>
      <c r="H44">
        <v>74.849999999999994</v>
      </c>
      <c r="J44" t="s">
        <v>16</v>
      </c>
      <c r="K44">
        <v>4</v>
      </c>
      <c r="L44">
        <v>22</v>
      </c>
    </row>
    <row r="45" spans="1:12" x14ac:dyDescent="0.25">
      <c r="A45" t="s">
        <v>76</v>
      </c>
      <c r="B45" t="s">
        <v>41</v>
      </c>
      <c r="C45" t="s">
        <v>28</v>
      </c>
      <c r="D45" t="s">
        <v>51</v>
      </c>
      <c r="E45">
        <v>15</v>
      </c>
      <c r="F45">
        <v>12269</v>
      </c>
      <c r="G45">
        <v>11038</v>
      </c>
      <c r="H45">
        <v>79.849999999999994</v>
      </c>
      <c r="I45">
        <v>4</v>
      </c>
      <c r="J45" t="s">
        <v>37</v>
      </c>
      <c r="K45">
        <v>6</v>
      </c>
      <c r="L45">
        <v>18</v>
      </c>
    </row>
    <row r="46" spans="1:12" x14ac:dyDescent="0.25">
      <c r="A46" t="s">
        <v>151</v>
      </c>
      <c r="B46" t="s">
        <v>41</v>
      </c>
      <c r="C46" t="s">
        <v>56</v>
      </c>
      <c r="D46" t="s">
        <v>19</v>
      </c>
      <c r="E46">
        <v>3</v>
      </c>
      <c r="F46">
        <v>7725</v>
      </c>
      <c r="G46">
        <v>11385</v>
      </c>
      <c r="H46">
        <v>97.43</v>
      </c>
      <c r="I46">
        <v>3</v>
      </c>
      <c r="J46" t="s">
        <v>45</v>
      </c>
      <c r="K46">
        <v>11</v>
      </c>
      <c r="L46">
        <v>13</v>
      </c>
    </row>
    <row r="47" spans="1:12" x14ac:dyDescent="0.25">
      <c r="A47" t="s">
        <v>77</v>
      </c>
      <c r="B47" t="s">
        <v>41</v>
      </c>
      <c r="C47" t="s">
        <v>28</v>
      </c>
      <c r="D47" t="s">
        <v>29</v>
      </c>
      <c r="E47">
        <v>8</v>
      </c>
      <c r="F47">
        <v>9906</v>
      </c>
      <c r="G47">
        <v>14030</v>
      </c>
      <c r="H47">
        <v>83.5</v>
      </c>
      <c r="J47" t="s">
        <v>30</v>
      </c>
      <c r="K47">
        <v>10</v>
      </c>
      <c r="L47">
        <v>29</v>
      </c>
    </row>
    <row r="48" spans="1:12" x14ac:dyDescent="0.25">
      <c r="A48" t="s">
        <v>152</v>
      </c>
      <c r="B48" t="s">
        <v>21</v>
      </c>
      <c r="C48" t="s">
        <v>35</v>
      </c>
      <c r="D48" t="s">
        <v>51</v>
      </c>
      <c r="E48">
        <v>9</v>
      </c>
      <c r="F48">
        <v>5474</v>
      </c>
      <c r="G48">
        <v>4382</v>
      </c>
      <c r="H48">
        <v>39.880000000000003</v>
      </c>
      <c r="I48">
        <v>3</v>
      </c>
      <c r="J48" t="s">
        <v>52</v>
      </c>
      <c r="K48">
        <v>11</v>
      </c>
      <c r="L48">
        <v>13</v>
      </c>
    </row>
    <row r="49" spans="1:12" x14ac:dyDescent="0.25">
      <c r="A49" t="s">
        <v>78</v>
      </c>
      <c r="B49" t="s">
        <v>18</v>
      </c>
      <c r="C49" t="s">
        <v>32</v>
      </c>
      <c r="D49" t="s">
        <v>67</v>
      </c>
      <c r="E49">
        <v>19</v>
      </c>
      <c r="F49">
        <v>5753</v>
      </c>
      <c r="G49">
        <v>5444</v>
      </c>
      <c r="H49">
        <v>15.46</v>
      </c>
      <c r="I49">
        <v>5</v>
      </c>
      <c r="J49" t="s">
        <v>45</v>
      </c>
      <c r="K49">
        <v>11</v>
      </c>
      <c r="L49">
        <v>27</v>
      </c>
    </row>
    <row r="50" spans="1:12" x14ac:dyDescent="0.25">
      <c r="A50" t="s">
        <v>79</v>
      </c>
      <c r="B50" t="s">
        <v>41</v>
      </c>
      <c r="C50" t="s">
        <v>42</v>
      </c>
      <c r="D50" t="s">
        <v>26</v>
      </c>
      <c r="E50">
        <v>7</v>
      </c>
      <c r="F50">
        <v>10314</v>
      </c>
      <c r="G50">
        <v>13657</v>
      </c>
      <c r="H50">
        <v>30.96</v>
      </c>
      <c r="I50">
        <v>3</v>
      </c>
      <c r="J50" t="s">
        <v>43</v>
      </c>
      <c r="K50">
        <v>7</v>
      </c>
      <c r="L50">
        <v>12</v>
      </c>
    </row>
    <row r="51" spans="1:12" x14ac:dyDescent="0.25">
      <c r="A51" t="s">
        <v>80</v>
      </c>
      <c r="B51" t="s">
        <v>13</v>
      </c>
      <c r="C51" t="s">
        <v>32</v>
      </c>
      <c r="D51" t="s">
        <v>29</v>
      </c>
      <c r="E51">
        <v>14</v>
      </c>
      <c r="F51">
        <v>5919</v>
      </c>
      <c r="G51">
        <v>4127</v>
      </c>
      <c r="H51">
        <v>40.479999999999997</v>
      </c>
      <c r="I51">
        <v>4</v>
      </c>
      <c r="J51" t="s">
        <v>30</v>
      </c>
      <c r="K51">
        <v>9</v>
      </c>
      <c r="L51">
        <v>25</v>
      </c>
    </row>
    <row r="52" spans="1:12" x14ac:dyDescent="0.25">
      <c r="A52" t="s">
        <v>153</v>
      </c>
      <c r="B52" t="s">
        <v>13</v>
      </c>
      <c r="C52" t="s">
        <v>25</v>
      </c>
      <c r="D52" t="s">
        <v>67</v>
      </c>
      <c r="E52">
        <v>4</v>
      </c>
      <c r="F52">
        <v>9806</v>
      </c>
      <c r="G52">
        <v>13266</v>
      </c>
      <c r="H52">
        <v>84.45</v>
      </c>
      <c r="I52">
        <v>3</v>
      </c>
      <c r="J52" t="s">
        <v>43</v>
      </c>
      <c r="K52">
        <v>6</v>
      </c>
      <c r="L52">
        <v>26</v>
      </c>
    </row>
    <row r="53" spans="1:12" x14ac:dyDescent="0.25">
      <c r="A53" t="s">
        <v>154</v>
      </c>
      <c r="B53" t="s">
        <v>13</v>
      </c>
      <c r="C53" t="s">
        <v>28</v>
      </c>
      <c r="D53" t="s">
        <v>15</v>
      </c>
      <c r="E53">
        <v>18</v>
      </c>
      <c r="F53">
        <v>10873</v>
      </c>
      <c r="G53">
        <v>15250</v>
      </c>
      <c r="H53">
        <v>90.56</v>
      </c>
      <c r="I53">
        <v>4</v>
      </c>
      <c r="J53" t="s">
        <v>45</v>
      </c>
      <c r="K53">
        <v>9</v>
      </c>
      <c r="L53">
        <v>5</v>
      </c>
    </row>
    <row r="54" spans="1:12" x14ac:dyDescent="0.25">
      <c r="A54" t="s">
        <v>81</v>
      </c>
      <c r="B54" t="s">
        <v>21</v>
      </c>
      <c r="C54" t="s">
        <v>25</v>
      </c>
      <c r="D54" t="s">
        <v>15</v>
      </c>
      <c r="E54">
        <v>8</v>
      </c>
      <c r="F54">
        <v>11141</v>
      </c>
      <c r="G54">
        <v>13023</v>
      </c>
      <c r="H54">
        <v>44.14</v>
      </c>
      <c r="J54" t="s">
        <v>48</v>
      </c>
      <c r="K54">
        <v>9</v>
      </c>
      <c r="L54">
        <v>10</v>
      </c>
    </row>
    <row r="55" spans="1:12" x14ac:dyDescent="0.25">
      <c r="A55" t="s">
        <v>155</v>
      </c>
      <c r="B55" t="s">
        <v>13</v>
      </c>
      <c r="C55" t="s">
        <v>32</v>
      </c>
      <c r="D55" t="s">
        <v>39</v>
      </c>
      <c r="E55">
        <v>5</v>
      </c>
      <c r="F55">
        <v>12056</v>
      </c>
      <c r="G55">
        <v>9079</v>
      </c>
      <c r="H55">
        <v>47.29</v>
      </c>
      <c r="J55" t="s">
        <v>43</v>
      </c>
      <c r="K55">
        <v>9</v>
      </c>
      <c r="L55">
        <v>2</v>
      </c>
    </row>
    <row r="56" spans="1:12" x14ac:dyDescent="0.25">
      <c r="A56" t="s">
        <v>156</v>
      </c>
      <c r="B56" t="s">
        <v>21</v>
      </c>
      <c r="C56" t="s">
        <v>42</v>
      </c>
      <c r="D56" t="s">
        <v>51</v>
      </c>
      <c r="E56">
        <v>9</v>
      </c>
      <c r="F56">
        <v>7385</v>
      </c>
      <c r="G56">
        <v>6656</v>
      </c>
      <c r="H56">
        <v>48.44</v>
      </c>
      <c r="I56">
        <v>4</v>
      </c>
      <c r="J56" t="s">
        <v>33</v>
      </c>
      <c r="K56">
        <v>10</v>
      </c>
      <c r="L56">
        <v>10</v>
      </c>
    </row>
    <row r="57" spans="1:12" x14ac:dyDescent="0.25">
      <c r="A57" t="s">
        <v>82</v>
      </c>
      <c r="B57" t="s">
        <v>13</v>
      </c>
      <c r="C57" t="s">
        <v>54</v>
      </c>
      <c r="D57" t="s">
        <v>67</v>
      </c>
      <c r="E57">
        <v>5</v>
      </c>
      <c r="F57">
        <v>9000</v>
      </c>
      <c r="G57">
        <v>13032</v>
      </c>
      <c r="H57">
        <v>13.13</v>
      </c>
      <c r="I57">
        <v>5</v>
      </c>
      <c r="J57" t="s">
        <v>33</v>
      </c>
      <c r="K57">
        <v>6</v>
      </c>
      <c r="L57">
        <v>23</v>
      </c>
    </row>
    <row r="58" spans="1:12" x14ac:dyDescent="0.25">
      <c r="A58" t="s">
        <v>83</v>
      </c>
      <c r="B58" t="s">
        <v>18</v>
      </c>
      <c r="C58" t="s">
        <v>14</v>
      </c>
      <c r="D58" t="s">
        <v>39</v>
      </c>
      <c r="E58">
        <v>3</v>
      </c>
      <c r="F58">
        <v>13702</v>
      </c>
      <c r="G58">
        <v>11887</v>
      </c>
      <c r="H58">
        <v>31.08</v>
      </c>
      <c r="I58">
        <v>5</v>
      </c>
      <c r="J58" t="s">
        <v>37</v>
      </c>
      <c r="K58">
        <v>9</v>
      </c>
      <c r="L58">
        <v>3</v>
      </c>
    </row>
    <row r="59" spans="1:12" x14ac:dyDescent="0.25">
      <c r="A59" t="s">
        <v>84</v>
      </c>
      <c r="B59" t="s">
        <v>21</v>
      </c>
      <c r="C59" t="s">
        <v>25</v>
      </c>
      <c r="D59" t="s">
        <v>51</v>
      </c>
      <c r="E59">
        <v>2</v>
      </c>
      <c r="F59">
        <v>11751</v>
      </c>
      <c r="G59">
        <v>9815</v>
      </c>
      <c r="H59">
        <v>27.16</v>
      </c>
      <c r="I59">
        <v>5</v>
      </c>
      <c r="J59" t="s">
        <v>33</v>
      </c>
      <c r="K59">
        <v>12</v>
      </c>
      <c r="L59">
        <v>12</v>
      </c>
    </row>
    <row r="60" spans="1:12" x14ac:dyDescent="0.25">
      <c r="A60" t="s">
        <v>157</v>
      </c>
      <c r="B60" t="s">
        <v>13</v>
      </c>
      <c r="C60" t="s">
        <v>25</v>
      </c>
      <c r="D60" t="s">
        <v>29</v>
      </c>
      <c r="E60">
        <v>6</v>
      </c>
      <c r="F60">
        <v>14272</v>
      </c>
      <c r="G60">
        <v>15697</v>
      </c>
      <c r="H60">
        <v>70.489999999999995</v>
      </c>
      <c r="J60" t="s">
        <v>43</v>
      </c>
      <c r="K60">
        <v>12</v>
      </c>
      <c r="L60">
        <v>30</v>
      </c>
    </row>
    <row r="61" spans="1:12" x14ac:dyDescent="0.25">
      <c r="A61" t="s">
        <v>85</v>
      </c>
      <c r="B61" t="s">
        <v>41</v>
      </c>
      <c r="C61" t="s">
        <v>54</v>
      </c>
      <c r="D61" t="s">
        <v>67</v>
      </c>
      <c r="E61">
        <v>10</v>
      </c>
      <c r="F61">
        <v>7950</v>
      </c>
      <c r="G61">
        <v>7003</v>
      </c>
      <c r="H61">
        <v>79.8</v>
      </c>
      <c r="J61" t="s">
        <v>60</v>
      </c>
      <c r="K61">
        <v>5</v>
      </c>
      <c r="L61">
        <v>15</v>
      </c>
    </row>
    <row r="62" spans="1:12" x14ac:dyDescent="0.25">
      <c r="A62" t="s">
        <v>158</v>
      </c>
      <c r="B62" t="s">
        <v>21</v>
      </c>
      <c r="C62" t="s">
        <v>56</v>
      </c>
      <c r="D62" t="s">
        <v>51</v>
      </c>
      <c r="E62">
        <v>20</v>
      </c>
      <c r="F62">
        <v>7785</v>
      </c>
      <c r="G62">
        <v>11326</v>
      </c>
      <c r="H62">
        <v>53.54</v>
      </c>
      <c r="I62">
        <v>5</v>
      </c>
      <c r="J62" t="s">
        <v>37</v>
      </c>
      <c r="K62">
        <v>9</v>
      </c>
      <c r="L62">
        <v>21</v>
      </c>
    </row>
    <row r="63" spans="1:12" x14ac:dyDescent="0.25">
      <c r="A63" t="s">
        <v>86</v>
      </c>
      <c r="B63" t="s">
        <v>41</v>
      </c>
      <c r="C63" t="s">
        <v>56</v>
      </c>
      <c r="D63" t="s">
        <v>67</v>
      </c>
      <c r="E63">
        <v>19</v>
      </c>
      <c r="F63">
        <v>7868</v>
      </c>
      <c r="G63">
        <v>6297</v>
      </c>
      <c r="H63">
        <v>19.63</v>
      </c>
      <c r="I63">
        <v>3</v>
      </c>
      <c r="J63" t="s">
        <v>37</v>
      </c>
      <c r="K63">
        <v>7</v>
      </c>
      <c r="L63">
        <v>9</v>
      </c>
    </row>
    <row r="64" spans="1:12" x14ac:dyDescent="0.25">
      <c r="A64" t="s">
        <v>159</v>
      </c>
      <c r="B64" t="s">
        <v>41</v>
      </c>
      <c r="C64" t="s">
        <v>32</v>
      </c>
      <c r="D64" t="s">
        <v>26</v>
      </c>
      <c r="E64">
        <v>10</v>
      </c>
      <c r="F64">
        <v>6293</v>
      </c>
      <c r="G64">
        <v>4193</v>
      </c>
      <c r="H64">
        <v>27.03</v>
      </c>
      <c r="I64">
        <v>5</v>
      </c>
      <c r="J64" t="s">
        <v>43</v>
      </c>
      <c r="K64">
        <v>11</v>
      </c>
      <c r="L64">
        <v>24</v>
      </c>
    </row>
    <row r="65" spans="1:12" x14ac:dyDescent="0.25">
      <c r="A65" t="s">
        <v>87</v>
      </c>
      <c r="B65" t="s">
        <v>41</v>
      </c>
      <c r="C65" t="s">
        <v>25</v>
      </c>
      <c r="D65" t="s">
        <v>36</v>
      </c>
      <c r="E65">
        <v>15</v>
      </c>
      <c r="F65">
        <v>14985</v>
      </c>
      <c r="G65">
        <v>17400</v>
      </c>
      <c r="H65">
        <v>88.38</v>
      </c>
      <c r="I65">
        <v>3</v>
      </c>
      <c r="J65" t="s">
        <v>16</v>
      </c>
      <c r="K65">
        <v>5</v>
      </c>
      <c r="L65">
        <v>16</v>
      </c>
    </row>
    <row r="66" spans="1:12" x14ac:dyDescent="0.25">
      <c r="A66" t="s">
        <v>160</v>
      </c>
      <c r="B66" t="s">
        <v>41</v>
      </c>
      <c r="C66" t="s">
        <v>42</v>
      </c>
      <c r="D66" t="s">
        <v>58</v>
      </c>
      <c r="E66">
        <v>4</v>
      </c>
      <c r="F66">
        <v>11267</v>
      </c>
      <c r="G66">
        <v>15364</v>
      </c>
      <c r="H66">
        <v>77.33</v>
      </c>
      <c r="I66">
        <v>5</v>
      </c>
      <c r="J66" t="s">
        <v>45</v>
      </c>
      <c r="K66">
        <v>8</v>
      </c>
      <c r="L66">
        <v>7</v>
      </c>
    </row>
    <row r="67" spans="1:12" x14ac:dyDescent="0.25">
      <c r="A67" t="s">
        <v>88</v>
      </c>
      <c r="B67" t="s">
        <v>13</v>
      </c>
      <c r="C67" t="s">
        <v>22</v>
      </c>
      <c r="D67" t="s">
        <v>15</v>
      </c>
      <c r="E67">
        <v>15</v>
      </c>
      <c r="F67">
        <v>8945</v>
      </c>
      <c r="G67">
        <v>6156</v>
      </c>
      <c r="H67">
        <v>15.64</v>
      </c>
      <c r="I67">
        <v>3</v>
      </c>
      <c r="J67" t="s">
        <v>48</v>
      </c>
      <c r="K67">
        <v>11</v>
      </c>
      <c r="L67">
        <v>7</v>
      </c>
    </row>
    <row r="68" spans="1:12" x14ac:dyDescent="0.25">
      <c r="A68" t="s">
        <v>89</v>
      </c>
      <c r="B68" t="s">
        <v>13</v>
      </c>
      <c r="C68" t="s">
        <v>32</v>
      </c>
      <c r="D68" t="s">
        <v>36</v>
      </c>
      <c r="E68">
        <v>10</v>
      </c>
      <c r="F68">
        <v>13153</v>
      </c>
      <c r="G68">
        <v>11232</v>
      </c>
      <c r="H68">
        <v>21.89</v>
      </c>
      <c r="J68" t="s">
        <v>33</v>
      </c>
      <c r="K68">
        <v>7</v>
      </c>
      <c r="L68">
        <v>27</v>
      </c>
    </row>
    <row r="69" spans="1:12" x14ac:dyDescent="0.25">
      <c r="A69" t="s">
        <v>155</v>
      </c>
      <c r="B69" t="s">
        <v>21</v>
      </c>
      <c r="C69" t="s">
        <v>32</v>
      </c>
      <c r="D69" t="s">
        <v>51</v>
      </c>
      <c r="E69">
        <v>13</v>
      </c>
      <c r="F69">
        <v>14554</v>
      </c>
      <c r="G69">
        <v>11675</v>
      </c>
      <c r="H69">
        <v>88.9</v>
      </c>
      <c r="I69">
        <v>5</v>
      </c>
      <c r="J69" t="s">
        <v>48</v>
      </c>
      <c r="K69">
        <v>6</v>
      </c>
      <c r="L69">
        <v>18</v>
      </c>
    </row>
    <row r="70" spans="1:12" x14ac:dyDescent="0.25">
      <c r="A70" t="s">
        <v>53</v>
      </c>
      <c r="B70" t="s">
        <v>21</v>
      </c>
      <c r="C70" t="s">
        <v>14</v>
      </c>
      <c r="D70" t="s">
        <v>58</v>
      </c>
      <c r="E70">
        <v>9</v>
      </c>
      <c r="F70">
        <v>7344</v>
      </c>
      <c r="G70">
        <v>7278</v>
      </c>
      <c r="H70">
        <v>66.81</v>
      </c>
      <c r="I70">
        <v>5</v>
      </c>
      <c r="J70" t="s">
        <v>33</v>
      </c>
      <c r="K70">
        <v>5</v>
      </c>
      <c r="L70">
        <v>9</v>
      </c>
    </row>
    <row r="71" spans="1:12" x14ac:dyDescent="0.25">
      <c r="A71" t="s">
        <v>90</v>
      </c>
      <c r="B71" t="s">
        <v>21</v>
      </c>
      <c r="C71" t="s">
        <v>25</v>
      </c>
      <c r="D71" t="s">
        <v>36</v>
      </c>
      <c r="E71">
        <v>17</v>
      </c>
      <c r="F71">
        <v>8804</v>
      </c>
      <c r="G71">
        <v>12275</v>
      </c>
      <c r="H71">
        <v>34.53</v>
      </c>
      <c r="I71">
        <v>4</v>
      </c>
      <c r="J71" t="s">
        <v>57</v>
      </c>
      <c r="K71">
        <v>4</v>
      </c>
      <c r="L71">
        <v>30</v>
      </c>
    </row>
    <row r="72" spans="1:12" x14ac:dyDescent="0.25">
      <c r="A72" t="s">
        <v>75</v>
      </c>
      <c r="B72" t="s">
        <v>13</v>
      </c>
      <c r="C72" t="s">
        <v>56</v>
      </c>
      <c r="D72" t="s">
        <v>26</v>
      </c>
      <c r="E72">
        <v>18</v>
      </c>
      <c r="F72">
        <v>12555</v>
      </c>
      <c r="G72">
        <v>16013</v>
      </c>
      <c r="H72">
        <v>51.01</v>
      </c>
      <c r="I72">
        <v>5</v>
      </c>
      <c r="J72" t="s">
        <v>60</v>
      </c>
      <c r="K72">
        <v>8</v>
      </c>
      <c r="L72">
        <v>18</v>
      </c>
    </row>
    <row r="73" spans="1:12" x14ac:dyDescent="0.25">
      <c r="A73" t="s">
        <v>68</v>
      </c>
      <c r="B73" t="s">
        <v>21</v>
      </c>
      <c r="C73" t="s">
        <v>56</v>
      </c>
      <c r="D73" t="s">
        <v>15</v>
      </c>
      <c r="E73">
        <v>16</v>
      </c>
      <c r="F73">
        <v>9161</v>
      </c>
      <c r="G73">
        <v>8110</v>
      </c>
      <c r="H73">
        <v>55.49</v>
      </c>
      <c r="I73">
        <v>3</v>
      </c>
      <c r="J73" t="s">
        <v>16</v>
      </c>
      <c r="K73">
        <v>10</v>
      </c>
      <c r="L73">
        <v>23</v>
      </c>
    </row>
    <row r="74" spans="1:12" x14ac:dyDescent="0.25">
      <c r="A74" t="s">
        <v>91</v>
      </c>
      <c r="B74" t="s">
        <v>41</v>
      </c>
      <c r="C74" t="s">
        <v>28</v>
      </c>
      <c r="D74" t="s">
        <v>23</v>
      </c>
      <c r="E74">
        <v>15</v>
      </c>
      <c r="F74">
        <v>12529</v>
      </c>
      <c r="G74">
        <v>14352</v>
      </c>
      <c r="H74">
        <v>58.95</v>
      </c>
      <c r="I74">
        <v>4</v>
      </c>
      <c r="J74" t="s">
        <v>45</v>
      </c>
      <c r="K74">
        <v>10</v>
      </c>
      <c r="L74">
        <v>9</v>
      </c>
    </row>
    <row r="75" spans="1:12" x14ac:dyDescent="0.25">
      <c r="A75" t="s">
        <v>92</v>
      </c>
      <c r="B75" t="s">
        <v>13</v>
      </c>
      <c r="C75" t="s">
        <v>93</v>
      </c>
      <c r="D75" t="s">
        <v>51</v>
      </c>
      <c r="E75">
        <v>3</v>
      </c>
      <c r="F75">
        <v>9183</v>
      </c>
      <c r="G75">
        <v>8835</v>
      </c>
      <c r="H75">
        <v>47.4</v>
      </c>
      <c r="I75">
        <v>5</v>
      </c>
      <c r="J75" t="s">
        <v>43</v>
      </c>
      <c r="K75">
        <v>7</v>
      </c>
      <c r="L75">
        <v>5</v>
      </c>
    </row>
    <row r="76" spans="1:12" x14ac:dyDescent="0.25">
      <c r="A76" t="s">
        <v>161</v>
      </c>
      <c r="B76" t="s">
        <v>21</v>
      </c>
      <c r="C76" t="s">
        <v>93</v>
      </c>
      <c r="D76" t="s">
        <v>15</v>
      </c>
      <c r="E76">
        <v>20</v>
      </c>
      <c r="F76">
        <v>5153</v>
      </c>
      <c r="G76">
        <v>2282</v>
      </c>
      <c r="H76">
        <v>28.61</v>
      </c>
      <c r="I76">
        <v>5</v>
      </c>
      <c r="J76" t="s">
        <v>48</v>
      </c>
      <c r="K76">
        <v>6</v>
      </c>
      <c r="L76">
        <v>4</v>
      </c>
    </row>
    <row r="77" spans="1:12" x14ac:dyDescent="0.25">
      <c r="A77" t="s">
        <v>94</v>
      </c>
      <c r="B77" t="s">
        <v>41</v>
      </c>
      <c r="C77" t="s">
        <v>93</v>
      </c>
      <c r="D77" t="s">
        <v>36</v>
      </c>
      <c r="E77">
        <v>2</v>
      </c>
      <c r="F77">
        <v>12622</v>
      </c>
      <c r="G77">
        <v>11049</v>
      </c>
      <c r="H77">
        <v>50.39</v>
      </c>
      <c r="J77" t="s">
        <v>48</v>
      </c>
      <c r="K77">
        <v>9</v>
      </c>
      <c r="L77">
        <v>20</v>
      </c>
    </row>
    <row r="78" spans="1:12" x14ac:dyDescent="0.25">
      <c r="A78" t="s">
        <v>162</v>
      </c>
      <c r="B78" t="s">
        <v>21</v>
      </c>
      <c r="C78" t="s">
        <v>14</v>
      </c>
      <c r="D78" t="s">
        <v>23</v>
      </c>
      <c r="E78">
        <v>14</v>
      </c>
      <c r="F78">
        <v>9712</v>
      </c>
      <c r="G78">
        <v>8885</v>
      </c>
      <c r="H78">
        <v>44.4</v>
      </c>
      <c r="I78">
        <v>4</v>
      </c>
      <c r="J78" t="s">
        <v>43</v>
      </c>
      <c r="K78">
        <v>9</v>
      </c>
      <c r="L78">
        <v>24</v>
      </c>
    </row>
    <row r="79" spans="1:12" x14ac:dyDescent="0.25">
      <c r="A79" t="s">
        <v>163</v>
      </c>
      <c r="B79" t="s">
        <v>18</v>
      </c>
      <c r="C79" t="s">
        <v>42</v>
      </c>
      <c r="D79" t="s">
        <v>19</v>
      </c>
      <c r="E79">
        <v>11</v>
      </c>
      <c r="F79">
        <v>13955</v>
      </c>
      <c r="G79">
        <v>11384</v>
      </c>
      <c r="H79">
        <v>86.39</v>
      </c>
      <c r="I79">
        <v>3</v>
      </c>
      <c r="J79" t="s">
        <v>45</v>
      </c>
      <c r="K79">
        <v>7</v>
      </c>
      <c r="L79">
        <v>19</v>
      </c>
    </row>
    <row r="80" spans="1:12" x14ac:dyDescent="0.25">
      <c r="A80" t="s">
        <v>95</v>
      </c>
      <c r="B80" t="s">
        <v>21</v>
      </c>
      <c r="C80" t="s">
        <v>93</v>
      </c>
      <c r="D80" t="s">
        <v>15</v>
      </c>
      <c r="E80">
        <v>20</v>
      </c>
      <c r="F80">
        <v>7588</v>
      </c>
      <c r="G80">
        <v>5626</v>
      </c>
      <c r="H80">
        <v>45.71</v>
      </c>
      <c r="I80">
        <v>5</v>
      </c>
      <c r="J80" t="s">
        <v>45</v>
      </c>
      <c r="K80">
        <v>6</v>
      </c>
      <c r="L80">
        <v>8</v>
      </c>
    </row>
    <row r="81" spans="1:12" x14ac:dyDescent="0.25">
      <c r="A81" t="s">
        <v>164</v>
      </c>
      <c r="B81" t="s">
        <v>18</v>
      </c>
      <c r="C81" t="s">
        <v>54</v>
      </c>
      <c r="D81" t="s">
        <v>19</v>
      </c>
      <c r="E81">
        <v>9</v>
      </c>
      <c r="F81">
        <v>6210</v>
      </c>
      <c r="G81">
        <v>9286</v>
      </c>
      <c r="H81">
        <v>92.04</v>
      </c>
      <c r="J81" t="s">
        <v>37</v>
      </c>
      <c r="K81">
        <v>11</v>
      </c>
      <c r="L81">
        <v>8</v>
      </c>
    </row>
    <row r="82" spans="1:12" x14ac:dyDescent="0.25">
      <c r="A82" t="s">
        <v>96</v>
      </c>
      <c r="B82" t="s">
        <v>21</v>
      </c>
      <c r="C82" t="s">
        <v>35</v>
      </c>
      <c r="D82" t="s">
        <v>58</v>
      </c>
      <c r="E82">
        <v>1</v>
      </c>
      <c r="F82">
        <v>12237</v>
      </c>
      <c r="G82">
        <v>12685</v>
      </c>
      <c r="H82">
        <v>70.61</v>
      </c>
      <c r="I82">
        <v>5</v>
      </c>
      <c r="J82" t="s">
        <v>57</v>
      </c>
      <c r="K82">
        <v>12</v>
      </c>
      <c r="L82">
        <v>2</v>
      </c>
    </row>
    <row r="83" spans="1:12" x14ac:dyDescent="0.25">
      <c r="A83" t="s">
        <v>63</v>
      </c>
      <c r="B83" t="s">
        <v>21</v>
      </c>
      <c r="C83" t="s">
        <v>32</v>
      </c>
      <c r="D83" t="s">
        <v>29</v>
      </c>
      <c r="E83">
        <v>3</v>
      </c>
      <c r="F83">
        <v>10661</v>
      </c>
      <c r="G83">
        <v>11970</v>
      </c>
      <c r="H83">
        <v>73.55</v>
      </c>
      <c r="I83">
        <v>4</v>
      </c>
      <c r="J83" t="s">
        <v>33</v>
      </c>
      <c r="K83">
        <v>11</v>
      </c>
      <c r="L83">
        <v>22</v>
      </c>
    </row>
    <row r="84" spans="1:12" x14ac:dyDescent="0.25">
      <c r="A84" t="s">
        <v>97</v>
      </c>
      <c r="B84" t="s">
        <v>13</v>
      </c>
      <c r="C84" t="s">
        <v>42</v>
      </c>
      <c r="D84" t="s">
        <v>67</v>
      </c>
      <c r="E84">
        <v>8</v>
      </c>
      <c r="F84">
        <v>14626</v>
      </c>
      <c r="G84">
        <v>12557</v>
      </c>
      <c r="H84">
        <v>21.19</v>
      </c>
      <c r="I84">
        <v>3</v>
      </c>
      <c r="J84" t="s">
        <v>60</v>
      </c>
      <c r="K84">
        <v>11</v>
      </c>
      <c r="L84">
        <v>29</v>
      </c>
    </row>
    <row r="85" spans="1:12" x14ac:dyDescent="0.25">
      <c r="A85" t="s">
        <v>98</v>
      </c>
      <c r="B85" t="s">
        <v>13</v>
      </c>
      <c r="C85" t="s">
        <v>56</v>
      </c>
      <c r="D85" t="s">
        <v>58</v>
      </c>
      <c r="E85">
        <v>19</v>
      </c>
      <c r="F85">
        <v>9901</v>
      </c>
      <c r="G85">
        <v>13009</v>
      </c>
      <c r="H85">
        <v>17.88</v>
      </c>
      <c r="J85" t="s">
        <v>37</v>
      </c>
      <c r="K85">
        <v>8</v>
      </c>
      <c r="L85">
        <v>17</v>
      </c>
    </row>
    <row r="86" spans="1:12" x14ac:dyDescent="0.25">
      <c r="A86" t="s">
        <v>165</v>
      </c>
      <c r="B86" t="s">
        <v>18</v>
      </c>
      <c r="C86" t="s">
        <v>28</v>
      </c>
      <c r="D86" t="s">
        <v>23</v>
      </c>
      <c r="E86">
        <v>19</v>
      </c>
      <c r="F86">
        <v>11951</v>
      </c>
      <c r="G86">
        <v>9471</v>
      </c>
      <c r="H86">
        <v>28.43</v>
      </c>
      <c r="I86">
        <v>5</v>
      </c>
      <c r="J86" t="s">
        <v>43</v>
      </c>
      <c r="K86">
        <v>11</v>
      </c>
      <c r="L86">
        <v>8</v>
      </c>
    </row>
    <row r="87" spans="1:12" x14ac:dyDescent="0.25">
      <c r="A87" t="s">
        <v>166</v>
      </c>
      <c r="B87" t="s">
        <v>13</v>
      </c>
      <c r="C87" t="s">
        <v>35</v>
      </c>
      <c r="D87" t="s">
        <v>23</v>
      </c>
      <c r="E87">
        <v>1</v>
      </c>
      <c r="F87">
        <v>9097</v>
      </c>
      <c r="G87">
        <v>9998</v>
      </c>
      <c r="H87">
        <v>28.61</v>
      </c>
      <c r="I87">
        <v>3</v>
      </c>
      <c r="J87" t="s">
        <v>37</v>
      </c>
      <c r="K87">
        <v>4</v>
      </c>
      <c r="L87">
        <v>21</v>
      </c>
    </row>
    <row r="88" spans="1:12" x14ac:dyDescent="0.25">
      <c r="A88" t="s">
        <v>92</v>
      </c>
      <c r="B88" t="s">
        <v>41</v>
      </c>
      <c r="C88" t="s">
        <v>14</v>
      </c>
      <c r="D88" t="s">
        <v>15</v>
      </c>
      <c r="E88">
        <v>9</v>
      </c>
      <c r="F88">
        <v>12484</v>
      </c>
      <c r="G88">
        <v>13156</v>
      </c>
      <c r="H88">
        <v>89.75</v>
      </c>
      <c r="I88">
        <v>5</v>
      </c>
      <c r="J88" t="s">
        <v>30</v>
      </c>
      <c r="K88">
        <v>5</v>
      </c>
      <c r="L88">
        <v>8</v>
      </c>
    </row>
    <row r="89" spans="1:12" x14ac:dyDescent="0.25">
      <c r="A89" t="s">
        <v>99</v>
      </c>
      <c r="B89" t="s">
        <v>41</v>
      </c>
      <c r="C89" t="s">
        <v>32</v>
      </c>
      <c r="D89" t="s">
        <v>67</v>
      </c>
      <c r="E89">
        <v>19</v>
      </c>
      <c r="F89">
        <v>9949</v>
      </c>
      <c r="G89">
        <v>13322</v>
      </c>
      <c r="H89">
        <v>75.760000000000005</v>
      </c>
      <c r="I89">
        <v>5</v>
      </c>
      <c r="J89" t="s">
        <v>43</v>
      </c>
      <c r="K89">
        <v>10</v>
      </c>
      <c r="L89">
        <v>2</v>
      </c>
    </row>
    <row r="90" spans="1:12" x14ac:dyDescent="0.25">
      <c r="A90" t="s">
        <v>167</v>
      </c>
      <c r="B90" t="s">
        <v>18</v>
      </c>
      <c r="C90" t="s">
        <v>14</v>
      </c>
      <c r="D90" t="s">
        <v>29</v>
      </c>
      <c r="E90">
        <v>2</v>
      </c>
      <c r="F90">
        <v>8263</v>
      </c>
      <c r="G90">
        <v>8228</v>
      </c>
      <c r="H90">
        <v>17.59</v>
      </c>
      <c r="I90">
        <v>4</v>
      </c>
      <c r="J90" t="s">
        <v>57</v>
      </c>
      <c r="K90">
        <v>12</v>
      </c>
      <c r="L90">
        <v>4</v>
      </c>
    </row>
    <row r="91" spans="1:12" x14ac:dyDescent="0.25">
      <c r="A91" t="s">
        <v>144</v>
      </c>
      <c r="B91" t="s">
        <v>41</v>
      </c>
      <c r="C91" t="s">
        <v>14</v>
      </c>
      <c r="D91" t="s">
        <v>36</v>
      </c>
      <c r="E91">
        <v>6</v>
      </c>
      <c r="F91">
        <v>11302</v>
      </c>
      <c r="G91">
        <v>12506</v>
      </c>
      <c r="H91">
        <v>81.510000000000005</v>
      </c>
      <c r="I91">
        <v>4</v>
      </c>
      <c r="J91" t="s">
        <v>33</v>
      </c>
      <c r="K91">
        <v>11</v>
      </c>
      <c r="L91">
        <v>14</v>
      </c>
    </row>
    <row r="92" spans="1:12" x14ac:dyDescent="0.25">
      <c r="A92" t="s">
        <v>94</v>
      </c>
      <c r="B92" t="s">
        <v>41</v>
      </c>
      <c r="C92" t="s">
        <v>54</v>
      </c>
      <c r="D92" t="s">
        <v>39</v>
      </c>
      <c r="E92">
        <v>16</v>
      </c>
      <c r="F92">
        <v>12916</v>
      </c>
      <c r="G92">
        <v>14779</v>
      </c>
      <c r="H92">
        <v>20.85</v>
      </c>
      <c r="I92">
        <v>5</v>
      </c>
      <c r="J92" t="s">
        <v>45</v>
      </c>
      <c r="K92">
        <v>7</v>
      </c>
      <c r="L92">
        <v>11</v>
      </c>
    </row>
    <row r="93" spans="1:12" x14ac:dyDescent="0.25">
      <c r="A93" t="s">
        <v>100</v>
      </c>
      <c r="B93" t="s">
        <v>21</v>
      </c>
      <c r="C93" t="s">
        <v>22</v>
      </c>
      <c r="D93" t="s">
        <v>51</v>
      </c>
      <c r="E93">
        <v>17</v>
      </c>
      <c r="F93">
        <v>6747</v>
      </c>
      <c r="G93">
        <v>4640</v>
      </c>
      <c r="H93">
        <v>40.36</v>
      </c>
      <c r="J93" t="s">
        <v>30</v>
      </c>
      <c r="K93">
        <v>7</v>
      </c>
      <c r="L93">
        <v>23</v>
      </c>
    </row>
    <row r="94" spans="1:12" x14ac:dyDescent="0.25">
      <c r="A94" t="s">
        <v>75</v>
      </c>
      <c r="B94" t="s">
        <v>13</v>
      </c>
      <c r="C94" t="s">
        <v>22</v>
      </c>
      <c r="D94" t="s">
        <v>29</v>
      </c>
      <c r="E94">
        <v>15</v>
      </c>
      <c r="F94">
        <v>8886</v>
      </c>
      <c r="G94">
        <v>9588</v>
      </c>
      <c r="H94">
        <v>57.86</v>
      </c>
      <c r="I94">
        <v>4</v>
      </c>
      <c r="J94" t="s">
        <v>48</v>
      </c>
      <c r="K94">
        <v>9</v>
      </c>
      <c r="L94">
        <v>16</v>
      </c>
    </row>
    <row r="95" spans="1:12" x14ac:dyDescent="0.25">
      <c r="A95" t="s">
        <v>101</v>
      </c>
      <c r="B95" t="s">
        <v>41</v>
      </c>
      <c r="C95" t="s">
        <v>14</v>
      </c>
      <c r="D95" t="s">
        <v>23</v>
      </c>
      <c r="E95">
        <v>9</v>
      </c>
      <c r="F95">
        <v>11248</v>
      </c>
      <c r="G95">
        <v>12375</v>
      </c>
      <c r="H95">
        <v>80.28</v>
      </c>
      <c r="I95">
        <v>4</v>
      </c>
      <c r="J95" t="s">
        <v>33</v>
      </c>
      <c r="K95">
        <v>4</v>
      </c>
      <c r="L95">
        <v>4</v>
      </c>
    </row>
    <row r="96" spans="1:12" x14ac:dyDescent="0.25">
      <c r="A96" t="s">
        <v>12</v>
      </c>
      <c r="B96" t="s">
        <v>41</v>
      </c>
      <c r="C96" t="s">
        <v>93</v>
      </c>
      <c r="D96" t="s">
        <v>39</v>
      </c>
      <c r="E96">
        <v>6</v>
      </c>
      <c r="F96">
        <v>14370</v>
      </c>
      <c r="G96">
        <v>13184</v>
      </c>
      <c r="H96">
        <v>55.91</v>
      </c>
      <c r="I96">
        <v>4</v>
      </c>
      <c r="J96" t="s">
        <v>43</v>
      </c>
      <c r="K96">
        <v>4</v>
      </c>
      <c r="L96">
        <v>22</v>
      </c>
    </row>
    <row r="97" spans="1:12" x14ac:dyDescent="0.25">
      <c r="A97" t="s">
        <v>102</v>
      </c>
      <c r="B97" t="s">
        <v>13</v>
      </c>
      <c r="C97" t="s">
        <v>56</v>
      </c>
      <c r="D97" t="s">
        <v>23</v>
      </c>
      <c r="E97">
        <v>19</v>
      </c>
      <c r="F97">
        <v>10881</v>
      </c>
      <c r="G97">
        <v>15625</v>
      </c>
      <c r="H97">
        <v>62.23</v>
      </c>
      <c r="I97">
        <v>4</v>
      </c>
      <c r="J97" t="s">
        <v>16</v>
      </c>
      <c r="K97">
        <v>8</v>
      </c>
      <c r="L97">
        <v>25</v>
      </c>
    </row>
    <row r="98" spans="1:12" x14ac:dyDescent="0.25">
      <c r="A98" t="s">
        <v>103</v>
      </c>
      <c r="B98" t="s">
        <v>41</v>
      </c>
      <c r="C98" t="s">
        <v>35</v>
      </c>
      <c r="D98" t="s">
        <v>67</v>
      </c>
      <c r="E98">
        <v>14</v>
      </c>
      <c r="F98">
        <v>14417</v>
      </c>
      <c r="G98">
        <v>16455</v>
      </c>
      <c r="H98">
        <v>74.66</v>
      </c>
      <c r="I98">
        <v>3</v>
      </c>
      <c r="J98" t="s">
        <v>60</v>
      </c>
      <c r="K98">
        <v>11</v>
      </c>
      <c r="L98">
        <v>5</v>
      </c>
    </row>
    <row r="99" spans="1:12" x14ac:dyDescent="0.25">
      <c r="A99" t="s">
        <v>64</v>
      </c>
      <c r="B99" t="s">
        <v>41</v>
      </c>
      <c r="C99" t="s">
        <v>93</v>
      </c>
      <c r="D99" t="s">
        <v>67</v>
      </c>
      <c r="E99">
        <v>16</v>
      </c>
      <c r="F99">
        <v>9847</v>
      </c>
      <c r="G99">
        <v>7202</v>
      </c>
      <c r="H99">
        <v>57.76</v>
      </c>
      <c r="I99">
        <v>5</v>
      </c>
      <c r="J99" t="s">
        <v>30</v>
      </c>
      <c r="K99">
        <v>11</v>
      </c>
      <c r="L99">
        <v>1</v>
      </c>
    </row>
    <row r="100" spans="1:12" x14ac:dyDescent="0.25">
      <c r="A100" t="s">
        <v>104</v>
      </c>
      <c r="B100" t="s">
        <v>13</v>
      </c>
      <c r="C100" t="s">
        <v>25</v>
      </c>
      <c r="D100" t="s">
        <v>15</v>
      </c>
      <c r="E100">
        <v>3</v>
      </c>
      <c r="F100">
        <v>9837</v>
      </c>
      <c r="G100">
        <v>12794</v>
      </c>
      <c r="H100">
        <v>54.9</v>
      </c>
      <c r="I100">
        <v>3</v>
      </c>
      <c r="J100" t="s">
        <v>60</v>
      </c>
      <c r="K100">
        <v>8</v>
      </c>
      <c r="L100">
        <v>18</v>
      </c>
    </row>
    <row r="101" spans="1:12" x14ac:dyDescent="0.25">
      <c r="A101" t="s">
        <v>105</v>
      </c>
      <c r="B101" t="s">
        <v>21</v>
      </c>
      <c r="C101" t="s">
        <v>56</v>
      </c>
      <c r="D101" t="s">
        <v>36</v>
      </c>
      <c r="E101">
        <v>16</v>
      </c>
      <c r="F101">
        <v>5359</v>
      </c>
      <c r="G101">
        <v>8775</v>
      </c>
      <c r="H101">
        <v>40.46</v>
      </c>
      <c r="I101">
        <v>3</v>
      </c>
      <c r="J101" t="s">
        <v>57</v>
      </c>
      <c r="K101">
        <v>12</v>
      </c>
      <c r="L101">
        <v>30</v>
      </c>
    </row>
    <row r="102" spans="1:12" x14ac:dyDescent="0.25">
      <c r="A102" t="s">
        <v>106</v>
      </c>
      <c r="B102" t="s">
        <v>41</v>
      </c>
      <c r="C102" t="s">
        <v>14</v>
      </c>
      <c r="D102" t="s">
        <v>26</v>
      </c>
      <c r="E102">
        <v>12</v>
      </c>
      <c r="F102">
        <v>11484</v>
      </c>
      <c r="G102">
        <v>15928</v>
      </c>
      <c r="H102">
        <v>34.56</v>
      </c>
      <c r="I102">
        <v>5</v>
      </c>
      <c r="J102" t="s">
        <v>37</v>
      </c>
      <c r="K102">
        <v>4</v>
      </c>
      <c r="L102">
        <v>6</v>
      </c>
    </row>
    <row r="103" spans="1:12" x14ac:dyDescent="0.25">
      <c r="A103" t="s">
        <v>107</v>
      </c>
      <c r="B103" t="s">
        <v>13</v>
      </c>
      <c r="C103" t="s">
        <v>25</v>
      </c>
      <c r="D103" t="s">
        <v>23</v>
      </c>
      <c r="E103">
        <v>14</v>
      </c>
      <c r="F103">
        <v>9497</v>
      </c>
      <c r="G103">
        <v>13599</v>
      </c>
      <c r="H103">
        <v>89.8</v>
      </c>
      <c r="I103">
        <v>4</v>
      </c>
      <c r="J103" t="s">
        <v>30</v>
      </c>
      <c r="K103">
        <v>5</v>
      </c>
      <c r="L103">
        <v>14</v>
      </c>
    </row>
    <row r="104" spans="1:12" x14ac:dyDescent="0.25">
      <c r="A104" t="s">
        <v>46</v>
      </c>
      <c r="B104" t="s">
        <v>41</v>
      </c>
      <c r="C104" t="s">
        <v>93</v>
      </c>
      <c r="D104" t="s">
        <v>36</v>
      </c>
      <c r="E104">
        <v>11</v>
      </c>
      <c r="F104">
        <v>5132</v>
      </c>
      <c r="G104">
        <v>7529</v>
      </c>
      <c r="H104">
        <v>64.959999999999994</v>
      </c>
      <c r="J104" t="s">
        <v>60</v>
      </c>
      <c r="K104">
        <v>10</v>
      </c>
      <c r="L104">
        <v>21</v>
      </c>
    </row>
    <row r="105" spans="1:12" x14ac:dyDescent="0.25">
      <c r="A105" t="s">
        <v>168</v>
      </c>
      <c r="B105" t="s">
        <v>41</v>
      </c>
      <c r="C105" t="s">
        <v>25</v>
      </c>
      <c r="D105" t="s">
        <v>19</v>
      </c>
      <c r="E105">
        <v>11</v>
      </c>
      <c r="F105">
        <v>14272</v>
      </c>
      <c r="G105">
        <v>15543</v>
      </c>
      <c r="H105">
        <v>24.15</v>
      </c>
      <c r="I105">
        <v>4</v>
      </c>
      <c r="J105" t="s">
        <v>48</v>
      </c>
      <c r="K105">
        <v>6</v>
      </c>
      <c r="L105">
        <v>30</v>
      </c>
    </row>
    <row r="106" spans="1:12" x14ac:dyDescent="0.25">
      <c r="A106" t="s">
        <v>108</v>
      </c>
      <c r="B106" t="s">
        <v>21</v>
      </c>
      <c r="C106" t="s">
        <v>14</v>
      </c>
      <c r="D106" t="s">
        <v>23</v>
      </c>
      <c r="E106">
        <v>4</v>
      </c>
      <c r="F106">
        <v>5803</v>
      </c>
      <c r="G106">
        <v>5273</v>
      </c>
      <c r="H106">
        <v>47.84</v>
      </c>
      <c r="I106">
        <v>4</v>
      </c>
      <c r="J106" t="s">
        <v>52</v>
      </c>
      <c r="K106">
        <v>8</v>
      </c>
      <c r="L106">
        <v>29</v>
      </c>
    </row>
    <row r="107" spans="1:12" x14ac:dyDescent="0.25">
      <c r="A107" t="s">
        <v>109</v>
      </c>
      <c r="B107" t="s">
        <v>18</v>
      </c>
      <c r="C107" t="s">
        <v>54</v>
      </c>
      <c r="D107" t="s">
        <v>39</v>
      </c>
      <c r="E107">
        <v>6</v>
      </c>
      <c r="F107">
        <v>14935</v>
      </c>
      <c r="G107">
        <v>15687</v>
      </c>
      <c r="H107">
        <v>56.51</v>
      </c>
      <c r="I107">
        <v>4</v>
      </c>
      <c r="J107" t="s">
        <v>43</v>
      </c>
      <c r="K107">
        <v>9</v>
      </c>
      <c r="L107">
        <v>29</v>
      </c>
    </row>
    <row r="108" spans="1:12" x14ac:dyDescent="0.25">
      <c r="A108" t="s">
        <v>169</v>
      </c>
      <c r="B108" t="s">
        <v>18</v>
      </c>
      <c r="C108" t="s">
        <v>22</v>
      </c>
      <c r="D108" t="s">
        <v>36</v>
      </c>
      <c r="E108">
        <v>11</v>
      </c>
      <c r="F108">
        <v>13138</v>
      </c>
      <c r="G108">
        <v>15408</v>
      </c>
      <c r="H108">
        <v>23.85</v>
      </c>
      <c r="I108">
        <v>4</v>
      </c>
      <c r="J108" t="s">
        <v>43</v>
      </c>
      <c r="K108">
        <v>10</v>
      </c>
      <c r="L108">
        <v>16</v>
      </c>
    </row>
    <row r="109" spans="1:12" x14ac:dyDescent="0.25">
      <c r="A109" t="s">
        <v>110</v>
      </c>
      <c r="B109" t="s">
        <v>13</v>
      </c>
      <c r="C109" t="s">
        <v>35</v>
      </c>
      <c r="D109" t="s">
        <v>29</v>
      </c>
      <c r="E109">
        <v>14</v>
      </c>
      <c r="F109">
        <v>9689</v>
      </c>
      <c r="G109">
        <v>14586</v>
      </c>
      <c r="H109">
        <v>41.5</v>
      </c>
      <c r="J109" t="s">
        <v>33</v>
      </c>
      <c r="K109">
        <v>9</v>
      </c>
      <c r="L109">
        <v>16</v>
      </c>
    </row>
    <row r="110" spans="1:12" x14ac:dyDescent="0.25">
      <c r="A110" t="s">
        <v>111</v>
      </c>
      <c r="B110" t="s">
        <v>18</v>
      </c>
      <c r="C110" t="s">
        <v>25</v>
      </c>
      <c r="D110" t="s">
        <v>36</v>
      </c>
      <c r="E110">
        <v>16</v>
      </c>
      <c r="F110">
        <v>8770</v>
      </c>
      <c r="G110">
        <v>6025</v>
      </c>
      <c r="H110">
        <v>81.94</v>
      </c>
      <c r="I110">
        <v>3</v>
      </c>
      <c r="J110" t="s">
        <v>57</v>
      </c>
      <c r="K110">
        <v>4</v>
      </c>
      <c r="L110">
        <v>21</v>
      </c>
    </row>
    <row r="111" spans="1:12" x14ac:dyDescent="0.25">
      <c r="A111" t="s">
        <v>168</v>
      </c>
      <c r="B111" t="s">
        <v>13</v>
      </c>
      <c r="C111" t="s">
        <v>14</v>
      </c>
      <c r="D111" t="s">
        <v>29</v>
      </c>
      <c r="E111">
        <v>10</v>
      </c>
      <c r="F111">
        <v>14946</v>
      </c>
      <c r="G111">
        <v>12444</v>
      </c>
      <c r="H111">
        <v>81.98</v>
      </c>
      <c r="J111" t="s">
        <v>30</v>
      </c>
      <c r="K111">
        <v>10</v>
      </c>
      <c r="L111">
        <v>7</v>
      </c>
    </row>
    <row r="112" spans="1:12" x14ac:dyDescent="0.25">
      <c r="A112" t="s">
        <v>110</v>
      </c>
      <c r="B112" t="s">
        <v>18</v>
      </c>
      <c r="C112" t="s">
        <v>54</v>
      </c>
      <c r="D112" t="s">
        <v>67</v>
      </c>
      <c r="E112">
        <v>13</v>
      </c>
      <c r="F112">
        <v>10772</v>
      </c>
      <c r="G112">
        <v>11695</v>
      </c>
      <c r="H112">
        <v>73.23</v>
      </c>
      <c r="I112">
        <v>5</v>
      </c>
      <c r="J112" t="s">
        <v>57</v>
      </c>
      <c r="K112">
        <v>4</v>
      </c>
      <c r="L112">
        <v>25</v>
      </c>
    </row>
    <row r="113" spans="1:12" x14ac:dyDescent="0.25">
      <c r="A113" t="s">
        <v>170</v>
      </c>
      <c r="B113" t="s">
        <v>21</v>
      </c>
      <c r="C113" t="s">
        <v>42</v>
      </c>
      <c r="D113" t="s">
        <v>29</v>
      </c>
      <c r="E113">
        <v>18</v>
      </c>
      <c r="F113">
        <v>8588</v>
      </c>
      <c r="G113">
        <v>12529</v>
      </c>
      <c r="H113">
        <v>62.33</v>
      </c>
      <c r="I113">
        <v>4</v>
      </c>
      <c r="J113" t="s">
        <v>60</v>
      </c>
      <c r="K113">
        <v>12</v>
      </c>
      <c r="L113">
        <v>10</v>
      </c>
    </row>
    <row r="114" spans="1:12" x14ac:dyDescent="0.25">
      <c r="A114" t="s">
        <v>112</v>
      </c>
      <c r="B114" t="s">
        <v>13</v>
      </c>
      <c r="C114" t="s">
        <v>93</v>
      </c>
      <c r="D114" t="s">
        <v>58</v>
      </c>
      <c r="E114">
        <v>2</v>
      </c>
      <c r="F114">
        <v>8115</v>
      </c>
      <c r="G114">
        <v>8405</v>
      </c>
      <c r="H114">
        <v>66.45</v>
      </c>
      <c r="J114" t="s">
        <v>37</v>
      </c>
      <c r="K114">
        <v>7</v>
      </c>
      <c r="L114">
        <v>11</v>
      </c>
    </row>
    <row r="115" spans="1:12" x14ac:dyDescent="0.25">
      <c r="A115" t="s">
        <v>113</v>
      </c>
      <c r="B115" t="s">
        <v>18</v>
      </c>
      <c r="C115" t="s">
        <v>22</v>
      </c>
      <c r="D115" t="s">
        <v>26</v>
      </c>
      <c r="E115">
        <v>15</v>
      </c>
      <c r="F115">
        <v>9106</v>
      </c>
      <c r="G115">
        <v>9598</v>
      </c>
      <c r="H115">
        <v>80.81</v>
      </c>
      <c r="I115">
        <v>5</v>
      </c>
      <c r="J115" t="s">
        <v>43</v>
      </c>
      <c r="K115">
        <v>9</v>
      </c>
      <c r="L115">
        <v>10</v>
      </c>
    </row>
    <row r="116" spans="1:12" x14ac:dyDescent="0.25">
      <c r="A116" t="s">
        <v>114</v>
      </c>
      <c r="B116" t="s">
        <v>21</v>
      </c>
      <c r="C116" t="s">
        <v>42</v>
      </c>
      <c r="D116" t="s">
        <v>58</v>
      </c>
      <c r="E116">
        <v>3</v>
      </c>
      <c r="F116">
        <v>7240</v>
      </c>
      <c r="G116">
        <v>9860</v>
      </c>
      <c r="H116">
        <v>44.08</v>
      </c>
      <c r="J116" t="s">
        <v>43</v>
      </c>
      <c r="K116">
        <v>12</v>
      </c>
      <c r="L116">
        <v>21</v>
      </c>
    </row>
    <row r="117" spans="1:12" x14ac:dyDescent="0.25">
      <c r="A117" t="s">
        <v>115</v>
      </c>
      <c r="B117" t="s">
        <v>18</v>
      </c>
      <c r="C117" t="s">
        <v>14</v>
      </c>
      <c r="D117" t="s">
        <v>39</v>
      </c>
      <c r="E117">
        <v>11</v>
      </c>
      <c r="F117">
        <v>6591</v>
      </c>
      <c r="G117">
        <v>4475</v>
      </c>
      <c r="H117">
        <v>17.149999999999999</v>
      </c>
      <c r="I117">
        <v>4</v>
      </c>
      <c r="J117" t="s">
        <v>37</v>
      </c>
      <c r="K117">
        <v>8</v>
      </c>
      <c r="L117">
        <v>2</v>
      </c>
    </row>
    <row r="118" spans="1:12" x14ac:dyDescent="0.25">
      <c r="A118" t="s">
        <v>116</v>
      </c>
      <c r="B118" t="s">
        <v>41</v>
      </c>
      <c r="C118" t="s">
        <v>35</v>
      </c>
      <c r="D118" t="s">
        <v>51</v>
      </c>
      <c r="E118">
        <v>9</v>
      </c>
      <c r="F118">
        <v>5645</v>
      </c>
      <c r="G118">
        <v>6661</v>
      </c>
      <c r="H118">
        <v>35.08</v>
      </c>
      <c r="I118">
        <v>4</v>
      </c>
      <c r="J118" t="s">
        <v>48</v>
      </c>
      <c r="K118">
        <v>5</v>
      </c>
      <c r="L118">
        <v>30</v>
      </c>
    </row>
    <row r="119" spans="1:12" x14ac:dyDescent="0.25">
      <c r="A119" t="s">
        <v>78</v>
      </c>
      <c r="B119" t="s">
        <v>41</v>
      </c>
      <c r="C119" t="s">
        <v>93</v>
      </c>
      <c r="D119" t="s">
        <v>39</v>
      </c>
      <c r="E119">
        <v>11</v>
      </c>
      <c r="F119">
        <v>10061</v>
      </c>
      <c r="G119">
        <v>12896</v>
      </c>
      <c r="H119">
        <v>52.96</v>
      </c>
      <c r="I119">
        <v>5</v>
      </c>
      <c r="J119" t="s">
        <v>57</v>
      </c>
      <c r="K119">
        <v>10</v>
      </c>
      <c r="L119">
        <v>25</v>
      </c>
    </row>
    <row r="120" spans="1:12" x14ac:dyDescent="0.25">
      <c r="A120" t="s">
        <v>31</v>
      </c>
      <c r="B120" t="s">
        <v>21</v>
      </c>
      <c r="C120" t="s">
        <v>54</v>
      </c>
      <c r="D120" t="s">
        <v>15</v>
      </c>
      <c r="E120">
        <v>4</v>
      </c>
      <c r="F120">
        <v>12222</v>
      </c>
      <c r="G120">
        <v>16674</v>
      </c>
      <c r="H120">
        <v>73.86</v>
      </c>
      <c r="J120" t="s">
        <v>60</v>
      </c>
      <c r="K120">
        <v>12</v>
      </c>
      <c r="L120">
        <v>3</v>
      </c>
    </row>
    <row r="121" spans="1:12" x14ac:dyDescent="0.25">
      <c r="A121" t="s">
        <v>171</v>
      </c>
      <c r="B121" t="s">
        <v>41</v>
      </c>
      <c r="C121" t="s">
        <v>93</v>
      </c>
      <c r="D121" t="s">
        <v>23</v>
      </c>
      <c r="E121">
        <v>13</v>
      </c>
      <c r="F121">
        <v>5546</v>
      </c>
      <c r="G121">
        <v>6179</v>
      </c>
      <c r="H121">
        <v>18.100000000000001</v>
      </c>
      <c r="I121">
        <v>4</v>
      </c>
      <c r="J121" t="s">
        <v>16</v>
      </c>
      <c r="K121">
        <v>11</v>
      </c>
      <c r="L121">
        <v>21</v>
      </c>
    </row>
    <row r="122" spans="1:12" x14ac:dyDescent="0.25">
      <c r="A122" t="s">
        <v>61</v>
      </c>
      <c r="B122" t="s">
        <v>41</v>
      </c>
      <c r="C122" t="s">
        <v>42</v>
      </c>
      <c r="D122" t="s">
        <v>58</v>
      </c>
      <c r="E122">
        <v>17</v>
      </c>
      <c r="F122">
        <v>14495</v>
      </c>
      <c r="G122">
        <v>12097</v>
      </c>
      <c r="H122">
        <v>13.28</v>
      </c>
      <c r="I122">
        <v>5</v>
      </c>
      <c r="J122" t="s">
        <v>43</v>
      </c>
      <c r="K122">
        <v>12</v>
      </c>
      <c r="L122">
        <v>19</v>
      </c>
    </row>
    <row r="123" spans="1:12" x14ac:dyDescent="0.25">
      <c r="A123" t="s">
        <v>172</v>
      </c>
      <c r="B123" t="s">
        <v>13</v>
      </c>
      <c r="C123" t="s">
        <v>42</v>
      </c>
      <c r="D123" t="s">
        <v>39</v>
      </c>
      <c r="E123">
        <v>1</v>
      </c>
      <c r="F123">
        <v>10977</v>
      </c>
      <c r="G123">
        <v>15343</v>
      </c>
      <c r="H123">
        <v>33.43</v>
      </c>
      <c r="J123" t="s">
        <v>33</v>
      </c>
      <c r="K123">
        <v>8</v>
      </c>
      <c r="L123">
        <v>8</v>
      </c>
    </row>
    <row r="124" spans="1:12" x14ac:dyDescent="0.25">
      <c r="A124" t="s">
        <v>117</v>
      </c>
      <c r="B124" t="s">
        <v>18</v>
      </c>
      <c r="C124" t="s">
        <v>56</v>
      </c>
      <c r="D124" t="s">
        <v>23</v>
      </c>
      <c r="E124">
        <v>18</v>
      </c>
      <c r="F124">
        <v>7153</v>
      </c>
      <c r="G124">
        <v>4814</v>
      </c>
      <c r="H124">
        <v>43.36</v>
      </c>
      <c r="J124" t="s">
        <v>43</v>
      </c>
      <c r="K124">
        <v>5</v>
      </c>
      <c r="L124">
        <v>18</v>
      </c>
    </row>
    <row r="125" spans="1:12" x14ac:dyDescent="0.25">
      <c r="A125" t="s">
        <v>118</v>
      </c>
      <c r="B125" t="s">
        <v>13</v>
      </c>
      <c r="C125" t="s">
        <v>28</v>
      </c>
      <c r="D125" t="s">
        <v>23</v>
      </c>
      <c r="E125">
        <v>15</v>
      </c>
      <c r="F125">
        <v>6476</v>
      </c>
      <c r="G125">
        <v>6114</v>
      </c>
      <c r="H125">
        <v>34.130000000000003</v>
      </c>
      <c r="I125">
        <v>5</v>
      </c>
      <c r="J125" t="s">
        <v>45</v>
      </c>
      <c r="K125">
        <v>6</v>
      </c>
      <c r="L125">
        <v>24</v>
      </c>
    </row>
    <row r="126" spans="1:12" x14ac:dyDescent="0.25">
      <c r="A126" t="s">
        <v>173</v>
      </c>
      <c r="B126" t="s">
        <v>18</v>
      </c>
      <c r="C126" t="s">
        <v>93</v>
      </c>
      <c r="D126" t="s">
        <v>23</v>
      </c>
      <c r="E126">
        <v>14</v>
      </c>
      <c r="F126">
        <v>9835</v>
      </c>
      <c r="G126">
        <v>11818</v>
      </c>
      <c r="H126">
        <v>91.08</v>
      </c>
      <c r="J126" t="s">
        <v>52</v>
      </c>
      <c r="K126">
        <v>5</v>
      </c>
      <c r="L126">
        <v>24</v>
      </c>
    </row>
    <row r="127" spans="1:12" x14ac:dyDescent="0.25">
      <c r="A127" t="s">
        <v>119</v>
      </c>
      <c r="B127" t="s">
        <v>41</v>
      </c>
      <c r="C127" t="s">
        <v>56</v>
      </c>
      <c r="D127" t="s">
        <v>26</v>
      </c>
      <c r="E127">
        <v>2</v>
      </c>
      <c r="F127">
        <v>10352</v>
      </c>
      <c r="G127">
        <v>8567</v>
      </c>
      <c r="H127">
        <v>26.55</v>
      </c>
      <c r="J127" t="s">
        <v>48</v>
      </c>
      <c r="K127">
        <v>10</v>
      </c>
      <c r="L127">
        <v>28</v>
      </c>
    </row>
    <row r="128" spans="1:12" x14ac:dyDescent="0.25">
      <c r="A128" t="s">
        <v>120</v>
      </c>
      <c r="B128" t="s">
        <v>13</v>
      </c>
      <c r="C128" t="s">
        <v>42</v>
      </c>
      <c r="D128" t="s">
        <v>51</v>
      </c>
      <c r="E128">
        <v>7</v>
      </c>
      <c r="F128">
        <v>11807</v>
      </c>
      <c r="G128">
        <v>9345</v>
      </c>
      <c r="H128">
        <v>90.75</v>
      </c>
      <c r="I128">
        <v>4</v>
      </c>
      <c r="J128" t="s">
        <v>30</v>
      </c>
      <c r="K128">
        <v>9</v>
      </c>
      <c r="L128">
        <v>30</v>
      </c>
    </row>
    <row r="129" spans="1:12" x14ac:dyDescent="0.25">
      <c r="A129" t="s">
        <v>157</v>
      </c>
      <c r="B129" t="s">
        <v>18</v>
      </c>
      <c r="C129" t="s">
        <v>25</v>
      </c>
      <c r="D129" t="s">
        <v>29</v>
      </c>
      <c r="E129">
        <v>17</v>
      </c>
      <c r="F129">
        <v>7877</v>
      </c>
      <c r="G129">
        <v>5910</v>
      </c>
      <c r="H129">
        <v>38.659999999999997</v>
      </c>
      <c r="I129">
        <v>4</v>
      </c>
      <c r="J129" t="s">
        <v>60</v>
      </c>
      <c r="K129">
        <v>9</v>
      </c>
      <c r="L129">
        <v>2</v>
      </c>
    </row>
    <row r="130" spans="1:12" x14ac:dyDescent="0.25">
      <c r="A130" t="s">
        <v>64</v>
      </c>
      <c r="B130" t="s">
        <v>18</v>
      </c>
      <c r="C130" t="s">
        <v>42</v>
      </c>
      <c r="D130" t="s">
        <v>39</v>
      </c>
      <c r="E130">
        <v>12</v>
      </c>
      <c r="F130">
        <v>8289</v>
      </c>
      <c r="G130">
        <v>7541</v>
      </c>
      <c r="H130">
        <v>42.14</v>
      </c>
      <c r="I130">
        <v>4</v>
      </c>
      <c r="J130" t="s">
        <v>37</v>
      </c>
      <c r="K130">
        <v>12</v>
      </c>
      <c r="L130">
        <v>30</v>
      </c>
    </row>
    <row r="131" spans="1:12" x14ac:dyDescent="0.25">
      <c r="A131" t="s">
        <v>174</v>
      </c>
      <c r="B131" t="s">
        <v>13</v>
      </c>
      <c r="C131" t="s">
        <v>93</v>
      </c>
      <c r="D131" t="s">
        <v>15</v>
      </c>
      <c r="E131">
        <v>20</v>
      </c>
      <c r="F131">
        <v>7165</v>
      </c>
      <c r="G131">
        <v>9279</v>
      </c>
      <c r="H131">
        <v>46.09</v>
      </c>
      <c r="I131">
        <v>5</v>
      </c>
      <c r="J131" t="s">
        <v>16</v>
      </c>
      <c r="K131">
        <v>9</v>
      </c>
      <c r="L131">
        <v>30</v>
      </c>
    </row>
    <row r="132" spans="1:12" x14ac:dyDescent="0.25">
      <c r="A132" t="s">
        <v>121</v>
      </c>
      <c r="B132" t="s">
        <v>21</v>
      </c>
      <c r="C132" t="s">
        <v>54</v>
      </c>
      <c r="D132" t="s">
        <v>39</v>
      </c>
      <c r="E132">
        <v>16</v>
      </c>
      <c r="F132">
        <v>13837</v>
      </c>
      <c r="G132">
        <v>16023</v>
      </c>
      <c r="H132">
        <v>24.78</v>
      </c>
      <c r="I132">
        <v>3</v>
      </c>
      <c r="J132" t="s">
        <v>33</v>
      </c>
      <c r="K132">
        <v>6</v>
      </c>
      <c r="L132">
        <v>6</v>
      </c>
    </row>
    <row r="133" spans="1:12" x14ac:dyDescent="0.25">
      <c r="A133" t="s">
        <v>175</v>
      </c>
      <c r="B133" t="s">
        <v>18</v>
      </c>
      <c r="C133" t="s">
        <v>93</v>
      </c>
      <c r="D133" t="s">
        <v>29</v>
      </c>
      <c r="E133">
        <v>15</v>
      </c>
      <c r="F133">
        <v>10994</v>
      </c>
      <c r="G133">
        <v>12789</v>
      </c>
      <c r="H133">
        <v>13.29</v>
      </c>
      <c r="J133" t="s">
        <v>16</v>
      </c>
      <c r="K133">
        <v>7</v>
      </c>
      <c r="L133">
        <v>14</v>
      </c>
    </row>
    <row r="134" spans="1:12" x14ac:dyDescent="0.25">
      <c r="A134" t="s">
        <v>122</v>
      </c>
      <c r="B134" t="s">
        <v>41</v>
      </c>
      <c r="C134" t="s">
        <v>93</v>
      </c>
      <c r="D134" t="s">
        <v>67</v>
      </c>
      <c r="E134">
        <v>2</v>
      </c>
      <c r="F134">
        <v>13697</v>
      </c>
      <c r="G134">
        <v>15189</v>
      </c>
      <c r="H134">
        <v>63.43</v>
      </c>
      <c r="I134">
        <v>5</v>
      </c>
      <c r="J134" t="s">
        <v>48</v>
      </c>
      <c r="K134">
        <v>12</v>
      </c>
      <c r="L134">
        <v>29</v>
      </c>
    </row>
    <row r="135" spans="1:12" x14ac:dyDescent="0.25">
      <c r="A135" t="s">
        <v>123</v>
      </c>
      <c r="B135" t="s">
        <v>18</v>
      </c>
      <c r="C135" t="s">
        <v>32</v>
      </c>
      <c r="D135" t="s">
        <v>36</v>
      </c>
      <c r="E135">
        <v>7</v>
      </c>
      <c r="F135">
        <v>13221</v>
      </c>
      <c r="G135">
        <v>16054</v>
      </c>
      <c r="H135">
        <v>88.99</v>
      </c>
      <c r="I135">
        <v>3</v>
      </c>
      <c r="J135" t="s">
        <v>45</v>
      </c>
      <c r="K135">
        <v>10</v>
      </c>
      <c r="L135">
        <v>27</v>
      </c>
    </row>
    <row r="136" spans="1:12" x14ac:dyDescent="0.25">
      <c r="A136" t="s">
        <v>124</v>
      </c>
      <c r="B136" t="s">
        <v>41</v>
      </c>
      <c r="C136" t="s">
        <v>14</v>
      </c>
      <c r="D136" t="s">
        <v>23</v>
      </c>
      <c r="E136">
        <v>9</v>
      </c>
      <c r="F136">
        <v>9465</v>
      </c>
      <c r="G136">
        <v>9128</v>
      </c>
      <c r="H136">
        <v>56.59</v>
      </c>
      <c r="I136">
        <v>3</v>
      </c>
      <c r="J136" t="s">
        <v>45</v>
      </c>
      <c r="K136">
        <v>12</v>
      </c>
      <c r="L136">
        <v>6</v>
      </c>
    </row>
    <row r="137" spans="1:12" x14ac:dyDescent="0.25">
      <c r="A137" t="s">
        <v>125</v>
      </c>
      <c r="B137" t="s">
        <v>13</v>
      </c>
      <c r="C137" t="s">
        <v>32</v>
      </c>
      <c r="D137" t="s">
        <v>58</v>
      </c>
      <c r="E137">
        <v>18</v>
      </c>
      <c r="F137">
        <v>7695</v>
      </c>
      <c r="G137">
        <v>7815</v>
      </c>
      <c r="H137">
        <v>30.49</v>
      </c>
      <c r="I137">
        <v>5</v>
      </c>
      <c r="J137" t="s">
        <v>37</v>
      </c>
      <c r="K137">
        <v>4</v>
      </c>
      <c r="L137">
        <v>30</v>
      </c>
    </row>
    <row r="138" spans="1:12" x14ac:dyDescent="0.25">
      <c r="A138" t="s">
        <v>83</v>
      </c>
      <c r="B138" t="s">
        <v>18</v>
      </c>
      <c r="C138" t="s">
        <v>42</v>
      </c>
      <c r="D138" t="s">
        <v>58</v>
      </c>
      <c r="E138">
        <v>5</v>
      </c>
      <c r="F138">
        <v>9210</v>
      </c>
      <c r="G138">
        <v>11103</v>
      </c>
      <c r="H138">
        <v>25.73</v>
      </c>
      <c r="I138">
        <v>3</v>
      </c>
      <c r="J138" t="s">
        <v>52</v>
      </c>
      <c r="K138">
        <v>4</v>
      </c>
      <c r="L138">
        <v>30</v>
      </c>
    </row>
    <row r="139" spans="1:12" x14ac:dyDescent="0.25">
      <c r="A139" t="s">
        <v>69</v>
      </c>
      <c r="B139" t="s">
        <v>41</v>
      </c>
      <c r="C139" t="s">
        <v>93</v>
      </c>
      <c r="D139" t="s">
        <v>36</v>
      </c>
      <c r="E139">
        <v>10</v>
      </c>
      <c r="F139">
        <v>12894</v>
      </c>
      <c r="G139">
        <v>14240</v>
      </c>
      <c r="H139">
        <v>51.43</v>
      </c>
      <c r="I139">
        <v>4</v>
      </c>
      <c r="J139" t="s">
        <v>57</v>
      </c>
      <c r="K139">
        <v>4</v>
      </c>
      <c r="L139">
        <v>2</v>
      </c>
    </row>
    <row r="140" spans="1:12" x14ac:dyDescent="0.25">
      <c r="A140" t="s">
        <v>126</v>
      </c>
      <c r="B140" t="s">
        <v>41</v>
      </c>
      <c r="C140" t="s">
        <v>14</v>
      </c>
      <c r="D140" t="s">
        <v>15</v>
      </c>
      <c r="E140">
        <v>15</v>
      </c>
      <c r="F140">
        <v>9835</v>
      </c>
      <c r="G140">
        <v>9250</v>
      </c>
      <c r="H140">
        <v>67.03</v>
      </c>
      <c r="I140">
        <v>5</v>
      </c>
      <c r="J140" t="s">
        <v>45</v>
      </c>
      <c r="K140">
        <v>6</v>
      </c>
      <c r="L140">
        <v>27</v>
      </c>
    </row>
    <row r="141" spans="1:12" x14ac:dyDescent="0.25">
      <c r="A141" t="s">
        <v>146</v>
      </c>
      <c r="B141" t="s">
        <v>13</v>
      </c>
      <c r="C141" t="s">
        <v>32</v>
      </c>
      <c r="D141" t="s">
        <v>58</v>
      </c>
      <c r="E141">
        <v>16</v>
      </c>
      <c r="F141">
        <v>10549</v>
      </c>
      <c r="G141">
        <v>11265</v>
      </c>
      <c r="H141">
        <v>84.55</v>
      </c>
      <c r="J141" t="s">
        <v>37</v>
      </c>
      <c r="K141">
        <v>9</v>
      </c>
      <c r="L141">
        <v>13</v>
      </c>
    </row>
    <row r="142" spans="1:12" x14ac:dyDescent="0.25">
      <c r="A142" t="s">
        <v>176</v>
      </c>
      <c r="B142" t="s">
        <v>18</v>
      </c>
      <c r="C142" t="s">
        <v>93</v>
      </c>
      <c r="D142" t="s">
        <v>36</v>
      </c>
      <c r="E142">
        <v>4</v>
      </c>
      <c r="F142">
        <v>6886</v>
      </c>
      <c r="G142">
        <v>8027</v>
      </c>
      <c r="H142">
        <v>36.06</v>
      </c>
      <c r="I142">
        <v>4</v>
      </c>
      <c r="J142" t="s">
        <v>52</v>
      </c>
      <c r="K142">
        <v>11</v>
      </c>
      <c r="L142">
        <v>26</v>
      </c>
    </row>
    <row r="143" spans="1:12" x14ac:dyDescent="0.25">
      <c r="A143" t="s">
        <v>177</v>
      </c>
      <c r="B143" t="s">
        <v>18</v>
      </c>
      <c r="C143" t="s">
        <v>35</v>
      </c>
      <c r="D143" t="s">
        <v>36</v>
      </c>
      <c r="E143">
        <v>1</v>
      </c>
      <c r="F143">
        <v>12673</v>
      </c>
      <c r="G143">
        <v>14632</v>
      </c>
      <c r="H143">
        <v>63.73</v>
      </c>
      <c r="J143" t="s">
        <v>48</v>
      </c>
      <c r="K143">
        <v>12</v>
      </c>
      <c r="L143">
        <v>16</v>
      </c>
    </row>
    <row r="144" spans="1:12" x14ac:dyDescent="0.25">
      <c r="A144" t="s">
        <v>127</v>
      </c>
      <c r="B144" t="s">
        <v>13</v>
      </c>
      <c r="C144" t="s">
        <v>32</v>
      </c>
      <c r="D144" t="s">
        <v>23</v>
      </c>
      <c r="E144">
        <v>20</v>
      </c>
      <c r="F144">
        <v>6233</v>
      </c>
      <c r="G144">
        <v>6757</v>
      </c>
      <c r="H144">
        <v>69.709999999999994</v>
      </c>
      <c r="I144">
        <v>3</v>
      </c>
      <c r="J144" t="s">
        <v>60</v>
      </c>
      <c r="K144">
        <v>11</v>
      </c>
      <c r="L144">
        <v>6</v>
      </c>
    </row>
    <row r="145" spans="1:12" x14ac:dyDescent="0.25">
      <c r="A145" t="s">
        <v>128</v>
      </c>
      <c r="B145" t="s">
        <v>18</v>
      </c>
      <c r="C145" t="s">
        <v>14</v>
      </c>
      <c r="D145" t="s">
        <v>29</v>
      </c>
      <c r="E145">
        <v>8</v>
      </c>
      <c r="F145">
        <v>7306</v>
      </c>
      <c r="G145">
        <v>5118</v>
      </c>
      <c r="H145">
        <v>97.83</v>
      </c>
      <c r="I145">
        <v>4</v>
      </c>
      <c r="J145" t="s">
        <v>48</v>
      </c>
      <c r="K145">
        <v>6</v>
      </c>
      <c r="L145">
        <v>30</v>
      </c>
    </row>
    <row r="146" spans="1:12" x14ac:dyDescent="0.25">
      <c r="A146" t="s">
        <v>176</v>
      </c>
      <c r="B146" t="s">
        <v>13</v>
      </c>
      <c r="C146" t="s">
        <v>32</v>
      </c>
      <c r="D146" t="s">
        <v>29</v>
      </c>
      <c r="E146">
        <v>6</v>
      </c>
      <c r="F146">
        <v>8696</v>
      </c>
      <c r="G146">
        <v>12193</v>
      </c>
      <c r="H146">
        <v>80.900000000000006</v>
      </c>
      <c r="J146" t="s">
        <v>37</v>
      </c>
      <c r="K146">
        <v>12</v>
      </c>
      <c r="L146">
        <v>24</v>
      </c>
    </row>
    <row r="147" spans="1:12" x14ac:dyDescent="0.25">
      <c r="A147" t="s">
        <v>129</v>
      </c>
      <c r="B147" t="s">
        <v>18</v>
      </c>
      <c r="C147" t="s">
        <v>28</v>
      </c>
      <c r="D147" t="s">
        <v>29</v>
      </c>
      <c r="E147">
        <v>10</v>
      </c>
      <c r="F147">
        <v>11511</v>
      </c>
      <c r="G147">
        <v>14259</v>
      </c>
      <c r="H147">
        <v>95.05</v>
      </c>
      <c r="I147">
        <v>5</v>
      </c>
      <c r="J147" t="s">
        <v>60</v>
      </c>
      <c r="K147">
        <v>6</v>
      </c>
      <c r="L147">
        <v>28</v>
      </c>
    </row>
    <row r="148" spans="1:12" x14ac:dyDescent="0.25">
      <c r="A148" t="s">
        <v>130</v>
      </c>
      <c r="B148" t="s">
        <v>21</v>
      </c>
      <c r="C148" t="s">
        <v>28</v>
      </c>
      <c r="D148" t="s">
        <v>39</v>
      </c>
      <c r="E148">
        <v>18</v>
      </c>
      <c r="F148">
        <v>14131</v>
      </c>
      <c r="G148">
        <v>12068</v>
      </c>
      <c r="H148">
        <v>48.76</v>
      </c>
      <c r="I148">
        <v>3</v>
      </c>
      <c r="J148" t="s">
        <v>37</v>
      </c>
      <c r="K148">
        <v>9</v>
      </c>
      <c r="L148">
        <v>30</v>
      </c>
    </row>
    <row r="149" spans="1:12" x14ac:dyDescent="0.25">
      <c r="A149" t="s">
        <v>178</v>
      </c>
      <c r="B149" t="s">
        <v>18</v>
      </c>
      <c r="C149" t="s">
        <v>42</v>
      </c>
      <c r="D149" t="s">
        <v>51</v>
      </c>
      <c r="E149">
        <v>1</v>
      </c>
      <c r="F149">
        <v>10992</v>
      </c>
      <c r="G149">
        <v>14978</v>
      </c>
      <c r="H149">
        <v>19.88</v>
      </c>
      <c r="J149" t="s">
        <v>48</v>
      </c>
      <c r="K149">
        <v>9</v>
      </c>
      <c r="L149">
        <v>10</v>
      </c>
    </row>
    <row r="150" spans="1:12" x14ac:dyDescent="0.25">
      <c r="A150" t="s">
        <v>179</v>
      </c>
      <c r="B150" t="s">
        <v>41</v>
      </c>
      <c r="C150" t="s">
        <v>35</v>
      </c>
      <c r="D150" t="s">
        <v>39</v>
      </c>
      <c r="E150">
        <v>18</v>
      </c>
      <c r="F150">
        <v>6479</v>
      </c>
      <c r="G150">
        <v>8842</v>
      </c>
      <c r="H150">
        <v>53.15</v>
      </c>
      <c r="I150">
        <v>3</v>
      </c>
      <c r="J150" t="s">
        <v>43</v>
      </c>
      <c r="K150">
        <v>6</v>
      </c>
      <c r="L150">
        <v>29</v>
      </c>
    </row>
    <row r="151" spans="1:12" x14ac:dyDescent="0.25">
      <c r="A151" t="s">
        <v>180</v>
      </c>
      <c r="B151" t="s">
        <v>41</v>
      </c>
      <c r="C151" t="s">
        <v>54</v>
      </c>
      <c r="D151" t="s">
        <v>36</v>
      </c>
      <c r="E151">
        <v>14</v>
      </c>
      <c r="F151">
        <v>11464</v>
      </c>
      <c r="G151">
        <v>13796</v>
      </c>
      <c r="H151">
        <v>88.48</v>
      </c>
      <c r="J151" t="s">
        <v>43</v>
      </c>
      <c r="K151">
        <v>10</v>
      </c>
      <c r="L151">
        <v>2</v>
      </c>
    </row>
    <row r="152" spans="1:12" x14ac:dyDescent="0.25">
      <c r="A152" t="s">
        <v>126</v>
      </c>
      <c r="B152" t="s">
        <v>21</v>
      </c>
      <c r="C152" t="s">
        <v>54</v>
      </c>
      <c r="D152" t="s">
        <v>51</v>
      </c>
      <c r="E152">
        <v>3</v>
      </c>
      <c r="F152">
        <v>5228</v>
      </c>
      <c r="G152">
        <v>9418</v>
      </c>
      <c r="H152">
        <v>16.829999999999998</v>
      </c>
      <c r="I152">
        <v>5</v>
      </c>
      <c r="J152" t="s">
        <v>48</v>
      </c>
      <c r="K152">
        <v>8</v>
      </c>
      <c r="L152">
        <v>1</v>
      </c>
    </row>
    <row r="153" spans="1:12" x14ac:dyDescent="0.25">
      <c r="A153" t="s">
        <v>131</v>
      </c>
      <c r="B153" t="s">
        <v>18</v>
      </c>
      <c r="C153" t="s">
        <v>14</v>
      </c>
      <c r="D153" t="s">
        <v>58</v>
      </c>
      <c r="E153">
        <v>8</v>
      </c>
      <c r="F153">
        <v>9332</v>
      </c>
      <c r="G153">
        <v>12631</v>
      </c>
      <c r="H153">
        <v>57.16</v>
      </c>
      <c r="I153">
        <v>4</v>
      </c>
      <c r="J153" t="s">
        <v>16</v>
      </c>
      <c r="K153">
        <v>9</v>
      </c>
      <c r="L153">
        <v>10</v>
      </c>
    </row>
    <row r="154" spans="1:12" x14ac:dyDescent="0.25">
      <c r="A154" t="s">
        <v>97</v>
      </c>
      <c r="B154" t="s">
        <v>41</v>
      </c>
      <c r="C154" t="s">
        <v>25</v>
      </c>
      <c r="D154" t="s">
        <v>19</v>
      </c>
      <c r="E154">
        <v>4</v>
      </c>
      <c r="F154">
        <v>13791</v>
      </c>
      <c r="G154">
        <v>15307</v>
      </c>
      <c r="H154">
        <v>14.41</v>
      </c>
      <c r="J154" t="s">
        <v>16</v>
      </c>
      <c r="K154">
        <v>12</v>
      </c>
      <c r="L154">
        <v>19</v>
      </c>
    </row>
    <row r="155" spans="1:12" x14ac:dyDescent="0.25">
      <c r="A155" t="s">
        <v>153</v>
      </c>
      <c r="B155" t="s">
        <v>41</v>
      </c>
      <c r="C155" t="s">
        <v>54</v>
      </c>
      <c r="D155" t="s">
        <v>39</v>
      </c>
      <c r="E155">
        <v>15</v>
      </c>
      <c r="F155">
        <v>7024</v>
      </c>
      <c r="G155">
        <v>9929</v>
      </c>
      <c r="H155">
        <v>59.58</v>
      </c>
      <c r="I155">
        <v>3</v>
      </c>
      <c r="J155" t="s">
        <v>45</v>
      </c>
      <c r="K155">
        <v>12</v>
      </c>
      <c r="L155">
        <v>20</v>
      </c>
    </row>
    <row r="156" spans="1:12" x14ac:dyDescent="0.25">
      <c r="A156" t="s">
        <v>96</v>
      </c>
      <c r="B156" t="s">
        <v>18</v>
      </c>
      <c r="C156" t="s">
        <v>14</v>
      </c>
      <c r="D156" t="s">
        <v>39</v>
      </c>
      <c r="E156">
        <v>4</v>
      </c>
      <c r="F156">
        <v>12451</v>
      </c>
      <c r="G156">
        <v>16541</v>
      </c>
      <c r="H156">
        <v>20.46</v>
      </c>
      <c r="I156">
        <v>5</v>
      </c>
      <c r="J156" t="s">
        <v>45</v>
      </c>
      <c r="K156">
        <v>12</v>
      </c>
      <c r="L156">
        <v>4</v>
      </c>
    </row>
    <row r="157" spans="1:12" x14ac:dyDescent="0.25">
      <c r="A157" t="s">
        <v>132</v>
      </c>
      <c r="B157" t="s">
        <v>13</v>
      </c>
      <c r="C157" t="s">
        <v>35</v>
      </c>
      <c r="D157" t="s">
        <v>23</v>
      </c>
      <c r="E157">
        <v>5</v>
      </c>
      <c r="F157">
        <v>11038</v>
      </c>
      <c r="G157">
        <v>9799</v>
      </c>
      <c r="H157">
        <v>44.55</v>
      </c>
      <c r="I157">
        <v>4</v>
      </c>
      <c r="J157" t="s">
        <v>60</v>
      </c>
      <c r="K157">
        <v>11</v>
      </c>
      <c r="L157">
        <v>30</v>
      </c>
    </row>
    <row r="158" spans="1:12" x14ac:dyDescent="0.25">
      <c r="A158" t="s">
        <v>71</v>
      </c>
      <c r="B158" t="s">
        <v>18</v>
      </c>
      <c r="C158" t="s">
        <v>25</v>
      </c>
      <c r="D158" t="s">
        <v>29</v>
      </c>
      <c r="E158">
        <v>16</v>
      </c>
      <c r="F158">
        <v>9295</v>
      </c>
      <c r="G158">
        <v>9818</v>
      </c>
      <c r="H158">
        <v>71.45</v>
      </c>
      <c r="I158">
        <v>3</v>
      </c>
      <c r="J158" t="s">
        <v>60</v>
      </c>
      <c r="K158">
        <v>8</v>
      </c>
      <c r="L158">
        <v>11</v>
      </c>
    </row>
    <row r="159" spans="1:12" x14ac:dyDescent="0.25">
      <c r="A159" t="s">
        <v>17</v>
      </c>
      <c r="B159" t="s">
        <v>13</v>
      </c>
      <c r="C159" t="s">
        <v>25</v>
      </c>
      <c r="D159" t="s">
        <v>67</v>
      </c>
      <c r="E159">
        <v>10</v>
      </c>
      <c r="F159">
        <v>14577</v>
      </c>
      <c r="G159">
        <v>15276</v>
      </c>
      <c r="H159">
        <v>56.45</v>
      </c>
      <c r="I159">
        <v>5</v>
      </c>
      <c r="J159" t="s">
        <v>43</v>
      </c>
      <c r="K159">
        <v>11</v>
      </c>
      <c r="L159">
        <v>10</v>
      </c>
    </row>
    <row r="160" spans="1:12" x14ac:dyDescent="0.25">
      <c r="A160" t="s">
        <v>82</v>
      </c>
      <c r="B160" t="s">
        <v>21</v>
      </c>
      <c r="C160" t="s">
        <v>28</v>
      </c>
      <c r="D160" t="s">
        <v>58</v>
      </c>
      <c r="E160">
        <v>17</v>
      </c>
      <c r="F160">
        <v>11242</v>
      </c>
      <c r="G160">
        <v>15517</v>
      </c>
      <c r="H160">
        <v>71.209999999999994</v>
      </c>
      <c r="I160">
        <v>3</v>
      </c>
      <c r="J160" t="s">
        <v>16</v>
      </c>
      <c r="K160">
        <v>4</v>
      </c>
      <c r="L160">
        <v>15</v>
      </c>
    </row>
    <row r="161" spans="1:12" x14ac:dyDescent="0.25">
      <c r="A161" t="s">
        <v>181</v>
      </c>
      <c r="B161" t="s">
        <v>21</v>
      </c>
      <c r="C161" t="s">
        <v>42</v>
      </c>
      <c r="D161" t="s">
        <v>67</v>
      </c>
      <c r="E161">
        <v>9</v>
      </c>
      <c r="F161">
        <v>11086</v>
      </c>
      <c r="G161">
        <v>9957</v>
      </c>
      <c r="H161">
        <v>53.91</v>
      </c>
      <c r="I161">
        <v>5</v>
      </c>
      <c r="J161" t="s">
        <v>52</v>
      </c>
      <c r="K161">
        <v>9</v>
      </c>
      <c r="L161">
        <v>21</v>
      </c>
    </row>
    <row r="162" spans="1:12" x14ac:dyDescent="0.25">
      <c r="A162" t="s">
        <v>133</v>
      </c>
      <c r="B162" t="s">
        <v>41</v>
      </c>
      <c r="C162" t="s">
        <v>93</v>
      </c>
      <c r="D162" t="s">
        <v>29</v>
      </c>
      <c r="E162">
        <v>14</v>
      </c>
      <c r="F162">
        <v>6775</v>
      </c>
      <c r="G162">
        <v>7164</v>
      </c>
      <c r="H162">
        <v>85.15</v>
      </c>
      <c r="I162">
        <v>4</v>
      </c>
      <c r="J162" t="s">
        <v>48</v>
      </c>
      <c r="K162">
        <v>9</v>
      </c>
      <c r="L162">
        <v>18</v>
      </c>
    </row>
    <row r="163" spans="1:12" x14ac:dyDescent="0.25">
      <c r="A163" t="s">
        <v>91</v>
      </c>
      <c r="B163" t="s">
        <v>41</v>
      </c>
      <c r="C163" t="s">
        <v>25</v>
      </c>
      <c r="D163" t="s">
        <v>51</v>
      </c>
      <c r="E163">
        <v>16</v>
      </c>
      <c r="F163">
        <v>8830</v>
      </c>
      <c r="G163">
        <v>8606</v>
      </c>
      <c r="H163">
        <v>78.05</v>
      </c>
      <c r="I163">
        <v>4</v>
      </c>
      <c r="J163" t="s">
        <v>52</v>
      </c>
      <c r="K163">
        <v>5</v>
      </c>
      <c r="L163">
        <v>17</v>
      </c>
    </row>
    <row r="164" spans="1:12" x14ac:dyDescent="0.25">
      <c r="A164" t="s">
        <v>182</v>
      </c>
      <c r="B164" t="s">
        <v>41</v>
      </c>
      <c r="C164" t="s">
        <v>22</v>
      </c>
      <c r="D164" t="s">
        <v>39</v>
      </c>
      <c r="E164">
        <v>16</v>
      </c>
      <c r="F164">
        <v>12724</v>
      </c>
      <c r="G164">
        <v>16502</v>
      </c>
      <c r="H164">
        <v>55.26</v>
      </c>
      <c r="I164">
        <v>3</v>
      </c>
      <c r="J164" t="s">
        <v>60</v>
      </c>
      <c r="K164">
        <v>10</v>
      </c>
      <c r="L164">
        <v>16</v>
      </c>
    </row>
    <row r="165" spans="1:12" x14ac:dyDescent="0.25">
      <c r="A165" t="s">
        <v>117</v>
      </c>
      <c r="B165" t="s">
        <v>13</v>
      </c>
      <c r="C165" t="s">
        <v>14</v>
      </c>
      <c r="D165" t="s">
        <v>29</v>
      </c>
      <c r="E165">
        <v>8</v>
      </c>
      <c r="F165">
        <v>5410</v>
      </c>
      <c r="G165">
        <v>6125</v>
      </c>
      <c r="H165">
        <v>42.14</v>
      </c>
      <c r="I165">
        <v>5</v>
      </c>
      <c r="J165" t="s">
        <v>52</v>
      </c>
      <c r="K165">
        <v>8</v>
      </c>
      <c r="L165">
        <v>29</v>
      </c>
    </row>
    <row r="166" spans="1:12" x14ac:dyDescent="0.25">
      <c r="A166" t="s">
        <v>134</v>
      </c>
      <c r="B166" t="s">
        <v>41</v>
      </c>
      <c r="C166" t="s">
        <v>25</v>
      </c>
      <c r="D166" t="s">
        <v>39</v>
      </c>
      <c r="E166">
        <v>15</v>
      </c>
      <c r="F166">
        <v>14198</v>
      </c>
      <c r="G166">
        <v>14464</v>
      </c>
      <c r="H166">
        <v>24.29</v>
      </c>
      <c r="J166" t="s">
        <v>37</v>
      </c>
      <c r="K166">
        <v>4</v>
      </c>
      <c r="L166">
        <v>5</v>
      </c>
    </row>
    <row r="167" spans="1:12" x14ac:dyDescent="0.25">
      <c r="A167" t="s">
        <v>183</v>
      </c>
      <c r="B167" t="s">
        <v>18</v>
      </c>
      <c r="C167" t="s">
        <v>25</v>
      </c>
      <c r="D167" t="s">
        <v>36</v>
      </c>
      <c r="E167">
        <v>18</v>
      </c>
      <c r="F167">
        <v>10374</v>
      </c>
      <c r="G167">
        <v>10781</v>
      </c>
      <c r="H167">
        <v>53.98</v>
      </c>
      <c r="I167">
        <v>4</v>
      </c>
      <c r="J167" t="s">
        <v>30</v>
      </c>
      <c r="K167">
        <v>11</v>
      </c>
      <c r="L167">
        <v>28</v>
      </c>
    </row>
    <row r="168" spans="1:12" x14ac:dyDescent="0.25">
      <c r="A168" t="s">
        <v>135</v>
      </c>
      <c r="B168" t="s">
        <v>13</v>
      </c>
      <c r="C168" t="s">
        <v>56</v>
      </c>
      <c r="D168" t="s">
        <v>19</v>
      </c>
      <c r="E168">
        <v>5</v>
      </c>
      <c r="F168">
        <v>14995</v>
      </c>
      <c r="G168">
        <v>17971</v>
      </c>
      <c r="H168">
        <v>14.63</v>
      </c>
      <c r="J168" t="s">
        <v>43</v>
      </c>
      <c r="K168">
        <v>8</v>
      </c>
      <c r="L168">
        <v>17</v>
      </c>
    </row>
    <row r="169" spans="1:12" x14ac:dyDescent="0.25">
      <c r="A169" t="s">
        <v>136</v>
      </c>
      <c r="B169" t="s">
        <v>21</v>
      </c>
      <c r="C169" t="s">
        <v>22</v>
      </c>
      <c r="D169" t="s">
        <v>29</v>
      </c>
      <c r="E169">
        <v>13</v>
      </c>
      <c r="F169">
        <v>8626</v>
      </c>
      <c r="G169">
        <v>6404</v>
      </c>
      <c r="H169">
        <v>45.75</v>
      </c>
      <c r="J169" t="s">
        <v>16</v>
      </c>
      <c r="K169">
        <v>7</v>
      </c>
      <c r="L169">
        <v>15</v>
      </c>
    </row>
    <row r="170" spans="1:12" x14ac:dyDescent="0.25">
      <c r="A170" t="s">
        <v>137</v>
      </c>
      <c r="B170" t="s">
        <v>13</v>
      </c>
      <c r="C170" t="s">
        <v>56</v>
      </c>
      <c r="D170" t="s">
        <v>26</v>
      </c>
      <c r="E170">
        <v>7</v>
      </c>
      <c r="F170">
        <v>6035</v>
      </c>
      <c r="G170">
        <v>5595</v>
      </c>
      <c r="H170">
        <v>30.09</v>
      </c>
      <c r="I170">
        <v>3</v>
      </c>
      <c r="J170" t="s">
        <v>57</v>
      </c>
      <c r="K170">
        <v>4</v>
      </c>
      <c r="L170">
        <v>9</v>
      </c>
    </row>
    <row r="171" spans="1:12" x14ac:dyDescent="0.25">
      <c r="A171" t="s">
        <v>184</v>
      </c>
      <c r="B171" t="s">
        <v>41</v>
      </c>
      <c r="C171" t="s">
        <v>25</v>
      </c>
      <c r="D171" t="s">
        <v>58</v>
      </c>
      <c r="E171">
        <v>20</v>
      </c>
      <c r="F171">
        <v>12606</v>
      </c>
      <c r="G171">
        <v>13102</v>
      </c>
      <c r="H171">
        <v>94.55</v>
      </c>
      <c r="I171">
        <v>3</v>
      </c>
      <c r="J171" t="s">
        <v>43</v>
      </c>
      <c r="K171">
        <v>11</v>
      </c>
      <c r="L171">
        <v>7</v>
      </c>
    </row>
    <row r="172" spans="1:12" x14ac:dyDescent="0.25">
      <c r="A172" t="s">
        <v>12</v>
      </c>
      <c r="B172" t="s">
        <v>18</v>
      </c>
      <c r="C172" t="s">
        <v>93</v>
      </c>
      <c r="D172" t="s">
        <v>19</v>
      </c>
      <c r="E172">
        <v>17</v>
      </c>
      <c r="F172">
        <v>9951</v>
      </c>
      <c r="G172">
        <v>9511</v>
      </c>
      <c r="H172">
        <v>75.790000000000006</v>
      </c>
      <c r="I172">
        <v>3</v>
      </c>
      <c r="J172" t="s">
        <v>37</v>
      </c>
      <c r="K172">
        <v>6</v>
      </c>
      <c r="L172">
        <v>26</v>
      </c>
    </row>
    <row r="173" spans="1:12" x14ac:dyDescent="0.25">
      <c r="A173" t="s">
        <v>135</v>
      </c>
      <c r="B173" t="s">
        <v>18</v>
      </c>
      <c r="C173" t="s">
        <v>22</v>
      </c>
      <c r="D173" t="s">
        <v>29</v>
      </c>
      <c r="E173">
        <v>5</v>
      </c>
      <c r="F173">
        <v>11689</v>
      </c>
      <c r="G173">
        <v>14137</v>
      </c>
      <c r="H173">
        <v>59.61</v>
      </c>
      <c r="I173">
        <v>5</v>
      </c>
      <c r="J173" t="s">
        <v>16</v>
      </c>
      <c r="K173">
        <v>12</v>
      </c>
      <c r="L173">
        <v>4</v>
      </c>
    </row>
    <row r="174" spans="1:12" x14ac:dyDescent="0.25">
      <c r="A174" t="s">
        <v>166</v>
      </c>
      <c r="B174" t="s">
        <v>41</v>
      </c>
      <c r="C174" t="s">
        <v>28</v>
      </c>
      <c r="D174" t="s">
        <v>26</v>
      </c>
      <c r="E174">
        <v>3</v>
      </c>
      <c r="F174">
        <v>6911</v>
      </c>
      <c r="G174">
        <v>5999</v>
      </c>
      <c r="H174">
        <v>97.69</v>
      </c>
      <c r="I174">
        <v>4</v>
      </c>
      <c r="J174" t="s">
        <v>60</v>
      </c>
      <c r="K174">
        <v>10</v>
      </c>
      <c r="L174">
        <v>11</v>
      </c>
    </row>
    <row r="175" spans="1:12" x14ac:dyDescent="0.25">
      <c r="A175" t="s">
        <v>148</v>
      </c>
      <c r="B175" t="s">
        <v>18</v>
      </c>
      <c r="C175" t="s">
        <v>32</v>
      </c>
      <c r="D175" t="s">
        <v>26</v>
      </c>
      <c r="E175">
        <v>9</v>
      </c>
      <c r="F175">
        <v>7290</v>
      </c>
      <c r="G175">
        <v>7356</v>
      </c>
      <c r="H175">
        <v>83.11</v>
      </c>
      <c r="I175">
        <v>4</v>
      </c>
      <c r="J175" t="s">
        <v>57</v>
      </c>
      <c r="K175">
        <v>6</v>
      </c>
      <c r="L175">
        <v>6</v>
      </c>
    </row>
    <row r="176" spans="1:12" x14ac:dyDescent="0.25">
      <c r="A176" t="s">
        <v>125</v>
      </c>
      <c r="B176" t="s">
        <v>13</v>
      </c>
      <c r="C176" t="s">
        <v>25</v>
      </c>
      <c r="D176" t="s">
        <v>58</v>
      </c>
      <c r="E176">
        <v>14</v>
      </c>
      <c r="F176">
        <v>5742</v>
      </c>
      <c r="G176">
        <v>10553</v>
      </c>
      <c r="H176">
        <v>49.55</v>
      </c>
      <c r="J176" t="s">
        <v>48</v>
      </c>
      <c r="K176">
        <v>7</v>
      </c>
      <c r="L176">
        <v>24</v>
      </c>
    </row>
    <row r="177" spans="1:12" x14ac:dyDescent="0.25">
      <c r="A177" t="s">
        <v>185</v>
      </c>
      <c r="B177" t="s">
        <v>13</v>
      </c>
      <c r="C177" t="s">
        <v>25</v>
      </c>
      <c r="D177" t="s">
        <v>29</v>
      </c>
      <c r="E177">
        <v>11</v>
      </c>
      <c r="F177">
        <v>5609</v>
      </c>
      <c r="G177">
        <v>3859</v>
      </c>
      <c r="H177">
        <v>21.51</v>
      </c>
      <c r="I177">
        <v>3</v>
      </c>
      <c r="J177" t="s">
        <v>48</v>
      </c>
      <c r="K177">
        <v>4</v>
      </c>
      <c r="L177">
        <v>15</v>
      </c>
    </row>
    <row r="178" spans="1:12" x14ac:dyDescent="0.25">
      <c r="A178" t="s">
        <v>138</v>
      </c>
      <c r="B178" t="s">
        <v>41</v>
      </c>
      <c r="C178" t="s">
        <v>42</v>
      </c>
      <c r="D178" t="s">
        <v>19</v>
      </c>
      <c r="E178">
        <v>17</v>
      </c>
      <c r="F178">
        <v>9986</v>
      </c>
      <c r="G178">
        <v>12612</v>
      </c>
      <c r="H178">
        <v>57.21</v>
      </c>
      <c r="I178">
        <v>5</v>
      </c>
      <c r="J178" t="s">
        <v>45</v>
      </c>
      <c r="K178">
        <v>5</v>
      </c>
      <c r="L178">
        <v>21</v>
      </c>
    </row>
    <row r="179" spans="1:12" x14ac:dyDescent="0.25">
      <c r="A179" t="s">
        <v>186</v>
      </c>
      <c r="B179" t="s">
        <v>18</v>
      </c>
      <c r="C179" t="s">
        <v>42</v>
      </c>
      <c r="D179" t="s">
        <v>23</v>
      </c>
      <c r="E179">
        <v>9</v>
      </c>
      <c r="F179">
        <v>13071</v>
      </c>
      <c r="G179">
        <v>17632</v>
      </c>
      <c r="H179">
        <v>98.98</v>
      </c>
      <c r="I179">
        <v>4</v>
      </c>
      <c r="J179" t="s">
        <v>33</v>
      </c>
      <c r="K179">
        <v>7</v>
      </c>
      <c r="L179">
        <v>9</v>
      </c>
    </row>
    <row r="180" spans="1:12" x14ac:dyDescent="0.25">
      <c r="A180" t="s">
        <v>139</v>
      </c>
      <c r="B180" t="s">
        <v>21</v>
      </c>
      <c r="C180" t="s">
        <v>56</v>
      </c>
      <c r="D180" t="s">
        <v>51</v>
      </c>
      <c r="E180">
        <v>1</v>
      </c>
      <c r="F180">
        <v>6902</v>
      </c>
      <c r="G180">
        <v>7787</v>
      </c>
      <c r="H180">
        <v>23.34</v>
      </c>
      <c r="I180">
        <v>5</v>
      </c>
      <c r="J180" t="s">
        <v>37</v>
      </c>
      <c r="K180">
        <v>4</v>
      </c>
      <c r="L180">
        <v>23</v>
      </c>
    </row>
    <row r="181" spans="1:12" x14ac:dyDescent="0.25">
      <c r="A181" t="s">
        <v>187</v>
      </c>
      <c r="B181" t="s">
        <v>13</v>
      </c>
      <c r="C181" t="s">
        <v>14</v>
      </c>
      <c r="D181" t="s">
        <v>26</v>
      </c>
      <c r="E181">
        <v>10</v>
      </c>
      <c r="F181">
        <v>6592</v>
      </c>
      <c r="G181">
        <v>4141</v>
      </c>
      <c r="H181">
        <v>37.409999999999997</v>
      </c>
      <c r="I181">
        <v>3</v>
      </c>
      <c r="J181" t="s">
        <v>16</v>
      </c>
      <c r="K181">
        <v>11</v>
      </c>
      <c r="L181">
        <v>6</v>
      </c>
    </row>
    <row r="182" spans="1:12" x14ac:dyDescent="0.25">
      <c r="A182" t="s">
        <v>188</v>
      </c>
      <c r="B182" t="s">
        <v>13</v>
      </c>
      <c r="C182" t="s">
        <v>93</v>
      </c>
      <c r="D182" t="s">
        <v>67</v>
      </c>
      <c r="E182">
        <v>10</v>
      </c>
      <c r="F182">
        <v>8846</v>
      </c>
      <c r="G182">
        <v>6593</v>
      </c>
      <c r="H182">
        <v>57.11</v>
      </c>
      <c r="I182">
        <v>3</v>
      </c>
      <c r="J182" t="s">
        <v>33</v>
      </c>
      <c r="K182">
        <v>9</v>
      </c>
      <c r="L182">
        <v>1</v>
      </c>
    </row>
    <row r="183" spans="1:12" x14ac:dyDescent="0.25">
      <c r="A183" t="s">
        <v>140</v>
      </c>
      <c r="B183" t="s">
        <v>13</v>
      </c>
      <c r="C183" t="s">
        <v>14</v>
      </c>
      <c r="D183" t="s">
        <v>29</v>
      </c>
      <c r="E183">
        <v>19</v>
      </c>
      <c r="F183">
        <v>13807</v>
      </c>
      <c r="G183">
        <v>17620</v>
      </c>
      <c r="H183">
        <v>72.8</v>
      </c>
      <c r="I183">
        <v>4</v>
      </c>
      <c r="J183" t="s">
        <v>33</v>
      </c>
      <c r="K183">
        <v>10</v>
      </c>
      <c r="L183">
        <v>24</v>
      </c>
    </row>
    <row r="184" spans="1:12" x14ac:dyDescent="0.25">
      <c r="A184" t="s">
        <v>189</v>
      </c>
      <c r="B184" t="s">
        <v>13</v>
      </c>
      <c r="C184" t="s">
        <v>32</v>
      </c>
      <c r="D184" t="s">
        <v>23</v>
      </c>
      <c r="E184">
        <v>19</v>
      </c>
      <c r="F184">
        <v>7222</v>
      </c>
      <c r="G184">
        <v>4921</v>
      </c>
      <c r="H184">
        <v>53.5</v>
      </c>
      <c r="J184" t="s">
        <v>57</v>
      </c>
      <c r="K184">
        <v>6</v>
      </c>
      <c r="L184">
        <v>11</v>
      </c>
    </row>
    <row r="185" spans="1:12" x14ac:dyDescent="0.25">
      <c r="A185" t="s">
        <v>190</v>
      </c>
      <c r="B185" t="s">
        <v>21</v>
      </c>
      <c r="C185" t="s">
        <v>25</v>
      </c>
      <c r="D185" t="s">
        <v>23</v>
      </c>
      <c r="E185">
        <v>16</v>
      </c>
      <c r="F185">
        <v>11367</v>
      </c>
      <c r="G185">
        <v>9130</v>
      </c>
      <c r="H185">
        <v>66.150000000000006</v>
      </c>
      <c r="J185" t="s">
        <v>48</v>
      </c>
      <c r="K185">
        <v>10</v>
      </c>
      <c r="L185">
        <v>26</v>
      </c>
    </row>
    <row r="186" spans="1:12" x14ac:dyDescent="0.25">
      <c r="A186" t="s">
        <v>17</v>
      </c>
      <c r="B186" t="s">
        <v>41</v>
      </c>
      <c r="C186" t="s">
        <v>93</v>
      </c>
      <c r="D186" t="s">
        <v>23</v>
      </c>
      <c r="E186">
        <v>5</v>
      </c>
      <c r="F186">
        <v>12432</v>
      </c>
      <c r="G186">
        <v>12969</v>
      </c>
      <c r="H186">
        <v>20.55</v>
      </c>
      <c r="I186">
        <v>3</v>
      </c>
      <c r="J186" t="s">
        <v>60</v>
      </c>
      <c r="K186">
        <v>7</v>
      </c>
      <c r="L186">
        <v>10</v>
      </c>
    </row>
    <row r="187" spans="1:12" x14ac:dyDescent="0.25">
      <c r="A187" t="s">
        <v>157</v>
      </c>
      <c r="B187" t="s">
        <v>13</v>
      </c>
      <c r="C187" t="s">
        <v>22</v>
      </c>
      <c r="D187" t="s">
        <v>36</v>
      </c>
      <c r="E187">
        <v>15</v>
      </c>
      <c r="F187">
        <v>11078</v>
      </c>
      <c r="G187">
        <v>8869</v>
      </c>
      <c r="H187">
        <v>53.03</v>
      </c>
      <c r="I187">
        <v>3</v>
      </c>
      <c r="J187" t="s">
        <v>43</v>
      </c>
      <c r="K187">
        <v>10</v>
      </c>
      <c r="L187">
        <v>19</v>
      </c>
    </row>
    <row r="188" spans="1:12" x14ac:dyDescent="0.25">
      <c r="A188" t="s">
        <v>191</v>
      </c>
      <c r="B188" t="s">
        <v>18</v>
      </c>
      <c r="C188" t="s">
        <v>25</v>
      </c>
      <c r="D188" t="s">
        <v>19</v>
      </c>
      <c r="E188">
        <v>18</v>
      </c>
      <c r="F188">
        <v>13850</v>
      </c>
      <c r="G188">
        <v>16949</v>
      </c>
      <c r="H188">
        <v>44.26</v>
      </c>
      <c r="J188" t="s">
        <v>48</v>
      </c>
      <c r="K188">
        <v>12</v>
      </c>
      <c r="L188">
        <v>22</v>
      </c>
    </row>
    <row r="189" spans="1:12" x14ac:dyDescent="0.25">
      <c r="A189" t="s">
        <v>192</v>
      </c>
      <c r="B189" t="s">
        <v>21</v>
      </c>
      <c r="C189" t="s">
        <v>28</v>
      </c>
      <c r="D189" t="s">
        <v>26</v>
      </c>
      <c r="E189">
        <v>16</v>
      </c>
      <c r="F189">
        <v>11866</v>
      </c>
      <c r="G189">
        <v>14918</v>
      </c>
      <c r="H189">
        <v>88.86</v>
      </c>
      <c r="I189">
        <v>3</v>
      </c>
      <c r="J189" t="s">
        <v>37</v>
      </c>
      <c r="K189">
        <v>11</v>
      </c>
      <c r="L189">
        <v>25</v>
      </c>
    </row>
    <row r="190" spans="1:12" x14ac:dyDescent="0.25">
      <c r="A190" t="s">
        <v>141</v>
      </c>
      <c r="B190" t="s">
        <v>13</v>
      </c>
      <c r="C190" t="s">
        <v>25</v>
      </c>
      <c r="D190" t="s">
        <v>29</v>
      </c>
      <c r="E190">
        <v>12</v>
      </c>
      <c r="F190">
        <v>14622</v>
      </c>
      <c r="G190">
        <v>14674</v>
      </c>
      <c r="H190">
        <v>47.26</v>
      </c>
      <c r="I190">
        <v>4</v>
      </c>
      <c r="J190" t="s">
        <v>37</v>
      </c>
      <c r="K190">
        <v>4</v>
      </c>
      <c r="L190">
        <v>7</v>
      </c>
    </row>
    <row r="191" spans="1:12" x14ac:dyDescent="0.25">
      <c r="A191" t="s">
        <v>193</v>
      </c>
      <c r="B191" t="s">
        <v>18</v>
      </c>
      <c r="C191" t="s">
        <v>54</v>
      </c>
      <c r="D191" t="s">
        <v>23</v>
      </c>
      <c r="E191">
        <v>11</v>
      </c>
      <c r="F191">
        <v>7531</v>
      </c>
      <c r="G191">
        <v>11181</v>
      </c>
      <c r="H191">
        <v>35.19</v>
      </c>
      <c r="I191">
        <v>4</v>
      </c>
      <c r="J191" t="s">
        <v>16</v>
      </c>
      <c r="K191">
        <v>6</v>
      </c>
      <c r="L191">
        <v>6</v>
      </c>
    </row>
    <row r="192" spans="1:12" x14ac:dyDescent="0.25">
      <c r="A192" t="s">
        <v>111</v>
      </c>
      <c r="B192" t="s">
        <v>13</v>
      </c>
      <c r="C192" t="s">
        <v>93</v>
      </c>
      <c r="D192" t="s">
        <v>51</v>
      </c>
      <c r="E192">
        <v>18</v>
      </c>
      <c r="F192">
        <v>11797</v>
      </c>
      <c r="G192">
        <v>9862</v>
      </c>
      <c r="H192">
        <v>46.6</v>
      </c>
      <c r="I192">
        <v>5</v>
      </c>
      <c r="J192" t="s">
        <v>43</v>
      </c>
      <c r="K192">
        <v>12</v>
      </c>
      <c r="L192">
        <v>20</v>
      </c>
    </row>
    <row r="193" spans="1:12" x14ac:dyDescent="0.25">
      <c r="A193" t="s">
        <v>155</v>
      </c>
      <c r="B193" t="s">
        <v>41</v>
      </c>
      <c r="C193" t="s">
        <v>54</v>
      </c>
      <c r="D193" t="s">
        <v>51</v>
      </c>
      <c r="E193">
        <v>18</v>
      </c>
      <c r="F193">
        <v>6622</v>
      </c>
      <c r="G193">
        <v>8179</v>
      </c>
      <c r="H193">
        <v>92.28</v>
      </c>
      <c r="J193" t="s">
        <v>60</v>
      </c>
      <c r="K193">
        <v>7</v>
      </c>
      <c r="L193">
        <v>28</v>
      </c>
    </row>
    <row r="194" spans="1:12" x14ac:dyDescent="0.25">
      <c r="A194" t="s">
        <v>142</v>
      </c>
      <c r="B194" t="s">
        <v>21</v>
      </c>
      <c r="C194" t="s">
        <v>56</v>
      </c>
      <c r="D194" t="s">
        <v>15</v>
      </c>
      <c r="E194">
        <v>13</v>
      </c>
      <c r="F194">
        <v>13017</v>
      </c>
      <c r="G194">
        <v>10508</v>
      </c>
      <c r="H194">
        <v>29.71</v>
      </c>
      <c r="I194">
        <v>3</v>
      </c>
      <c r="J194" t="s">
        <v>16</v>
      </c>
      <c r="K194">
        <v>12</v>
      </c>
      <c r="L194">
        <v>21</v>
      </c>
    </row>
    <row r="195" spans="1:12" x14ac:dyDescent="0.25">
      <c r="A195" t="s">
        <v>194</v>
      </c>
      <c r="B195" t="s">
        <v>41</v>
      </c>
      <c r="C195" t="s">
        <v>42</v>
      </c>
      <c r="D195" t="s">
        <v>23</v>
      </c>
      <c r="E195">
        <v>15</v>
      </c>
      <c r="F195">
        <v>11686</v>
      </c>
      <c r="G195">
        <v>13490</v>
      </c>
      <c r="H195">
        <v>20.309999999999999</v>
      </c>
      <c r="I195">
        <v>5</v>
      </c>
      <c r="J195" t="s">
        <v>57</v>
      </c>
      <c r="K195">
        <v>9</v>
      </c>
      <c r="L195">
        <v>29</v>
      </c>
    </row>
    <row r="196" spans="1:12" x14ac:dyDescent="0.25">
      <c r="A196" t="s">
        <v>159</v>
      </c>
      <c r="B196" t="s">
        <v>21</v>
      </c>
      <c r="C196" t="s">
        <v>22</v>
      </c>
      <c r="D196" t="s">
        <v>51</v>
      </c>
      <c r="E196">
        <v>11</v>
      </c>
      <c r="F196">
        <v>9583</v>
      </c>
      <c r="G196">
        <v>14419</v>
      </c>
      <c r="H196">
        <v>64.760000000000005</v>
      </c>
      <c r="I196">
        <v>4</v>
      </c>
      <c r="J196" t="s">
        <v>60</v>
      </c>
      <c r="K196">
        <v>11</v>
      </c>
      <c r="L196">
        <v>13</v>
      </c>
    </row>
    <row r="197" spans="1:12" x14ac:dyDescent="0.25">
      <c r="A197" t="s">
        <v>143</v>
      </c>
      <c r="B197" t="s">
        <v>13</v>
      </c>
      <c r="C197" t="s">
        <v>25</v>
      </c>
      <c r="D197" t="s">
        <v>67</v>
      </c>
      <c r="E197">
        <v>7</v>
      </c>
      <c r="F197">
        <v>5536</v>
      </c>
      <c r="G197">
        <v>7136</v>
      </c>
      <c r="H197">
        <v>77.34</v>
      </c>
      <c r="J197" t="s">
        <v>60</v>
      </c>
      <c r="K197">
        <v>12</v>
      </c>
      <c r="L197">
        <v>27</v>
      </c>
    </row>
    <row r="198" spans="1:12" x14ac:dyDescent="0.25">
      <c r="A198" t="s">
        <v>195</v>
      </c>
      <c r="B198" t="s">
        <v>13</v>
      </c>
      <c r="C198" t="s">
        <v>56</v>
      </c>
      <c r="D198" t="s">
        <v>26</v>
      </c>
      <c r="E198">
        <v>8</v>
      </c>
      <c r="F198">
        <v>11070</v>
      </c>
      <c r="G198">
        <v>12671</v>
      </c>
      <c r="H198">
        <v>24.18</v>
      </c>
      <c r="I198">
        <v>4</v>
      </c>
      <c r="J198" t="s">
        <v>33</v>
      </c>
      <c r="K198">
        <v>10</v>
      </c>
      <c r="L198">
        <v>14</v>
      </c>
    </row>
    <row r="199" spans="1:12" x14ac:dyDescent="0.25">
      <c r="A199" t="s">
        <v>196</v>
      </c>
      <c r="B199" t="s">
        <v>21</v>
      </c>
      <c r="C199" t="s">
        <v>56</v>
      </c>
      <c r="D199" t="s">
        <v>19</v>
      </c>
      <c r="E199">
        <v>19</v>
      </c>
      <c r="F199">
        <v>8559</v>
      </c>
      <c r="G199">
        <v>8259</v>
      </c>
      <c r="H199">
        <v>66.83</v>
      </c>
      <c r="I199">
        <v>3</v>
      </c>
      <c r="J199" t="s">
        <v>16</v>
      </c>
      <c r="K199">
        <v>9</v>
      </c>
      <c r="L199">
        <v>17</v>
      </c>
    </row>
    <row r="200" spans="1:12" x14ac:dyDescent="0.25">
      <c r="A200" t="s">
        <v>197</v>
      </c>
      <c r="B200" t="s">
        <v>18</v>
      </c>
      <c r="C200" t="s">
        <v>22</v>
      </c>
      <c r="D200" t="s">
        <v>19</v>
      </c>
      <c r="E200">
        <v>13</v>
      </c>
      <c r="F200">
        <v>12264</v>
      </c>
      <c r="G200">
        <v>14752</v>
      </c>
      <c r="H200">
        <v>64.709999999999994</v>
      </c>
      <c r="I200">
        <v>5</v>
      </c>
      <c r="J200" t="s">
        <v>30</v>
      </c>
      <c r="K200">
        <v>6</v>
      </c>
      <c r="L200">
        <v>11</v>
      </c>
    </row>
    <row r="201" spans="1:12" x14ac:dyDescent="0.25">
      <c r="A201" t="s">
        <v>198</v>
      </c>
      <c r="B201" t="s">
        <v>18</v>
      </c>
      <c r="C201" t="s">
        <v>35</v>
      </c>
      <c r="D201" t="s">
        <v>67</v>
      </c>
      <c r="E201">
        <v>8</v>
      </c>
      <c r="F201">
        <v>12285</v>
      </c>
      <c r="G201">
        <v>10286</v>
      </c>
      <c r="H201">
        <v>32.35</v>
      </c>
      <c r="I201">
        <v>3</v>
      </c>
      <c r="J201" t="s">
        <v>48</v>
      </c>
      <c r="K201">
        <v>11</v>
      </c>
      <c r="L201"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4185-0C37-43F7-B5C9-DE2B6277F75B}">
  <dimension ref="O25"/>
  <sheetViews>
    <sheetView showGridLines="0" showRowColHeaders="0" workbookViewId="0">
      <selection activeCell="O25" sqref="O25"/>
    </sheetView>
  </sheetViews>
  <sheetFormatPr defaultRowHeight="15" x14ac:dyDescent="0.25"/>
  <sheetData>
    <row r="25" spans="15:15" x14ac:dyDescent="0.25">
      <c r="O25" t="s">
        <v>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C740-CFBA-407E-8ABF-79F8D8D8D7D2}">
  <dimension ref="A3:J31"/>
  <sheetViews>
    <sheetView topLeftCell="A4" workbookViewId="0">
      <selection activeCell="J21" sqref="J21"/>
    </sheetView>
  </sheetViews>
  <sheetFormatPr defaultRowHeight="15" x14ac:dyDescent="0.25"/>
  <cols>
    <col min="1" max="2" width="13.140625" bestFit="1" customWidth="1"/>
    <col min="3" max="4" width="17.42578125" bestFit="1" customWidth="1"/>
    <col min="5" max="6" width="6" bestFit="1" customWidth="1"/>
    <col min="7" max="7" width="13.140625" bestFit="1" customWidth="1"/>
    <col min="8" max="8" width="22.5703125" bestFit="1" customWidth="1"/>
    <col min="9" max="9" width="16.7109375" bestFit="1" customWidth="1"/>
    <col min="10" max="11" width="23.140625" bestFit="1" customWidth="1"/>
    <col min="12" max="91" width="6" bestFit="1" customWidth="1"/>
    <col min="92" max="201" width="7" bestFit="1" customWidth="1"/>
    <col min="202" max="202" width="11.28515625" bestFit="1" customWidth="1"/>
  </cols>
  <sheetData>
    <row r="3" spans="1:10" x14ac:dyDescent="0.25">
      <c r="A3" s="2" t="s">
        <v>201</v>
      </c>
      <c r="B3" t="s">
        <v>200</v>
      </c>
    </row>
    <row r="4" spans="1:10" x14ac:dyDescent="0.25">
      <c r="A4" s="3" t="s">
        <v>32</v>
      </c>
      <c r="B4">
        <v>2349584</v>
      </c>
      <c r="G4" s="2" t="s">
        <v>201</v>
      </c>
      <c r="H4" t="s">
        <v>204</v>
      </c>
      <c r="I4" t="s">
        <v>206</v>
      </c>
      <c r="J4" t="s">
        <v>207</v>
      </c>
    </row>
    <row r="5" spans="1:10" x14ac:dyDescent="0.25">
      <c r="A5" s="3" t="s">
        <v>56</v>
      </c>
      <c r="B5">
        <v>2425002</v>
      </c>
      <c r="G5" s="3" t="s">
        <v>32</v>
      </c>
      <c r="H5">
        <v>65</v>
      </c>
      <c r="I5">
        <v>263</v>
      </c>
      <c r="J5">
        <v>189520</v>
      </c>
    </row>
    <row r="6" spans="1:10" x14ac:dyDescent="0.25">
      <c r="A6" s="3" t="s">
        <v>35</v>
      </c>
      <c r="B6">
        <v>1629937</v>
      </c>
      <c r="G6" s="3" t="s">
        <v>56</v>
      </c>
      <c r="H6">
        <v>57</v>
      </c>
      <c r="I6">
        <v>235</v>
      </c>
      <c r="J6">
        <v>205754</v>
      </c>
    </row>
    <row r="7" spans="1:10" x14ac:dyDescent="0.25">
      <c r="A7" s="3" t="s">
        <v>42</v>
      </c>
      <c r="B7">
        <v>2496543</v>
      </c>
      <c r="G7" s="3" t="s">
        <v>35</v>
      </c>
      <c r="H7">
        <v>37</v>
      </c>
      <c r="I7">
        <v>155</v>
      </c>
      <c r="J7">
        <v>159349</v>
      </c>
    </row>
    <row r="8" spans="1:10" x14ac:dyDescent="0.25">
      <c r="A8" s="3" t="s">
        <v>28</v>
      </c>
      <c r="B8">
        <v>2583527</v>
      </c>
      <c r="G8" s="3" t="s">
        <v>42</v>
      </c>
      <c r="H8">
        <v>63</v>
      </c>
      <c r="I8">
        <v>219</v>
      </c>
      <c r="J8">
        <v>257323</v>
      </c>
    </row>
    <row r="9" spans="1:10" x14ac:dyDescent="0.25">
      <c r="A9" s="3" t="s">
        <v>93</v>
      </c>
      <c r="B9">
        <v>2040938</v>
      </c>
      <c r="G9" s="3" t="s">
        <v>28</v>
      </c>
      <c r="H9">
        <v>60</v>
      </c>
      <c r="I9">
        <v>215</v>
      </c>
      <c r="J9">
        <v>200244</v>
      </c>
    </row>
    <row r="10" spans="1:10" x14ac:dyDescent="0.25">
      <c r="A10" s="3" t="s">
        <v>25</v>
      </c>
      <c r="B10">
        <v>4261346</v>
      </c>
      <c r="G10" s="3" t="s">
        <v>93</v>
      </c>
      <c r="H10">
        <v>69</v>
      </c>
      <c r="I10">
        <v>233</v>
      </c>
      <c r="J10">
        <v>200628</v>
      </c>
    </row>
    <row r="11" spans="1:10" x14ac:dyDescent="0.25">
      <c r="A11" s="3" t="s">
        <v>22</v>
      </c>
      <c r="B11">
        <v>2053217</v>
      </c>
      <c r="G11" s="3" t="s">
        <v>25</v>
      </c>
      <c r="H11">
        <v>85</v>
      </c>
      <c r="I11">
        <v>374</v>
      </c>
      <c r="J11">
        <v>358784</v>
      </c>
    </row>
    <row r="12" spans="1:10" x14ac:dyDescent="0.25">
      <c r="A12" s="3" t="s">
        <v>14</v>
      </c>
      <c r="B12">
        <v>2108382</v>
      </c>
      <c r="G12" s="3" t="s">
        <v>22</v>
      </c>
      <c r="H12">
        <v>43</v>
      </c>
      <c r="I12">
        <v>200</v>
      </c>
      <c r="J12">
        <v>174463</v>
      </c>
    </row>
    <row r="13" spans="1:10" x14ac:dyDescent="0.25">
      <c r="A13" s="3" t="s">
        <v>54</v>
      </c>
      <c r="B13">
        <v>1837595</v>
      </c>
      <c r="G13" s="3" t="s">
        <v>14</v>
      </c>
      <c r="H13">
        <v>96</v>
      </c>
      <c r="I13">
        <v>195</v>
      </c>
      <c r="J13">
        <v>248611</v>
      </c>
    </row>
    <row r="14" spans="1:10" x14ac:dyDescent="0.25">
      <c r="A14" s="3" t="s">
        <v>202</v>
      </c>
      <c r="B14">
        <v>23786071</v>
      </c>
      <c r="G14" s="3" t="s">
        <v>54</v>
      </c>
      <c r="H14">
        <v>38</v>
      </c>
      <c r="I14">
        <v>150</v>
      </c>
      <c r="J14">
        <v>173942</v>
      </c>
    </row>
    <row r="15" spans="1:10" x14ac:dyDescent="0.25">
      <c r="G15" s="3" t="s">
        <v>205</v>
      </c>
    </row>
    <row r="16" spans="1:10" x14ac:dyDescent="0.25">
      <c r="G16" s="3" t="s">
        <v>202</v>
      </c>
      <c r="H16">
        <v>613</v>
      </c>
      <c r="I16">
        <v>2239</v>
      </c>
      <c r="J16">
        <v>2168618</v>
      </c>
    </row>
    <row r="20" spans="2:3" x14ac:dyDescent="0.25">
      <c r="B20" s="2" t="s">
        <v>201</v>
      </c>
      <c r="C20" t="s">
        <v>203</v>
      </c>
    </row>
    <row r="21" spans="2:3" x14ac:dyDescent="0.25">
      <c r="B21" s="3" t="s">
        <v>32</v>
      </c>
      <c r="C21">
        <v>2162400</v>
      </c>
    </row>
    <row r="22" spans="2:3" x14ac:dyDescent="0.25">
      <c r="B22" s="3" t="s">
        <v>56</v>
      </c>
      <c r="C22">
        <v>2247705</v>
      </c>
    </row>
    <row r="23" spans="2:3" x14ac:dyDescent="0.25">
      <c r="B23" s="3" t="s">
        <v>35</v>
      </c>
      <c r="C23">
        <v>1483238</v>
      </c>
    </row>
    <row r="24" spans="2:3" x14ac:dyDescent="0.25">
      <c r="B24" s="3" t="s">
        <v>42</v>
      </c>
      <c r="C24">
        <v>2259083</v>
      </c>
    </row>
    <row r="25" spans="2:3" x14ac:dyDescent="0.25">
      <c r="B25" s="3" t="s">
        <v>28</v>
      </c>
      <c r="C25">
        <v>2406827</v>
      </c>
    </row>
    <row r="26" spans="2:3" x14ac:dyDescent="0.25">
      <c r="B26" s="3" t="s">
        <v>93</v>
      </c>
      <c r="C26">
        <v>1842049</v>
      </c>
    </row>
    <row r="27" spans="2:3" x14ac:dyDescent="0.25">
      <c r="B27" s="3" t="s">
        <v>25</v>
      </c>
      <c r="C27">
        <v>3925859</v>
      </c>
    </row>
    <row r="28" spans="2:3" x14ac:dyDescent="0.25">
      <c r="B28" s="3" t="s">
        <v>22</v>
      </c>
      <c r="C28">
        <v>1891854</v>
      </c>
    </row>
    <row r="29" spans="2:3" x14ac:dyDescent="0.25">
      <c r="B29" s="3" t="s">
        <v>14</v>
      </c>
      <c r="C29">
        <v>1871637</v>
      </c>
    </row>
    <row r="30" spans="2:3" x14ac:dyDescent="0.25">
      <c r="B30" s="3" t="s">
        <v>54</v>
      </c>
      <c r="C30">
        <v>1699398</v>
      </c>
    </row>
    <row r="31" spans="2:3" x14ac:dyDescent="0.25">
      <c r="B31" s="3" t="s">
        <v>202</v>
      </c>
      <c r="C31">
        <v>21790050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6A4C-F462-4B62-B5B7-5DC67C90377C}">
  <dimension ref="A3:B14"/>
  <sheetViews>
    <sheetView workbookViewId="0">
      <selection activeCell="I27" sqref="I27"/>
    </sheetView>
  </sheetViews>
  <sheetFormatPr defaultRowHeight="15" x14ac:dyDescent="0.25"/>
  <cols>
    <col min="1" max="1" width="13.140625" bestFit="1" customWidth="1"/>
    <col min="2" max="2" width="26.140625" bestFit="1" customWidth="1"/>
    <col min="3" max="4" width="2" bestFit="1" customWidth="1"/>
    <col min="5" max="5" width="7.28515625" bestFit="1" customWidth="1"/>
    <col min="6" max="6" width="11.28515625" bestFit="1" customWidth="1"/>
    <col min="7" max="7" width="7" bestFit="1" customWidth="1"/>
    <col min="8" max="8" width="8" bestFit="1" customWidth="1"/>
    <col min="9" max="9" width="11.85546875" bestFit="1" customWidth="1"/>
    <col min="10" max="10" width="11.42578125" bestFit="1" customWidth="1"/>
    <col min="11" max="11" width="6.5703125" bestFit="1" customWidth="1"/>
    <col min="12" max="12" width="11.28515625" bestFit="1" customWidth="1"/>
  </cols>
  <sheetData>
    <row r="3" spans="1:2" x14ac:dyDescent="0.25">
      <c r="A3" s="2" t="s">
        <v>201</v>
      </c>
      <c r="B3" t="s">
        <v>209</v>
      </c>
    </row>
    <row r="4" spans="1:2" x14ac:dyDescent="0.25">
      <c r="A4" s="3" t="s">
        <v>32</v>
      </c>
      <c r="B4">
        <v>4.333333333333333</v>
      </c>
    </row>
    <row r="5" spans="1:2" x14ac:dyDescent="0.25">
      <c r="A5" s="3" t="s">
        <v>56</v>
      </c>
      <c r="B5">
        <v>3.8</v>
      </c>
    </row>
    <row r="6" spans="1:2" x14ac:dyDescent="0.25">
      <c r="A6" s="3" t="s">
        <v>35</v>
      </c>
      <c r="B6">
        <v>3.7</v>
      </c>
    </row>
    <row r="7" spans="1:2" x14ac:dyDescent="0.25">
      <c r="A7" s="3" t="s">
        <v>42</v>
      </c>
      <c r="B7">
        <v>3.9375</v>
      </c>
    </row>
    <row r="8" spans="1:2" x14ac:dyDescent="0.25">
      <c r="A8" s="3" t="s">
        <v>28</v>
      </c>
      <c r="B8">
        <v>4</v>
      </c>
    </row>
    <row r="9" spans="1:2" x14ac:dyDescent="0.25">
      <c r="A9" s="3" t="s">
        <v>93</v>
      </c>
      <c r="B9">
        <v>4.3125</v>
      </c>
    </row>
    <row r="10" spans="1:2" x14ac:dyDescent="0.25">
      <c r="A10" s="3" t="s">
        <v>25</v>
      </c>
      <c r="B10">
        <v>3.6956521739130435</v>
      </c>
    </row>
    <row r="11" spans="1:2" x14ac:dyDescent="0.25">
      <c r="A11" s="3" t="s">
        <v>22</v>
      </c>
      <c r="B11">
        <v>3.9090909090909092</v>
      </c>
    </row>
    <row r="12" spans="1:2" x14ac:dyDescent="0.25">
      <c r="A12" s="3" t="s">
        <v>14</v>
      </c>
      <c r="B12">
        <v>4.3636363636363633</v>
      </c>
    </row>
    <row r="13" spans="1:2" x14ac:dyDescent="0.25">
      <c r="A13" s="3" t="s">
        <v>54</v>
      </c>
      <c r="B13">
        <v>4.2222222222222223</v>
      </c>
    </row>
    <row r="14" spans="1:2" x14ac:dyDescent="0.25">
      <c r="A14" s="3" t="s">
        <v>202</v>
      </c>
      <c r="B14">
        <v>4.0328947368421053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077F-1118-4023-B6D2-9C4CA19D9FFC}">
  <dimension ref="A3"/>
  <sheetViews>
    <sheetView workbookViewId="0">
      <selection activeCell="A3" sqref="A3"/>
    </sheetView>
  </sheetViews>
  <sheetFormatPr defaultRowHeight="15" x14ac:dyDescent="0.25"/>
  <sheetData>
    <row r="3" spans="1:1" x14ac:dyDescent="0.25">
      <c r="A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FFF8-62B7-434C-BA0F-2136B1724166}">
  <dimension ref="A1:N57"/>
  <sheetViews>
    <sheetView workbookViewId="0">
      <selection sqref="A1:N57"/>
    </sheetView>
  </sheetViews>
  <sheetFormatPr defaultRowHeight="15" x14ac:dyDescent="0.25"/>
  <cols>
    <col min="2" max="2" width="9.28515625" customWidth="1"/>
    <col min="3" max="3" width="10" customWidth="1"/>
    <col min="4" max="4" width="10.5703125" customWidth="1"/>
    <col min="5" max="5" width="12.140625" customWidth="1"/>
    <col min="6" max="6" width="16.140625" customWidth="1"/>
    <col min="7" max="7" width="12.7109375" customWidth="1"/>
    <col min="8" max="8" width="18.28515625" customWidth="1"/>
    <col min="9" max="9" width="15.85546875" customWidth="1"/>
    <col min="10" max="10" width="19" customWidth="1"/>
    <col min="11" max="11" width="17.7109375" customWidth="1"/>
    <col min="12" max="12" width="13" customWidth="1"/>
    <col min="13" max="13" width="25.140625" customWidth="1"/>
    <col min="14" max="14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217</v>
      </c>
      <c r="H1" t="s">
        <v>6</v>
      </c>
      <c r="I1" t="s">
        <v>199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>
        <v>44692</v>
      </c>
      <c r="B2" t="s">
        <v>41</v>
      </c>
      <c r="C2" t="s">
        <v>32</v>
      </c>
      <c r="D2" t="s">
        <v>58</v>
      </c>
      <c r="E2">
        <v>20</v>
      </c>
      <c r="F2">
        <v>7361</v>
      </c>
      <c r="G2">
        <v>214879</v>
      </c>
      <c r="H2">
        <v>11112</v>
      </c>
      <c r="I2">
        <v>222240</v>
      </c>
      <c r="J2">
        <v>99.25</v>
      </c>
      <c r="K2">
        <v>3</v>
      </c>
      <c r="L2" t="s">
        <v>43</v>
      </c>
      <c r="M2">
        <v>12</v>
      </c>
      <c r="N2">
        <v>18</v>
      </c>
    </row>
    <row r="3" spans="1:14" x14ac:dyDescent="0.25">
      <c r="A3" t="s">
        <v>99</v>
      </c>
      <c r="B3" t="s">
        <v>41</v>
      </c>
      <c r="C3" t="s">
        <v>32</v>
      </c>
      <c r="D3" t="s">
        <v>67</v>
      </c>
      <c r="E3">
        <v>19</v>
      </c>
      <c r="F3">
        <v>9949</v>
      </c>
      <c r="G3">
        <v>243169</v>
      </c>
      <c r="H3">
        <v>13322</v>
      </c>
      <c r="I3">
        <v>253118</v>
      </c>
      <c r="J3">
        <v>75.760000000000005</v>
      </c>
      <c r="K3">
        <v>5</v>
      </c>
      <c r="L3" t="s">
        <v>43</v>
      </c>
      <c r="M3">
        <v>10</v>
      </c>
      <c r="N3">
        <v>2</v>
      </c>
    </row>
    <row r="4" spans="1:14" x14ac:dyDescent="0.25">
      <c r="A4" s="1">
        <v>44683</v>
      </c>
      <c r="B4" t="s">
        <v>41</v>
      </c>
      <c r="C4" t="s">
        <v>32</v>
      </c>
      <c r="D4" t="s">
        <v>26</v>
      </c>
      <c r="E4">
        <v>10</v>
      </c>
      <c r="F4">
        <v>6293</v>
      </c>
      <c r="G4">
        <v>35637</v>
      </c>
      <c r="H4">
        <v>4193</v>
      </c>
      <c r="I4">
        <v>41930</v>
      </c>
      <c r="J4">
        <v>27.03</v>
      </c>
      <c r="K4">
        <v>5</v>
      </c>
      <c r="L4" t="s">
        <v>43</v>
      </c>
      <c r="M4">
        <v>11</v>
      </c>
      <c r="N4">
        <v>24</v>
      </c>
    </row>
    <row r="5" spans="1:14" x14ac:dyDescent="0.25">
      <c r="A5" t="s">
        <v>55</v>
      </c>
      <c r="B5" t="s">
        <v>41</v>
      </c>
      <c r="C5" t="s">
        <v>56</v>
      </c>
      <c r="D5" t="s">
        <v>26</v>
      </c>
      <c r="E5">
        <v>19</v>
      </c>
      <c r="F5">
        <v>5251</v>
      </c>
      <c r="G5">
        <v>169511</v>
      </c>
      <c r="H5">
        <v>9198</v>
      </c>
      <c r="I5">
        <v>174762</v>
      </c>
      <c r="J5">
        <v>35.46</v>
      </c>
      <c r="L5" t="s">
        <v>57</v>
      </c>
      <c r="M5">
        <v>5</v>
      </c>
      <c r="N5">
        <v>9</v>
      </c>
    </row>
    <row r="6" spans="1:14" x14ac:dyDescent="0.25">
      <c r="A6" s="1">
        <v>44899</v>
      </c>
      <c r="B6" t="s">
        <v>41</v>
      </c>
      <c r="C6" t="s">
        <v>56</v>
      </c>
      <c r="D6" t="s">
        <v>39</v>
      </c>
      <c r="E6">
        <v>4</v>
      </c>
      <c r="F6">
        <v>6225</v>
      </c>
      <c r="G6">
        <v>28391</v>
      </c>
      <c r="H6">
        <v>8654</v>
      </c>
      <c r="I6">
        <v>34616</v>
      </c>
      <c r="J6">
        <v>99.06</v>
      </c>
      <c r="K6">
        <v>5</v>
      </c>
      <c r="L6" t="s">
        <v>43</v>
      </c>
      <c r="M6">
        <v>6</v>
      </c>
      <c r="N6">
        <v>10</v>
      </c>
    </row>
    <row r="7" spans="1:14" x14ac:dyDescent="0.25">
      <c r="A7" t="s">
        <v>119</v>
      </c>
      <c r="B7" t="s">
        <v>41</v>
      </c>
      <c r="C7" t="s">
        <v>56</v>
      </c>
      <c r="D7" t="s">
        <v>26</v>
      </c>
      <c r="E7">
        <v>2</v>
      </c>
      <c r="F7">
        <v>10352</v>
      </c>
      <c r="G7">
        <v>6782</v>
      </c>
      <c r="H7">
        <v>8567</v>
      </c>
      <c r="I7">
        <v>17134</v>
      </c>
      <c r="J7">
        <v>26.55</v>
      </c>
      <c r="L7" t="s">
        <v>48</v>
      </c>
      <c r="M7">
        <v>10</v>
      </c>
      <c r="N7">
        <v>28</v>
      </c>
    </row>
    <row r="8" spans="1:14" x14ac:dyDescent="0.25">
      <c r="A8" s="1">
        <v>44627</v>
      </c>
      <c r="B8" t="s">
        <v>41</v>
      </c>
      <c r="C8" t="s">
        <v>56</v>
      </c>
      <c r="D8" t="s">
        <v>19</v>
      </c>
      <c r="E8">
        <v>3</v>
      </c>
      <c r="F8">
        <v>7725</v>
      </c>
      <c r="G8">
        <v>26430</v>
      </c>
      <c r="H8">
        <v>11385</v>
      </c>
      <c r="I8">
        <v>34155</v>
      </c>
      <c r="J8">
        <v>97.43</v>
      </c>
      <c r="K8">
        <v>3</v>
      </c>
      <c r="L8" t="s">
        <v>45</v>
      </c>
      <c r="M8">
        <v>11</v>
      </c>
      <c r="N8">
        <v>13</v>
      </c>
    </row>
    <row r="9" spans="1:14" x14ac:dyDescent="0.25">
      <c r="A9" t="s">
        <v>86</v>
      </c>
      <c r="B9" t="s">
        <v>41</v>
      </c>
      <c r="C9" t="s">
        <v>56</v>
      </c>
      <c r="D9" t="s">
        <v>67</v>
      </c>
      <c r="E9">
        <v>19</v>
      </c>
      <c r="F9">
        <v>7868</v>
      </c>
      <c r="G9">
        <v>111775</v>
      </c>
      <c r="H9">
        <v>6297</v>
      </c>
      <c r="I9">
        <v>119643</v>
      </c>
      <c r="J9">
        <v>19.63</v>
      </c>
      <c r="K9">
        <v>3</v>
      </c>
      <c r="L9" t="s">
        <v>37</v>
      </c>
      <c r="M9">
        <v>7</v>
      </c>
      <c r="N9">
        <v>9</v>
      </c>
    </row>
    <row r="10" spans="1:14" x14ac:dyDescent="0.25">
      <c r="A10" t="s">
        <v>49</v>
      </c>
      <c r="B10" t="s">
        <v>41</v>
      </c>
      <c r="C10" t="s">
        <v>35</v>
      </c>
      <c r="D10" t="s">
        <v>29</v>
      </c>
      <c r="E10">
        <v>19</v>
      </c>
      <c r="F10">
        <v>6633</v>
      </c>
      <c r="G10">
        <v>213083</v>
      </c>
      <c r="H10">
        <v>11564</v>
      </c>
      <c r="I10">
        <v>219716</v>
      </c>
      <c r="J10">
        <v>28.34</v>
      </c>
      <c r="K10">
        <v>5</v>
      </c>
      <c r="L10" t="s">
        <v>43</v>
      </c>
      <c r="M10">
        <v>6</v>
      </c>
      <c r="N10">
        <v>16</v>
      </c>
    </row>
    <row r="11" spans="1:14" x14ac:dyDescent="0.25">
      <c r="A11" s="1">
        <v>44875</v>
      </c>
      <c r="B11" t="s">
        <v>41</v>
      </c>
      <c r="C11" t="s">
        <v>35</v>
      </c>
      <c r="D11" t="s">
        <v>39</v>
      </c>
      <c r="E11">
        <v>18</v>
      </c>
      <c r="F11">
        <v>6479</v>
      </c>
      <c r="G11">
        <v>152677</v>
      </c>
      <c r="H11">
        <v>8842</v>
      </c>
      <c r="I11">
        <v>159156</v>
      </c>
      <c r="J11">
        <v>53.15</v>
      </c>
      <c r="K11">
        <v>3</v>
      </c>
      <c r="L11" t="s">
        <v>43</v>
      </c>
      <c r="M11">
        <v>6</v>
      </c>
      <c r="N11">
        <v>29</v>
      </c>
    </row>
    <row r="12" spans="1:14" x14ac:dyDescent="0.25">
      <c r="A12" t="s">
        <v>116</v>
      </c>
      <c r="B12" t="s">
        <v>41</v>
      </c>
      <c r="C12" t="s">
        <v>35</v>
      </c>
      <c r="D12" t="s">
        <v>51</v>
      </c>
      <c r="E12">
        <v>9</v>
      </c>
      <c r="F12">
        <v>5645</v>
      </c>
      <c r="G12">
        <v>54304</v>
      </c>
      <c r="H12">
        <v>6661</v>
      </c>
      <c r="I12">
        <v>59949</v>
      </c>
      <c r="J12">
        <v>35.08</v>
      </c>
      <c r="K12">
        <v>4</v>
      </c>
      <c r="L12" t="s">
        <v>48</v>
      </c>
      <c r="M12">
        <v>5</v>
      </c>
      <c r="N12">
        <v>30</v>
      </c>
    </row>
    <row r="13" spans="1:14" x14ac:dyDescent="0.25">
      <c r="A13" t="s">
        <v>103</v>
      </c>
      <c r="B13" t="s">
        <v>41</v>
      </c>
      <c r="C13" t="s">
        <v>35</v>
      </c>
      <c r="D13" t="s">
        <v>67</v>
      </c>
      <c r="E13">
        <v>14</v>
      </c>
      <c r="F13">
        <v>14417</v>
      </c>
      <c r="G13">
        <v>215953</v>
      </c>
      <c r="H13">
        <v>16455</v>
      </c>
      <c r="I13">
        <v>230370</v>
      </c>
      <c r="J13">
        <v>74.66</v>
      </c>
      <c r="K13">
        <v>3</v>
      </c>
      <c r="L13" t="s">
        <v>60</v>
      </c>
      <c r="M13">
        <v>11</v>
      </c>
      <c r="N13">
        <v>5</v>
      </c>
    </row>
    <row r="14" spans="1:14" x14ac:dyDescent="0.25">
      <c r="A14" s="1">
        <v>44721</v>
      </c>
      <c r="B14" t="s">
        <v>41</v>
      </c>
      <c r="C14" t="s">
        <v>42</v>
      </c>
      <c r="D14" t="s">
        <v>23</v>
      </c>
      <c r="E14">
        <v>15</v>
      </c>
      <c r="F14">
        <v>11686</v>
      </c>
      <c r="G14">
        <v>190664</v>
      </c>
      <c r="H14">
        <v>13490</v>
      </c>
      <c r="I14">
        <v>202350</v>
      </c>
      <c r="J14">
        <v>20.309999999999999</v>
      </c>
      <c r="K14">
        <v>5</v>
      </c>
      <c r="L14" t="s">
        <v>57</v>
      </c>
      <c r="M14">
        <v>9</v>
      </c>
      <c r="N14">
        <v>29</v>
      </c>
    </row>
    <row r="15" spans="1:14" x14ac:dyDescent="0.25">
      <c r="A15" t="s">
        <v>138</v>
      </c>
      <c r="B15" t="s">
        <v>41</v>
      </c>
      <c r="C15" t="s">
        <v>42</v>
      </c>
      <c r="D15" t="s">
        <v>19</v>
      </c>
      <c r="E15">
        <v>17</v>
      </c>
      <c r="F15">
        <v>9986</v>
      </c>
      <c r="G15">
        <v>204418</v>
      </c>
      <c r="H15">
        <v>12612</v>
      </c>
      <c r="I15">
        <v>214404</v>
      </c>
      <c r="J15">
        <v>57.21</v>
      </c>
      <c r="K15">
        <v>5</v>
      </c>
      <c r="L15" t="s">
        <v>45</v>
      </c>
      <c r="M15">
        <v>5</v>
      </c>
      <c r="N15">
        <v>21</v>
      </c>
    </row>
    <row r="16" spans="1:14" x14ac:dyDescent="0.25">
      <c r="A16" t="s">
        <v>40</v>
      </c>
      <c r="B16" t="s">
        <v>41</v>
      </c>
      <c r="C16" t="s">
        <v>42</v>
      </c>
      <c r="D16" t="s">
        <v>36</v>
      </c>
      <c r="E16">
        <v>17</v>
      </c>
      <c r="F16">
        <v>13229</v>
      </c>
      <c r="G16">
        <v>210610</v>
      </c>
      <c r="H16">
        <v>13167</v>
      </c>
      <c r="I16">
        <v>223839</v>
      </c>
      <c r="J16">
        <v>48.5</v>
      </c>
      <c r="K16">
        <v>3</v>
      </c>
      <c r="L16" t="s">
        <v>43</v>
      </c>
      <c r="M16">
        <v>5</v>
      </c>
      <c r="N16">
        <v>21</v>
      </c>
    </row>
    <row r="17" spans="1:14" x14ac:dyDescent="0.25">
      <c r="A17" t="s">
        <v>61</v>
      </c>
      <c r="B17" t="s">
        <v>41</v>
      </c>
      <c r="C17" t="s">
        <v>42</v>
      </c>
      <c r="D17" t="s">
        <v>58</v>
      </c>
      <c r="E17">
        <v>17</v>
      </c>
      <c r="F17">
        <v>14495</v>
      </c>
      <c r="G17">
        <v>191154</v>
      </c>
      <c r="H17">
        <v>12097</v>
      </c>
      <c r="I17">
        <v>205649</v>
      </c>
      <c r="J17">
        <v>13.28</v>
      </c>
      <c r="K17">
        <v>5</v>
      </c>
      <c r="L17" t="s">
        <v>43</v>
      </c>
      <c r="M17">
        <v>12</v>
      </c>
      <c r="N17">
        <v>19</v>
      </c>
    </row>
    <row r="18" spans="1:14" x14ac:dyDescent="0.25">
      <c r="A18" t="s">
        <v>72</v>
      </c>
      <c r="B18" t="s">
        <v>41</v>
      </c>
      <c r="C18" t="s">
        <v>42</v>
      </c>
      <c r="D18" t="s">
        <v>23</v>
      </c>
      <c r="E18">
        <v>16</v>
      </c>
      <c r="F18">
        <v>9708</v>
      </c>
      <c r="G18">
        <v>106612</v>
      </c>
      <c r="H18">
        <v>7270</v>
      </c>
      <c r="I18">
        <v>116320</v>
      </c>
      <c r="J18">
        <v>75.33</v>
      </c>
      <c r="L18" t="s">
        <v>30</v>
      </c>
      <c r="M18">
        <v>7</v>
      </c>
      <c r="N18">
        <v>24</v>
      </c>
    </row>
    <row r="19" spans="1:14" x14ac:dyDescent="0.25">
      <c r="A19" t="s">
        <v>79</v>
      </c>
      <c r="B19" t="s">
        <v>41</v>
      </c>
      <c r="C19" t="s">
        <v>42</v>
      </c>
      <c r="D19" t="s">
        <v>26</v>
      </c>
      <c r="E19">
        <v>7</v>
      </c>
      <c r="F19">
        <v>10314</v>
      </c>
      <c r="G19">
        <v>85285</v>
      </c>
      <c r="H19">
        <v>13657</v>
      </c>
      <c r="I19">
        <v>95599</v>
      </c>
      <c r="J19">
        <v>30.96</v>
      </c>
      <c r="K19">
        <v>3</v>
      </c>
      <c r="L19" t="s">
        <v>43</v>
      </c>
      <c r="M19">
        <v>7</v>
      </c>
      <c r="N19">
        <v>12</v>
      </c>
    </row>
    <row r="20" spans="1:14" x14ac:dyDescent="0.25">
      <c r="A20" s="1">
        <v>44693</v>
      </c>
      <c r="B20" t="s">
        <v>41</v>
      </c>
      <c r="C20" t="s">
        <v>42</v>
      </c>
      <c r="D20" t="s">
        <v>58</v>
      </c>
      <c r="E20">
        <v>4</v>
      </c>
      <c r="F20">
        <v>11267</v>
      </c>
      <c r="G20">
        <v>50189</v>
      </c>
      <c r="H20">
        <v>15364</v>
      </c>
      <c r="I20">
        <v>61456</v>
      </c>
      <c r="J20">
        <v>77.33</v>
      </c>
      <c r="K20">
        <v>5</v>
      </c>
      <c r="L20" t="s">
        <v>45</v>
      </c>
      <c r="M20">
        <v>8</v>
      </c>
      <c r="N20">
        <v>7</v>
      </c>
    </row>
    <row r="21" spans="1:14" x14ac:dyDescent="0.25">
      <c r="A21" s="1">
        <v>44784</v>
      </c>
      <c r="B21" t="s">
        <v>41</v>
      </c>
      <c r="C21" t="s">
        <v>28</v>
      </c>
      <c r="D21" t="s">
        <v>26</v>
      </c>
      <c r="E21">
        <v>3</v>
      </c>
      <c r="F21">
        <v>6911</v>
      </c>
      <c r="G21">
        <v>11086</v>
      </c>
      <c r="H21">
        <v>5999</v>
      </c>
      <c r="I21">
        <v>17997</v>
      </c>
      <c r="J21">
        <v>97.69</v>
      </c>
      <c r="K21">
        <v>4</v>
      </c>
      <c r="L21" t="s">
        <v>60</v>
      </c>
      <c r="M21">
        <v>10</v>
      </c>
      <c r="N21">
        <v>11</v>
      </c>
    </row>
    <row r="22" spans="1:14" x14ac:dyDescent="0.25">
      <c r="A22" t="s">
        <v>46</v>
      </c>
      <c r="B22" t="s">
        <v>41</v>
      </c>
      <c r="C22" t="s">
        <v>28</v>
      </c>
      <c r="D22" t="s">
        <v>29</v>
      </c>
      <c r="E22">
        <v>15</v>
      </c>
      <c r="F22">
        <v>6644</v>
      </c>
      <c r="G22">
        <v>81916</v>
      </c>
      <c r="H22">
        <v>5904</v>
      </c>
      <c r="I22">
        <v>88560</v>
      </c>
      <c r="J22">
        <v>64.45</v>
      </c>
      <c r="L22" t="s">
        <v>43</v>
      </c>
      <c r="M22">
        <v>12</v>
      </c>
      <c r="N22">
        <v>9</v>
      </c>
    </row>
    <row r="23" spans="1:14" x14ac:dyDescent="0.25">
      <c r="A23" s="1">
        <v>44752</v>
      </c>
      <c r="B23" t="s">
        <v>41</v>
      </c>
      <c r="C23" t="s">
        <v>28</v>
      </c>
      <c r="D23" t="s">
        <v>26</v>
      </c>
      <c r="E23">
        <v>9</v>
      </c>
      <c r="F23">
        <v>10546</v>
      </c>
      <c r="G23">
        <v>104510</v>
      </c>
      <c r="H23">
        <v>12784</v>
      </c>
      <c r="I23">
        <v>115056</v>
      </c>
      <c r="J23">
        <v>24.26</v>
      </c>
      <c r="K23">
        <v>5</v>
      </c>
      <c r="L23" t="s">
        <v>60</v>
      </c>
      <c r="M23">
        <v>4</v>
      </c>
      <c r="N23">
        <v>23</v>
      </c>
    </row>
    <row r="24" spans="1:14" x14ac:dyDescent="0.25">
      <c r="A24" t="s">
        <v>76</v>
      </c>
      <c r="B24" t="s">
        <v>41</v>
      </c>
      <c r="C24" t="s">
        <v>28</v>
      </c>
      <c r="D24" t="s">
        <v>51</v>
      </c>
      <c r="E24">
        <v>15</v>
      </c>
      <c r="F24">
        <v>12269</v>
      </c>
      <c r="G24">
        <v>153301</v>
      </c>
      <c r="H24">
        <v>11038</v>
      </c>
      <c r="I24">
        <v>165570</v>
      </c>
      <c r="J24">
        <v>79.849999999999994</v>
      </c>
      <c r="K24">
        <v>4</v>
      </c>
      <c r="L24" t="s">
        <v>37</v>
      </c>
      <c r="M24">
        <v>6</v>
      </c>
      <c r="N24">
        <v>18</v>
      </c>
    </row>
    <row r="25" spans="1:14" x14ac:dyDescent="0.25">
      <c r="A25" t="s">
        <v>77</v>
      </c>
      <c r="B25" t="s">
        <v>41</v>
      </c>
      <c r="C25" t="s">
        <v>28</v>
      </c>
      <c r="D25" t="s">
        <v>29</v>
      </c>
      <c r="E25">
        <v>8</v>
      </c>
      <c r="F25">
        <v>9906</v>
      </c>
      <c r="G25">
        <v>102334</v>
      </c>
      <c r="H25">
        <v>14030</v>
      </c>
      <c r="I25">
        <v>112240</v>
      </c>
      <c r="J25">
        <v>83.5</v>
      </c>
      <c r="L25" t="s">
        <v>30</v>
      </c>
      <c r="M25">
        <v>10</v>
      </c>
      <c r="N25">
        <v>29</v>
      </c>
    </row>
    <row r="26" spans="1:14" x14ac:dyDescent="0.25">
      <c r="A26" t="s">
        <v>91</v>
      </c>
      <c r="B26" t="s">
        <v>41</v>
      </c>
      <c r="C26" t="s">
        <v>28</v>
      </c>
      <c r="D26" t="s">
        <v>23</v>
      </c>
      <c r="E26">
        <v>15</v>
      </c>
      <c r="F26">
        <v>12529</v>
      </c>
      <c r="G26">
        <v>202751</v>
      </c>
      <c r="H26">
        <v>14352</v>
      </c>
      <c r="I26">
        <v>215280</v>
      </c>
      <c r="J26">
        <v>58.95</v>
      </c>
      <c r="K26">
        <v>4</v>
      </c>
      <c r="L26" t="s">
        <v>45</v>
      </c>
      <c r="M26">
        <v>10</v>
      </c>
      <c r="N26">
        <v>9</v>
      </c>
    </row>
    <row r="27" spans="1:14" x14ac:dyDescent="0.25">
      <c r="A27" t="s">
        <v>17</v>
      </c>
      <c r="B27" t="s">
        <v>41</v>
      </c>
      <c r="C27" t="s">
        <v>93</v>
      </c>
      <c r="D27" t="s">
        <v>23</v>
      </c>
      <c r="E27">
        <v>5</v>
      </c>
      <c r="F27">
        <v>12432</v>
      </c>
      <c r="G27">
        <v>52413</v>
      </c>
      <c r="H27">
        <v>12969</v>
      </c>
      <c r="I27">
        <v>64845</v>
      </c>
      <c r="J27">
        <v>20.55</v>
      </c>
      <c r="K27">
        <v>3</v>
      </c>
      <c r="L27" t="s">
        <v>60</v>
      </c>
      <c r="M27">
        <v>7</v>
      </c>
      <c r="N27">
        <v>10</v>
      </c>
    </row>
    <row r="28" spans="1:14" x14ac:dyDescent="0.25">
      <c r="A28" t="s">
        <v>133</v>
      </c>
      <c r="B28" t="s">
        <v>41</v>
      </c>
      <c r="C28" t="s">
        <v>93</v>
      </c>
      <c r="D28" t="s">
        <v>29</v>
      </c>
      <c r="E28">
        <v>14</v>
      </c>
      <c r="F28">
        <v>6775</v>
      </c>
      <c r="G28">
        <v>93521</v>
      </c>
      <c r="H28">
        <v>7164</v>
      </c>
      <c r="I28">
        <v>100296</v>
      </c>
      <c r="J28">
        <v>85.15</v>
      </c>
      <c r="K28">
        <v>4</v>
      </c>
      <c r="L28" t="s">
        <v>48</v>
      </c>
      <c r="M28">
        <v>9</v>
      </c>
      <c r="N28">
        <v>18</v>
      </c>
    </row>
    <row r="29" spans="1:14" x14ac:dyDescent="0.25">
      <c r="A29" t="s">
        <v>69</v>
      </c>
      <c r="B29" t="s">
        <v>41</v>
      </c>
      <c r="C29" t="s">
        <v>93</v>
      </c>
      <c r="D29" t="s">
        <v>36</v>
      </c>
      <c r="E29">
        <v>10</v>
      </c>
      <c r="F29">
        <v>12894</v>
      </c>
      <c r="G29">
        <v>129506</v>
      </c>
      <c r="H29">
        <v>14240</v>
      </c>
      <c r="I29">
        <v>142400</v>
      </c>
      <c r="J29">
        <v>51.43</v>
      </c>
      <c r="K29">
        <v>4</v>
      </c>
      <c r="L29" t="s">
        <v>57</v>
      </c>
      <c r="M29">
        <v>4</v>
      </c>
      <c r="N29">
        <v>2</v>
      </c>
    </row>
    <row r="30" spans="1:14" x14ac:dyDescent="0.25">
      <c r="A30" t="s">
        <v>122</v>
      </c>
      <c r="B30" t="s">
        <v>41</v>
      </c>
      <c r="C30" t="s">
        <v>93</v>
      </c>
      <c r="D30" t="s">
        <v>67</v>
      </c>
      <c r="E30">
        <v>2</v>
      </c>
      <c r="F30">
        <v>13697</v>
      </c>
      <c r="G30">
        <v>16681</v>
      </c>
      <c r="H30">
        <v>15189</v>
      </c>
      <c r="I30">
        <v>30378</v>
      </c>
      <c r="J30">
        <v>63.43</v>
      </c>
      <c r="K30">
        <v>5</v>
      </c>
      <c r="L30" t="s">
        <v>48</v>
      </c>
      <c r="M30">
        <v>12</v>
      </c>
      <c r="N30">
        <v>29</v>
      </c>
    </row>
    <row r="31" spans="1:14" x14ac:dyDescent="0.25">
      <c r="A31" s="1">
        <v>44747</v>
      </c>
      <c r="B31" t="s">
        <v>41</v>
      </c>
      <c r="C31" t="s">
        <v>93</v>
      </c>
      <c r="D31" t="s">
        <v>23</v>
      </c>
      <c r="E31">
        <v>13</v>
      </c>
      <c r="F31">
        <v>5546</v>
      </c>
      <c r="G31">
        <v>74781</v>
      </c>
      <c r="H31">
        <v>6179</v>
      </c>
      <c r="I31">
        <v>80327</v>
      </c>
      <c r="J31">
        <v>18.100000000000001</v>
      </c>
      <c r="K31">
        <v>4</v>
      </c>
      <c r="L31" t="s">
        <v>16</v>
      </c>
      <c r="M31">
        <v>11</v>
      </c>
      <c r="N31">
        <v>21</v>
      </c>
    </row>
    <row r="32" spans="1:14" x14ac:dyDescent="0.25">
      <c r="A32" t="s">
        <v>78</v>
      </c>
      <c r="B32" t="s">
        <v>41</v>
      </c>
      <c r="C32" t="s">
        <v>93</v>
      </c>
      <c r="D32" t="s">
        <v>39</v>
      </c>
      <c r="E32">
        <v>11</v>
      </c>
      <c r="F32">
        <v>10061</v>
      </c>
      <c r="G32">
        <v>131795</v>
      </c>
      <c r="H32">
        <v>12896</v>
      </c>
      <c r="I32">
        <v>141856</v>
      </c>
      <c r="J32">
        <v>52.96</v>
      </c>
      <c r="K32">
        <v>5</v>
      </c>
      <c r="L32" t="s">
        <v>57</v>
      </c>
      <c r="M32">
        <v>10</v>
      </c>
      <c r="N32">
        <v>25</v>
      </c>
    </row>
    <row r="33" spans="1:14" x14ac:dyDescent="0.25">
      <c r="A33" t="s">
        <v>46</v>
      </c>
      <c r="B33" t="s">
        <v>41</v>
      </c>
      <c r="C33" t="s">
        <v>93</v>
      </c>
      <c r="D33" t="s">
        <v>36</v>
      </c>
      <c r="E33">
        <v>11</v>
      </c>
      <c r="F33">
        <v>5132</v>
      </c>
      <c r="G33">
        <v>77687</v>
      </c>
      <c r="H33">
        <v>7529</v>
      </c>
      <c r="I33">
        <v>82819</v>
      </c>
      <c r="J33">
        <v>64.959999999999994</v>
      </c>
      <c r="L33" t="s">
        <v>60</v>
      </c>
      <c r="M33">
        <v>10</v>
      </c>
      <c r="N33">
        <v>21</v>
      </c>
    </row>
    <row r="34" spans="1:14" x14ac:dyDescent="0.25">
      <c r="A34" t="s">
        <v>64</v>
      </c>
      <c r="B34" t="s">
        <v>41</v>
      </c>
      <c r="C34" t="s">
        <v>93</v>
      </c>
      <c r="D34" t="s">
        <v>67</v>
      </c>
      <c r="E34">
        <v>16</v>
      </c>
      <c r="F34">
        <v>9847</v>
      </c>
      <c r="G34">
        <v>105385</v>
      </c>
      <c r="H34">
        <v>7202</v>
      </c>
      <c r="I34">
        <v>115232</v>
      </c>
      <c r="J34">
        <v>57.76</v>
      </c>
      <c r="K34">
        <v>5</v>
      </c>
      <c r="L34" t="s">
        <v>30</v>
      </c>
      <c r="M34">
        <v>11</v>
      </c>
      <c r="N34">
        <v>1</v>
      </c>
    </row>
    <row r="35" spans="1:14" x14ac:dyDescent="0.25">
      <c r="A35" t="s">
        <v>12</v>
      </c>
      <c r="B35" t="s">
        <v>41</v>
      </c>
      <c r="C35" t="s">
        <v>93</v>
      </c>
      <c r="D35" t="s">
        <v>39</v>
      </c>
      <c r="E35">
        <v>6</v>
      </c>
      <c r="F35">
        <v>14370</v>
      </c>
      <c r="G35">
        <v>64734</v>
      </c>
      <c r="H35">
        <v>13184</v>
      </c>
      <c r="I35">
        <v>79104</v>
      </c>
      <c r="J35">
        <v>55.91</v>
      </c>
      <c r="K35">
        <v>4</v>
      </c>
      <c r="L35" t="s">
        <v>43</v>
      </c>
      <c r="M35">
        <v>4</v>
      </c>
      <c r="N35">
        <v>22</v>
      </c>
    </row>
    <row r="36" spans="1:14" x14ac:dyDescent="0.25">
      <c r="A36" t="s">
        <v>94</v>
      </c>
      <c r="B36" t="s">
        <v>41</v>
      </c>
      <c r="C36" t="s">
        <v>93</v>
      </c>
      <c r="D36" t="s">
        <v>36</v>
      </c>
      <c r="E36">
        <v>2</v>
      </c>
      <c r="F36">
        <v>12622</v>
      </c>
      <c r="G36">
        <v>9476</v>
      </c>
      <c r="H36">
        <v>11049</v>
      </c>
      <c r="I36">
        <v>22098</v>
      </c>
      <c r="J36">
        <v>50.39</v>
      </c>
      <c r="L36" t="s">
        <v>48</v>
      </c>
      <c r="M36">
        <v>9</v>
      </c>
      <c r="N36">
        <v>20</v>
      </c>
    </row>
    <row r="37" spans="1:14" x14ac:dyDescent="0.25">
      <c r="A37" s="1">
        <v>44598</v>
      </c>
      <c r="B37" t="s">
        <v>41</v>
      </c>
      <c r="C37" t="s">
        <v>25</v>
      </c>
      <c r="D37" t="s">
        <v>58</v>
      </c>
      <c r="E37">
        <v>20</v>
      </c>
      <c r="F37">
        <v>12606</v>
      </c>
      <c r="G37">
        <v>249434</v>
      </c>
      <c r="H37">
        <v>13102</v>
      </c>
      <c r="I37">
        <v>262040</v>
      </c>
      <c r="J37">
        <v>94.55</v>
      </c>
      <c r="K37">
        <v>3</v>
      </c>
      <c r="L37" t="s">
        <v>43</v>
      </c>
      <c r="M37">
        <v>11</v>
      </c>
      <c r="N37">
        <v>7</v>
      </c>
    </row>
    <row r="38" spans="1:14" x14ac:dyDescent="0.25">
      <c r="A38" t="s">
        <v>134</v>
      </c>
      <c r="B38" t="s">
        <v>41</v>
      </c>
      <c r="C38" t="s">
        <v>25</v>
      </c>
      <c r="D38" t="s">
        <v>39</v>
      </c>
      <c r="E38">
        <v>15</v>
      </c>
      <c r="F38">
        <v>14198</v>
      </c>
      <c r="G38">
        <v>202762</v>
      </c>
      <c r="H38">
        <v>14464</v>
      </c>
      <c r="I38">
        <v>216960</v>
      </c>
      <c r="J38">
        <v>24.29</v>
      </c>
      <c r="L38" t="s">
        <v>37</v>
      </c>
      <c r="M38">
        <v>4</v>
      </c>
      <c r="N38">
        <v>5</v>
      </c>
    </row>
    <row r="39" spans="1:14" x14ac:dyDescent="0.25">
      <c r="A39" t="s">
        <v>91</v>
      </c>
      <c r="B39" t="s">
        <v>41</v>
      </c>
      <c r="C39" t="s">
        <v>25</v>
      </c>
      <c r="D39" t="s">
        <v>51</v>
      </c>
      <c r="E39">
        <v>16</v>
      </c>
      <c r="F39">
        <v>8830</v>
      </c>
      <c r="G39">
        <v>128866</v>
      </c>
      <c r="H39">
        <v>8606</v>
      </c>
      <c r="I39">
        <v>137696</v>
      </c>
      <c r="J39">
        <v>78.05</v>
      </c>
      <c r="K39">
        <v>4</v>
      </c>
      <c r="L39" t="s">
        <v>52</v>
      </c>
      <c r="M39">
        <v>5</v>
      </c>
      <c r="N39">
        <v>17</v>
      </c>
    </row>
    <row r="40" spans="1:14" x14ac:dyDescent="0.25">
      <c r="A40" t="s">
        <v>97</v>
      </c>
      <c r="B40" t="s">
        <v>41</v>
      </c>
      <c r="C40" t="s">
        <v>25</v>
      </c>
      <c r="D40" t="s">
        <v>19</v>
      </c>
      <c r="E40">
        <v>4</v>
      </c>
      <c r="F40">
        <v>13791</v>
      </c>
      <c r="G40">
        <v>47437</v>
      </c>
      <c r="H40">
        <v>15307</v>
      </c>
      <c r="I40">
        <v>61228</v>
      </c>
      <c r="J40">
        <v>14.41</v>
      </c>
      <c r="L40" t="s">
        <v>16</v>
      </c>
      <c r="M40">
        <v>12</v>
      </c>
      <c r="N40">
        <v>19</v>
      </c>
    </row>
    <row r="41" spans="1:14" x14ac:dyDescent="0.25">
      <c r="A41" t="s">
        <v>62</v>
      </c>
      <c r="B41" t="s">
        <v>41</v>
      </c>
      <c r="C41" t="s">
        <v>25</v>
      </c>
      <c r="D41" t="s">
        <v>51</v>
      </c>
      <c r="E41">
        <v>7</v>
      </c>
      <c r="F41">
        <v>12692</v>
      </c>
      <c r="G41">
        <v>67311</v>
      </c>
      <c r="H41">
        <v>11429</v>
      </c>
      <c r="I41">
        <v>80003</v>
      </c>
      <c r="J41">
        <v>69.45</v>
      </c>
      <c r="K41">
        <v>5</v>
      </c>
      <c r="L41" t="s">
        <v>16</v>
      </c>
      <c r="M41">
        <v>9</v>
      </c>
      <c r="N41">
        <v>25</v>
      </c>
    </row>
    <row r="42" spans="1:14" x14ac:dyDescent="0.25">
      <c r="A42" s="1">
        <v>44871</v>
      </c>
      <c r="B42" t="s">
        <v>41</v>
      </c>
      <c r="C42" t="s">
        <v>25</v>
      </c>
      <c r="D42" t="s">
        <v>19</v>
      </c>
      <c r="E42">
        <v>11</v>
      </c>
      <c r="F42">
        <v>14272</v>
      </c>
      <c r="G42">
        <v>156701</v>
      </c>
      <c r="H42">
        <v>15543</v>
      </c>
      <c r="I42">
        <v>170973</v>
      </c>
      <c r="J42">
        <v>24.15</v>
      </c>
      <c r="K42">
        <v>4</v>
      </c>
      <c r="L42" t="s">
        <v>48</v>
      </c>
      <c r="M42">
        <v>6</v>
      </c>
      <c r="N42">
        <v>30</v>
      </c>
    </row>
    <row r="43" spans="1:14" x14ac:dyDescent="0.25">
      <c r="A43" t="s">
        <v>87</v>
      </c>
      <c r="B43" t="s">
        <v>41</v>
      </c>
      <c r="C43" t="s">
        <v>25</v>
      </c>
      <c r="D43" t="s">
        <v>36</v>
      </c>
      <c r="E43">
        <v>15</v>
      </c>
      <c r="F43">
        <v>14985</v>
      </c>
      <c r="G43">
        <v>246015</v>
      </c>
      <c r="H43">
        <v>17400</v>
      </c>
      <c r="I43">
        <v>261000</v>
      </c>
      <c r="J43">
        <v>88.38</v>
      </c>
      <c r="K43">
        <v>3</v>
      </c>
      <c r="L43" t="s">
        <v>16</v>
      </c>
      <c r="M43">
        <v>5</v>
      </c>
      <c r="N43">
        <v>16</v>
      </c>
    </row>
    <row r="44" spans="1:14" x14ac:dyDescent="0.25">
      <c r="A44" s="1">
        <v>44593</v>
      </c>
      <c r="B44" t="s">
        <v>41</v>
      </c>
      <c r="C44" t="s">
        <v>22</v>
      </c>
      <c r="D44" t="s">
        <v>39</v>
      </c>
      <c r="E44">
        <v>16</v>
      </c>
      <c r="F44">
        <v>12724</v>
      </c>
      <c r="G44">
        <v>251308</v>
      </c>
      <c r="H44">
        <v>16502</v>
      </c>
      <c r="I44">
        <v>264032</v>
      </c>
      <c r="J44">
        <v>55.26</v>
      </c>
      <c r="K44">
        <v>3</v>
      </c>
      <c r="L44" t="s">
        <v>60</v>
      </c>
      <c r="M44">
        <v>10</v>
      </c>
      <c r="N44">
        <v>16</v>
      </c>
    </row>
    <row r="45" spans="1:14" x14ac:dyDescent="0.25">
      <c r="A45" t="s">
        <v>59</v>
      </c>
      <c r="B45" t="s">
        <v>41</v>
      </c>
      <c r="C45" t="s">
        <v>22</v>
      </c>
      <c r="D45" t="s">
        <v>26</v>
      </c>
      <c r="E45">
        <v>2</v>
      </c>
      <c r="F45">
        <v>11717</v>
      </c>
      <c r="G45">
        <v>13167</v>
      </c>
      <c r="H45">
        <v>12442</v>
      </c>
      <c r="I45">
        <v>24884</v>
      </c>
      <c r="J45">
        <v>23.58</v>
      </c>
      <c r="L45" t="s">
        <v>60</v>
      </c>
      <c r="M45">
        <v>6</v>
      </c>
      <c r="N45">
        <v>10</v>
      </c>
    </row>
    <row r="46" spans="1:14" x14ac:dyDescent="0.25">
      <c r="A46" t="s">
        <v>68</v>
      </c>
      <c r="B46" t="s">
        <v>41</v>
      </c>
      <c r="C46" t="s">
        <v>22</v>
      </c>
      <c r="D46" t="s">
        <v>39</v>
      </c>
      <c r="E46">
        <v>20</v>
      </c>
      <c r="F46">
        <v>8846</v>
      </c>
      <c r="G46">
        <v>141694</v>
      </c>
      <c r="H46">
        <v>7527</v>
      </c>
      <c r="I46">
        <v>150540</v>
      </c>
      <c r="J46">
        <v>76.16</v>
      </c>
      <c r="L46" t="s">
        <v>52</v>
      </c>
      <c r="M46">
        <v>11</v>
      </c>
      <c r="N46">
        <v>26</v>
      </c>
    </row>
    <row r="47" spans="1:14" x14ac:dyDescent="0.25">
      <c r="A47" t="s">
        <v>126</v>
      </c>
      <c r="B47" t="s">
        <v>41</v>
      </c>
      <c r="C47" t="s">
        <v>14</v>
      </c>
      <c r="D47" t="s">
        <v>15</v>
      </c>
      <c r="E47">
        <v>15</v>
      </c>
      <c r="F47">
        <v>9835</v>
      </c>
      <c r="G47">
        <v>128915</v>
      </c>
      <c r="H47">
        <v>9250</v>
      </c>
      <c r="I47">
        <v>138750</v>
      </c>
      <c r="J47">
        <v>67.03</v>
      </c>
      <c r="K47">
        <v>5</v>
      </c>
      <c r="L47" t="s">
        <v>45</v>
      </c>
      <c r="M47">
        <v>6</v>
      </c>
      <c r="N47">
        <v>27</v>
      </c>
    </row>
    <row r="48" spans="1:14" x14ac:dyDescent="0.25">
      <c r="A48" t="s">
        <v>124</v>
      </c>
      <c r="B48" t="s">
        <v>41</v>
      </c>
      <c r="C48" t="s">
        <v>14</v>
      </c>
      <c r="D48" t="s">
        <v>23</v>
      </c>
      <c r="E48">
        <v>9</v>
      </c>
      <c r="F48">
        <v>9465</v>
      </c>
      <c r="G48">
        <v>72687</v>
      </c>
      <c r="H48">
        <v>9128</v>
      </c>
      <c r="I48">
        <v>82152</v>
      </c>
      <c r="J48">
        <v>56.59</v>
      </c>
      <c r="K48">
        <v>3</v>
      </c>
      <c r="L48" t="s">
        <v>45</v>
      </c>
      <c r="M48">
        <v>12</v>
      </c>
      <c r="N48">
        <v>6</v>
      </c>
    </row>
    <row r="49" spans="1:14" x14ac:dyDescent="0.25">
      <c r="A49" t="s">
        <v>106</v>
      </c>
      <c r="B49" t="s">
        <v>41</v>
      </c>
      <c r="C49" t="s">
        <v>14</v>
      </c>
      <c r="D49" t="s">
        <v>26</v>
      </c>
      <c r="E49">
        <v>12</v>
      </c>
      <c r="F49">
        <v>11484</v>
      </c>
      <c r="G49">
        <v>179652</v>
      </c>
      <c r="H49">
        <v>15928</v>
      </c>
      <c r="I49">
        <v>191136</v>
      </c>
      <c r="J49">
        <v>34.56</v>
      </c>
      <c r="K49">
        <v>5</v>
      </c>
      <c r="L49" t="s">
        <v>37</v>
      </c>
      <c r="M49">
        <v>4</v>
      </c>
      <c r="N49">
        <v>6</v>
      </c>
    </row>
    <row r="50" spans="1:14" x14ac:dyDescent="0.25">
      <c r="A50" t="s">
        <v>101</v>
      </c>
      <c r="B50" t="s">
        <v>41</v>
      </c>
      <c r="C50" t="s">
        <v>14</v>
      </c>
      <c r="D50" t="s">
        <v>23</v>
      </c>
      <c r="E50">
        <v>9</v>
      </c>
      <c r="F50">
        <v>11248</v>
      </c>
      <c r="G50">
        <v>100127</v>
      </c>
      <c r="H50">
        <v>12375</v>
      </c>
      <c r="I50">
        <v>111375</v>
      </c>
      <c r="J50">
        <v>80.28</v>
      </c>
      <c r="K50">
        <v>4</v>
      </c>
      <c r="L50" t="s">
        <v>33</v>
      </c>
      <c r="M50">
        <v>4</v>
      </c>
      <c r="N50">
        <v>4</v>
      </c>
    </row>
    <row r="51" spans="1:14" x14ac:dyDescent="0.25">
      <c r="A51" s="1">
        <v>44717</v>
      </c>
      <c r="B51" t="s">
        <v>41</v>
      </c>
      <c r="C51" t="s">
        <v>14</v>
      </c>
      <c r="D51" t="s">
        <v>36</v>
      </c>
      <c r="E51">
        <v>6</v>
      </c>
      <c r="F51">
        <v>11302</v>
      </c>
      <c r="G51">
        <v>63734</v>
      </c>
      <c r="H51">
        <v>12506</v>
      </c>
      <c r="I51">
        <v>75036</v>
      </c>
      <c r="J51">
        <v>81.510000000000005</v>
      </c>
      <c r="K51">
        <v>4</v>
      </c>
      <c r="L51" t="s">
        <v>33</v>
      </c>
      <c r="M51">
        <v>11</v>
      </c>
      <c r="N51">
        <v>14</v>
      </c>
    </row>
    <row r="52" spans="1:14" x14ac:dyDescent="0.25">
      <c r="A52" t="s">
        <v>92</v>
      </c>
      <c r="B52" t="s">
        <v>41</v>
      </c>
      <c r="C52" t="s">
        <v>14</v>
      </c>
      <c r="D52" t="s">
        <v>15</v>
      </c>
      <c r="E52">
        <v>9</v>
      </c>
      <c r="F52">
        <v>12484</v>
      </c>
      <c r="G52">
        <v>105920</v>
      </c>
      <c r="H52">
        <v>13156</v>
      </c>
      <c r="I52">
        <v>118404</v>
      </c>
      <c r="J52">
        <v>89.75</v>
      </c>
      <c r="K52">
        <v>5</v>
      </c>
      <c r="L52" t="s">
        <v>30</v>
      </c>
      <c r="M52">
        <v>5</v>
      </c>
      <c r="N52">
        <v>8</v>
      </c>
    </row>
    <row r="53" spans="1:14" x14ac:dyDescent="0.25">
      <c r="A53" s="1">
        <v>44836</v>
      </c>
      <c r="B53" t="s">
        <v>41</v>
      </c>
      <c r="C53" t="s">
        <v>54</v>
      </c>
      <c r="D53" t="s">
        <v>51</v>
      </c>
      <c r="E53">
        <v>18</v>
      </c>
      <c r="F53">
        <v>6622</v>
      </c>
      <c r="G53">
        <v>140600</v>
      </c>
      <c r="H53">
        <v>8179</v>
      </c>
      <c r="I53">
        <v>147222</v>
      </c>
      <c r="J53">
        <v>92.28</v>
      </c>
      <c r="L53" t="s">
        <v>60</v>
      </c>
      <c r="M53">
        <v>7</v>
      </c>
      <c r="N53">
        <v>28</v>
      </c>
    </row>
    <row r="54" spans="1:14" x14ac:dyDescent="0.25">
      <c r="A54" s="1">
        <v>44602</v>
      </c>
      <c r="B54" t="s">
        <v>41</v>
      </c>
      <c r="C54" t="s">
        <v>54</v>
      </c>
      <c r="D54" t="s">
        <v>39</v>
      </c>
      <c r="E54">
        <v>15</v>
      </c>
      <c r="F54">
        <v>7024</v>
      </c>
      <c r="G54">
        <v>141911</v>
      </c>
      <c r="H54">
        <v>9929</v>
      </c>
      <c r="I54">
        <v>148935</v>
      </c>
      <c r="J54">
        <v>59.58</v>
      </c>
      <c r="K54">
        <v>3</v>
      </c>
      <c r="L54" t="s">
        <v>45</v>
      </c>
      <c r="M54">
        <v>12</v>
      </c>
      <c r="N54">
        <v>20</v>
      </c>
    </row>
    <row r="55" spans="1:14" x14ac:dyDescent="0.25">
      <c r="A55" s="1">
        <v>44713</v>
      </c>
      <c r="B55" t="s">
        <v>41</v>
      </c>
      <c r="C55" t="s">
        <v>54</v>
      </c>
      <c r="D55" t="s">
        <v>36</v>
      </c>
      <c r="E55">
        <v>14</v>
      </c>
      <c r="F55">
        <v>11464</v>
      </c>
      <c r="G55">
        <v>181680</v>
      </c>
      <c r="H55">
        <v>13796</v>
      </c>
      <c r="I55">
        <v>193144</v>
      </c>
      <c r="J55">
        <v>88.48</v>
      </c>
      <c r="L55" t="s">
        <v>43</v>
      </c>
      <c r="M55">
        <v>10</v>
      </c>
      <c r="N55">
        <v>2</v>
      </c>
    </row>
    <row r="56" spans="1:14" x14ac:dyDescent="0.25">
      <c r="A56" t="s">
        <v>94</v>
      </c>
      <c r="B56" t="s">
        <v>41</v>
      </c>
      <c r="C56" t="s">
        <v>54</v>
      </c>
      <c r="D56" t="s">
        <v>39</v>
      </c>
      <c r="E56">
        <v>16</v>
      </c>
      <c r="F56">
        <v>12916</v>
      </c>
      <c r="G56">
        <v>223548</v>
      </c>
      <c r="H56">
        <v>14779</v>
      </c>
      <c r="I56">
        <v>236464</v>
      </c>
      <c r="J56">
        <v>20.85</v>
      </c>
      <c r="K56">
        <v>5</v>
      </c>
      <c r="L56" t="s">
        <v>45</v>
      </c>
      <c r="M56">
        <v>7</v>
      </c>
      <c r="N56">
        <v>11</v>
      </c>
    </row>
    <row r="57" spans="1:14" x14ac:dyDescent="0.25">
      <c r="A57" t="s">
        <v>85</v>
      </c>
      <c r="B57" t="s">
        <v>41</v>
      </c>
      <c r="C57" t="s">
        <v>54</v>
      </c>
      <c r="D57" t="s">
        <v>67</v>
      </c>
      <c r="E57">
        <v>10</v>
      </c>
      <c r="F57">
        <v>7950</v>
      </c>
      <c r="G57">
        <v>62080</v>
      </c>
      <c r="H57">
        <v>7003</v>
      </c>
      <c r="I57">
        <v>70030</v>
      </c>
      <c r="J57">
        <v>79.8</v>
      </c>
      <c r="L57" t="s">
        <v>60</v>
      </c>
      <c r="M57">
        <v>5</v>
      </c>
      <c r="N57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CFDE-6537-4A87-8172-6748E0EC95F8}">
  <dimension ref="A4:H176"/>
  <sheetViews>
    <sheetView topLeftCell="A10" workbookViewId="0">
      <selection activeCell="D176" sqref="D176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22.5703125" bestFit="1" customWidth="1"/>
    <col min="4" max="5" width="13.140625" bestFit="1" customWidth="1"/>
    <col min="6" max="6" width="17.42578125" bestFit="1" customWidth="1"/>
    <col min="7" max="24" width="20.5703125" bestFit="1" customWidth="1"/>
    <col min="25" max="25" width="22.42578125" bestFit="1" customWidth="1"/>
    <col min="26" max="27" width="25.7109375" bestFit="1" customWidth="1"/>
  </cols>
  <sheetData>
    <row r="4" spans="1:8" x14ac:dyDescent="0.25">
      <c r="A4" s="2" t="s">
        <v>201</v>
      </c>
      <c r="B4" t="s">
        <v>214</v>
      </c>
    </row>
    <row r="5" spans="1:8" x14ac:dyDescent="0.25">
      <c r="A5" s="3" t="s">
        <v>32</v>
      </c>
      <c r="B5">
        <v>183</v>
      </c>
    </row>
    <row r="6" spans="1:8" x14ac:dyDescent="0.25">
      <c r="A6" s="3" t="s">
        <v>56</v>
      </c>
      <c r="B6">
        <v>154</v>
      </c>
    </row>
    <row r="7" spans="1:8" x14ac:dyDescent="0.25">
      <c r="A7" s="3" t="s">
        <v>35</v>
      </c>
      <c r="B7">
        <v>124</v>
      </c>
    </row>
    <row r="8" spans="1:8" x14ac:dyDescent="0.25">
      <c r="A8" s="3" t="s">
        <v>42</v>
      </c>
      <c r="B8">
        <v>188</v>
      </c>
      <c r="E8" s="2" t="s">
        <v>201</v>
      </c>
      <c r="F8" t="s">
        <v>203</v>
      </c>
      <c r="G8" t="s">
        <v>200</v>
      </c>
    </row>
    <row r="9" spans="1:8" x14ac:dyDescent="0.25">
      <c r="A9" s="3" t="s">
        <v>28</v>
      </c>
      <c r="B9">
        <v>140</v>
      </c>
      <c r="E9" s="3" t="s">
        <v>32</v>
      </c>
      <c r="F9">
        <v>2162400</v>
      </c>
      <c r="G9">
        <v>2349584</v>
      </c>
      <c r="H9">
        <f>GETPIVOTDATA("Sum of Total Revenue",$E$8,"Product","Desktop")-GETPIVOTDATA("Sum of Profit/Loss",$E$8,"Product","Desktop")</f>
        <v>187184</v>
      </c>
    </row>
    <row r="10" spans="1:8" x14ac:dyDescent="0.25">
      <c r="A10" s="3" t="s">
        <v>93</v>
      </c>
      <c r="B10">
        <v>172</v>
      </c>
      <c r="E10" s="3" t="s">
        <v>56</v>
      </c>
      <c r="F10">
        <v>2247705</v>
      </c>
      <c r="G10">
        <v>2425002</v>
      </c>
      <c r="H10">
        <f>GETPIVOTDATA("Sum of Total Revenue",$E$8,"Product","Keyboard")-GETPIVOTDATA("Sum of Profit/Loss",$E$8,"Product","Keyboard")</f>
        <v>177297</v>
      </c>
    </row>
    <row r="11" spans="1:8" x14ac:dyDescent="0.25">
      <c r="A11" s="3" t="s">
        <v>25</v>
      </c>
      <c r="B11">
        <v>242</v>
      </c>
      <c r="E11" s="3" t="s">
        <v>35</v>
      </c>
      <c r="F11">
        <v>1483238</v>
      </c>
      <c r="G11">
        <v>1629937</v>
      </c>
      <c r="H11">
        <f>GETPIVOTDATA("Sum of Total Revenue",$E$8,"Product","Laptop")-GETPIVOTDATA("Sum of Profit/Loss",$E$8,"Product","Laptop")</f>
        <v>146699</v>
      </c>
    </row>
    <row r="12" spans="1:8" x14ac:dyDescent="0.25">
      <c r="A12" s="3" t="s">
        <v>22</v>
      </c>
      <c r="B12">
        <v>143</v>
      </c>
      <c r="E12" s="3" t="s">
        <v>42</v>
      </c>
      <c r="F12">
        <v>2259083</v>
      </c>
      <c r="G12">
        <v>2496543</v>
      </c>
      <c r="H12">
        <f>GETPIVOTDATA("Sum of Total Revenue",$E$8,"Product","Monitor")-GETPIVOTDATA("Sum of Profit/Loss",$E$8,"Product","Monitor")</f>
        <v>237460</v>
      </c>
    </row>
    <row r="13" spans="1:8" x14ac:dyDescent="0.25">
      <c r="A13" s="3" t="s">
        <v>14</v>
      </c>
      <c r="B13">
        <v>202</v>
      </c>
      <c r="E13" s="3" t="s">
        <v>28</v>
      </c>
      <c r="F13">
        <v>2406827</v>
      </c>
      <c r="G13">
        <v>2583527</v>
      </c>
      <c r="H13">
        <f>GETPIVOTDATA("Sum of Total Revenue",$E$8,"Product","Printer")-GETPIVOTDATA("Sum of Profit/Loss",$E$8,"Product","Printer")</f>
        <v>176700</v>
      </c>
    </row>
    <row r="14" spans="1:8" x14ac:dyDescent="0.25">
      <c r="A14" s="3" t="s">
        <v>54</v>
      </c>
      <c r="B14">
        <v>115</v>
      </c>
      <c r="E14" s="3" t="s">
        <v>93</v>
      </c>
      <c r="F14">
        <v>1842049</v>
      </c>
      <c r="G14">
        <v>2040938</v>
      </c>
      <c r="H14">
        <f>GETPIVOTDATA("Sum of Total Revenue",$E$8,"Product","Router")-GETPIVOTDATA("Sum of Profit/Loss",$E$8,"Product","Router")</f>
        <v>198889</v>
      </c>
    </row>
    <row r="15" spans="1:8" x14ac:dyDescent="0.25">
      <c r="A15" s="3" t="s">
        <v>202</v>
      </c>
      <c r="B15">
        <v>1663</v>
      </c>
      <c r="E15" s="3" t="s">
        <v>25</v>
      </c>
      <c r="F15">
        <v>3925859</v>
      </c>
      <c r="G15">
        <v>4261346</v>
      </c>
      <c r="H15">
        <f>GETPIVOTDATA("Sum of Total Revenue",$E$8,"Product","Scanner")-GETPIVOTDATA("Sum of Profit/Loss",$E$8,"Product","Scanner")</f>
        <v>335487</v>
      </c>
    </row>
    <row r="16" spans="1:8" x14ac:dyDescent="0.25">
      <c r="E16" s="3" t="s">
        <v>22</v>
      </c>
      <c r="F16">
        <v>1891854</v>
      </c>
      <c r="G16">
        <v>2053217</v>
      </c>
      <c r="H16">
        <f>GETPIVOTDATA("Sum of Total Revenue",$E$8,"Product","Smartphone")-GETPIVOTDATA("Sum of Profit/Loss",$E$8,"Product","Smartphone")</f>
        <v>161363</v>
      </c>
    </row>
    <row r="17" spans="2:8" x14ac:dyDescent="0.25">
      <c r="E17" s="3" t="s">
        <v>14</v>
      </c>
      <c r="F17">
        <v>1871637</v>
      </c>
      <c r="G17">
        <v>2108382</v>
      </c>
      <c r="H17">
        <f>GETPIVOTDATA("Sum of Total Revenue",$E$8,"Product","Smartwatch")-GETPIVOTDATA("Sum of Profit/Loss",$E$8,"Product","Smartwatch")</f>
        <v>236745</v>
      </c>
    </row>
    <row r="18" spans="2:8" x14ac:dyDescent="0.25">
      <c r="E18" s="3" t="s">
        <v>54</v>
      </c>
      <c r="F18">
        <v>1699398</v>
      </c>
      <c r="G18">
        <v>1837595</v>
      </c>
      <c r="H18">
        <f>GETPIVOTDATA("Sum of Total Revenue",$E$8,"Product","Tablet")-GETPIVOTDATA("Sum of Profit/Loss",$E$8,"Product","Tablet")</f>
        <v>138197</v>
      </c>
    </row>
    <row r="19" spans="2:8" x14ac:dyDescent="0.25">
      <c r="E19" s="3" t="s">
        <v>202</v>
      </c>
      <c r="F19">
        <v>21790050</v>
      </c>
      <c r="G19">
        <v>23786071</v>
      </c>
    </row>
    <row r="20" spans="2:8" x14ac:dyDescent="0.25">
      <c r="B20" s="2" t="s">
        <v>201</v>
      </c>
      <c r="C20" t="s">
        <v>204</v>
      </c>
    </row>
    <row r="21" spans="2:8" x14ac:dyDescent="0.25">
      <c r="B21" s="3" t="s">
        <v>32</v>
      </c>
      <c r="C21">
        <v>65</v>
      </c>
    </row>
    <row r="22" spans="2:8" x14ac:dyDescent="0.25">
      <c r="B22" s="5" t="s">
        <v>67</v>
      </c>
      <c r="C22">
        <v>10</v>
      </c>
      <c r="D22" s="2" t="s">
        <v>201</v>
      </c>
      <c r="E22" t="s">
        <v>207</v>
      </c>
      <c r="F22" t="s">
        <v>213</v>
      </c>
    </row>
    <row r="23" spans="2:8" x14ac:dyDescent="0.25">
      <c r="B23" s="5" t="s">
        <v>51</v>
      </c>
      <c r="C23">
        <v>10</v>
      </c>
      <c r="D23" s="3" t="s">
        <v>20</v>
      </c>
      <c r="E23">
        <v>14220</v>
      </c>
      <c r="F23">
        <v>1</v>
      </c>
    </row>
    <row r="24" spans="2:8" x14ac:dyDescent="0.25">
      <c r="B24" s="5" t="s">
        <v>29</v>
      </c>
      <c r="C24">
        <v>8</v>
      </c>
      <c r="D24" s="3" t="s">
        <v>142</v>
      </c>
      <c r="E24">
        <v>10508</v>
      </c>
      <c r="F24">
        <v>1</v>
      </c>
    </row>
    <row r="25" spans="2:8" x14ac:dyDescent="0.25">
      <c r="B25" s="5" t="s">
        <v>36</v>
      </c>
      <c r="C25">
        <v>3</v>
      </c>
      <c r="D25" s="3" t="s">
        <v>31</v>
      </c>
      <c r="E25">
        <v>24175</v>
      </c>
      <c r="F25">
        <v>2</v>
      </c>
    </row>
    <row r="26" spans="2:8" x14ac:dyDescent="0.25">
      <c r="B26" s="5" t="s">
        <v>58</v>
      </c>
      <c r="C26">
        <v>8</v>
      </c>
      <c r="D26" s="3" t="s">
        <v>81</v>
      </c>
      <c r="E26">
        <v>13023</v>
      </c>
      <c r="F26">
        <v>1</v>
      </c>
    </row>
    <row r="27" spans="2:8" x14ac:dyDescent="0.25">
      <c r="B27" s="5" t="s">
        <v>39</v>
      </c>
      <c r="C27">
        <v>4</v>
      </c>
      <c r="D27" s="3" t="s">
        <v>112</v>
      </c>
      <c r="E27">
        <v>8405</v>
      </c>
      <c r="F27">
        <v>1</v>
      </c>
    </row>
    <row r="28" spans="2:8" x14ac:dyDescent="0.25">
      <c r="B28" s="5" t="s">
        <v>15</v>
      </c>
      <c r="C28">
        <v>5</v>
      </c>
      <c r="D28" s="3" t="s">
        <v>103</v>
      </c>
      <c r="E28">
        <v>16455</v>
      </c>
      <c r="F28">
        <v>1</v>
      </c>
    </row>
    <row r="29" spans="2:8" x14ac:dyDescent="0.25">
      <c r="B29" s="5" t="s">
        <v>26</v>
      </c>
      <c r="C29">
        <v>9</v>
      </c>
      <c r="D29" s="3" t="s">
        <v>84</v>
      </c>
      <c r="E29">
        <v>9815</v>
      </c>
      <c r="F29">
        <v>1</v>
      </c>
    </row>
    <row r="30" spans="2:8" x14ac:dyDescent="0.25">
      <c r="B30" s="5" t="s">
        <v>23</v>
      </c>
      <c r="C30">
        <v>8</v>
      </c>
      <c r="D30" s="3" t="s">
        <v>38</v>
      </c>
      <c r="E30">
        <v>9992</v>
      </c>
      <c r="F30">
        <v>1</v>
      </c>
    </row>
    <row r="31" spans="2:8" x14ac:dyDescent="0.25">
      <c r="B31" s="3" t="s">
        <v>56</v>
      </c>
      <c r="C31">
        <v>57</v>
      </c>
      <c r="D31" s="3" t="s">
        <v>59</v>
      </c>
      <c r="E31">
        <v>12442</v>
      </c>
      <c r="F31">
        <v>1</v>
      </c>
    </row>
    <row r="32" spans="2:8" x14ac:dyDescent="0.25">
      <c r="B32" s="5" t="s">
        <v>67</v>
      </c>
      <c r="C32">
        <v>3</v>
      </c>
      <c r="D32" s="3" t="s">
        <v>40</v>
      </c>
      <c r="E32">
        <v>13167</v>
      </c>
      <c r="F32">
        <v>1</v>
      </c>
    </row>
    <row r="33" spans="2:6" x14ac:dyDescent="0.25">
      <c r="B33" s="5" t="s">
        <v>19</v>
      </c>
      <c r="C33">
        <v>6</v>
      </c>
      <c r="D33" s="3" t="s">
        <v>75</v>
      </c>
      <c r="E33">
        <v>34050</v>
      </c>
      <c r="F33">
        <v>3</v>
      </c>
    </row>
    <row r="34" spans="2:6" x14ac:dyDescent="0.25">
      <c r="B34" s="5" t="s">
        <v>51</v>
      </c>
      <c r="C34">
        <v>10</v>
      </c>
      <c r="D34" s="3" t="s">
        <v>134</v>
      </c>
      <c r="E34">
        <v>14464</v>
      </c>
      <c r="F34">
        <v>1</v>
      </c>
    </row>
    <row r="35" spans="2:6" x14ac:dyDescent="0.25">
      <c r="B35" s="5" t="s">
        <v>36</v>
      </c>
      <c r="C35">
        <v>3</v>
      </c>
      <c r="D35" s="3" t="s">
        <v>116</v>
      </c>
      <c r="E35">
        <v>6661</v>
      </c>
      <c r="F35">
        <v>1</v>
      </c>
    </row>
    <row r="36" spans="2:6" x14ac:dyDescent="0.25">
      <c r="B36" s="5" t="s">
        <v>58</v>
      </c>
      <c r="D36" s="3" t="s">
        <v>117</v>
      </c>
      <c r="E36">
        <v>10939</v>
      </c>
      <c r="F36">
        <v>2</v>
      </c>
    </row>
    <row r="37" spans="2:6" x14ac:dyDescent="0.25">
      <c r="B37" s="5" t="s">
        <v>39</v>
      </c>
      <c r="C37">
        <v>13</v>
      </c>
      <c r="D37" s="3" t="s">
        <v>140</v>
      </c>
      <c r="E37">
        <v>17620</v>
      </c>
      <c r="F37">
        <v>1</v>
      </c>
    </row>
    <row r="38" spans="2:6" x14ac:dyDescent="0.25">
      <c r="B38" s="5" t="s">
        <v>15</v>
      </c>
      <c r="C38">
        <v>6</v>
      </c>
      <c r="D38" s="3" t="s">
        <v>128</v>
      </c>
      <c r="E38">
        <v>5118</v>
      </c>
      <c r="F38">
        <v>1</v>
      </c>
    </row>
    <row r="39" spans="2:6" x14ac:dyDescent="0.25">
      <c r="B39" s="5" t="s">
        <v>26</v>
      </c>
      <c r="C39">
        <v>12</v>
      </c>
      <c r="D39" s="3" t="s">
        <v>61</v>
      </c>
      <c r="E39">
        <v>17376</v>
      </c>
      <c r="F39">
        <v>2</v>
      </c>
    </row>
    <row r="40" spans="2:6" x14ac:dyDescent="0.25">
      <c r="B40" s="5" t="s">
        <v>23</v>
      </c>
      <c r="C40">
        <v>4</v>
      </c>
      <c r="D40" s="3" t="s">
        <v>126</v>
      </c>
      <c r="E40">
        <v>18668</v>
      </c>
      <c r="F40">
        <v>2</v>
      </c>
    </row>
    <row r="41" spans="2:6" x14ac:dyDescent="0.25">
      <c r="B41" s="3" t="s">
        <v>35</v>
      </c>
      <c r="C41">
        <v>37</v>
      </c>
      <c r="D41" s="3" t="s">
        <v>47</v>
      </c>
      <c r="E41">
        <v>10767</v>
      </c>
      <c r="F41">
        <v>1</v>
      </c>
    </row>
    <row r="42" spans="2:6" x14ac:dyDescent="0.25">
      <c r="B42" s="5" t="s">
        <v>67</v>
      </c>
      <c r="C42">
        <v>6</v>
      </c>
      <c r="D42" s="3" t="s">
        <v>122</v>
      </c>
      <c r="E42">
        <v>15189</v>
      </c>
      <c r="F42">
        <v>1</v>
      </c>
    </row>
    <row r="43" spans="2:6" x14ac:dyDescent="0.25">
      <c r="B43" s="5" t="s">
        <v>51</v>
      </c>
      <c r="C43">
        <v>7</v>
      </c>
      <c r="D43" s="3" t="s">
        <v>78</v>
      </c>
      <c r="E43">
        <v>18340</v>
      </c>
      <c r="F43">
        <v>2</v>
      </c>
    </row>
    <row r="44" spans="2:6" x14ac:dyDescent="0.25">
      <c r="B44" s="5" t="s">
        <v>29</v>
      </c>
      <c r="C44">
        <v>5</v>
      </c>
      <c r="D44" s="3" t="s">
        <v>105</v>
      </c>
      <c r="E44">
        <v>8775</v>
      </c>
      <c r="F44">
        <v>1</v>
      </c>
    </row>
    <row r="45" spans="2:6" x14ac:dyDescent="0.25">
      <c r="B45" s="5" t="s">
        <v>36</v>
      </c>
      <c r="C45">
        <v>4</v>
      </c>
      <c r="D45" s="3" t="s">
        <v>55</v>
      </c>
      <c r="E45">
        <v>9198</v>
      </c>
      <c r="F45">
        <v>1</v>
      </c>
    </row>
    <row r="46" spans="2:6" x14ac:dyDescent="0.25">
      <c r="B46" s="5" t="s">
        <v>58</v>
      </c>
      <c r="C46">
        <v>5</v>
      </c>
      <c r="D46" s="3" t="s">
        <v>97</v>
      </c>
      <c r="E46">
        <v>27864</v>
      </c>
      <c r="F46">
        <v>2</v>
      </c>
    </row>
    <row r="47" spans="2:6" x14ac:dyDescent="0.25">
      <c r="B47" s="5" t="s">
        <v>39</v>
      </c>
      <c r="C47">
        <v>3</v>
      </c>
      <c r="D47" s="3" t="s">
        <v>46</v>
      </c>
      <c r="E47">
        <v>13433</v>
      </c>
      <c r="F47">
        <v>2</v>
      </c>
    </row>
    <row r="48" spans="2:6" x14ac:dyDescent="0.25">
      <c r="B48" s="5" t="s">
        <v>23</v>
      </c>
      <c r="C48">
        <v>7</v>
      </c>
      <c r="D48" s="3" t="s">
        <v>49</v>
      </c>
      <c r="E48">
        <v>16873</v>
      </c>
      <c r="F48">
        <v>2</v>
      </c>
    </row>
    <row r="49" spans="2:6" x14ac:dyDescent="0.25">
      <c r="B49" s="3" t="s">
        <v>42</v>
      </c>
      <c r="C49">
        <v>63</v>
      </c>
      <c r="D49" s="3" t="s">
        <v>96</v>
      </c>
      <c r="E49">
        <v>29226</v>
      </c>
      <c r="F49">
        <v>2</v>
      </c>
    </row>
    <row r="50" spans="2:6" x14ac:dyDescent="0.25">
      <c r="B50" s="5" t="s">
        <v>67</v>
      </c>
      <c r="C50">
        <v>8</v>
      </c>
      <c r="D50" s="3" t="s">
        <v>127</v>
      </c>
      <c r="E50">
        <v>6757</v>
      </c>
      <c r="F50">
        <v>1</v>
      </c>
    </row>
    <row r="51" spans="2:6" x14ac:dyDescent="0.25">
      <c r="B51" s="5" t="s">
        <v>19</v>
      </c>
      <c r="C51">
        <v>8</v>
      </c>
      <c r="D51" s="3" t="s">
        <v>135</v>
      </c>
      <c r="E51">
        <v>32108</v>
      </c>
      <c r="F51">
        <v>2</v>
      </c>
    </row>
    <row r="52" spans="2:6" x14ac:dyDescent="0.25">
      <c r="B52" s="5" t="s">
        <v>51</v>
      </c>
      <c r="C52">
        <v>8</v>
      </c>
      <c r="D52" s="3" t="s">
        <v>137</v>
      </c>
      <c r="E52">
        <v>5595</v>
      </c>
      <c r="F52">
        <v>1</v>
      </c>
    </row>
    <row r="53" spans="2:6" x14ac:dyDescent="0.25">
      <c r="B53" s="5" t="s">
        <v>29</v>
      </c>
      <c r="C53">
        <v>7</v>
      </c>
      <c r="D53" s="3" t="s">
        <v>104</v>
      </c>
      <c r="E53">
        <v>12794</v>
      </c>
      <c r="F53">
        <v>1</v>
      </c>
    </row>
    <row r="54" spans="2:6" x14ac:dyDescent="0.25">
      <c r="B54" s="5" t="s">
        <v>36</v>
      </c>
      <c r="C54">
        <v>3</v>
      </c>
      <c r="D54" s="3" t="s">
        <v>95</v>
      </c>
      <c r="E54">
        <v>5626</v>
      </c>
      <c r="F54">
        <v>1</v>
      </c>
    </row>
    <row r="55" spans="2:6" x14ac:dyDescent="0.25">
      <c r="B55" s="5" t="s">
        <v>58</v>
      </c>
      <c r="C55">
        <v>13</v>
      </c>
      <c r="D55" s="3" t="s">
        <v>109</v>
      </c>
      <c r="E55">
        <v>15687</v>
      </c>
      <c r="F55">
        <v>1</v>
      </c>
    </row>
    <row r="56" spans="2:6" x14ac:dyDescent="0.25">
      <c r="B56" s="5" t="s">
        <v>39</v>
      </c>
      <c r="C56">
        <v>4</v>
      </c>
      <c r="D56" s="3" t="s">
        <v>65</v>
      </c>
      <c r="E56">
        <v>7557</v>
      </c>
      <c r="F56">
        <v>1</v>
      </c>
    </row>
    <row r="57" spans="2:6" x14ac:dyDescent="0.25">
      <c r="B57" s="5" t="s">
        <v>15</v>
      </c>
      <c r="D57" s="3" t="s">
        <v>121</v>
      </c>
      <c r="E57">
        <v>16023</v>
      </c>
      <c r="F57">
        <v>1</v>
      </c>
    </row>
    <row r="58" spans="2:6" x14ac:dyDescent="0.25">
      <c r="B58" s="5" t="s">
        <v>26</v>
      </c>
      <c r="C58">
        <v>3</v>
      </c>
      <c r="D58" s="3" t="s">
        <v>111</v>
      </c>
      <c r="E58">
        <v>15887</v>
      </c>
      <c r="F58">
        <v>2</v>
      </c>
    </row>
    <row r="59" spans="2:6" x14ac:dyDescent="0.25">
      <c r="B59" s="5" t="s">
        <v>23</v>
      </c>
      <c r="C59">
        <v>9</v>
      </c>
      <c r="D59" s="3" t="s">
        <v>83</v>
      </c>
      <c r="E59">
        <v>22990</v>
      </c>
      <c r="F59">
        <v>2</v>
      </c>
    </row>
    <row r="60" spans="2:6" x14ac:dyDescent="0.25">
      <c r="B60" s="3" t="s">
        <v>28</v>
      </c>
      <c r="C60">
        <v>60</v>
      </c>
      <c r="D60" s="3" t="s">
        <v>76</v>
      </c>
      <c r="E60">
        <v>11038</v>
      </c>
      <c r="F60">
        <v>1</v>
      </c>
    </row>
    <row r="61" spans="2:6" x14ac:dyDescent="0.25">
      <c r="B61" s="5" t="s">
        <v>19</v>
      </c>
      <c r="C61">
        <v>4</v>
      </c>
      <c r="D61" s="3" t="s">
        <v>110</v>
      </c>
      <c r="E61">
        <v>26281</v>
      </c>
      <c r="F61">
        <v>2</v>
      </c>
    </row>
    <row r="62" spans="2:6" x14ac:dyDescent="0.25">
      <c r="B62" s="5" t="s">
        <v>51</v>
      </c>
      <c r="C62">
        <v>4</v>
      </c>
      <c r="D62" s="3" t="s">
        <v>101</v>
      </c>
      <c r="E62">
        <v>12375</v>
      </c>
      <c r="F62">
        <v>1</v>
      </c>
    </row>
    <row r="63" spans="2:6" x14ac:dyDescent="0.25">
      <c r="B63" s="5" t="s">
        <v>29</v>
      </c>
      <c r="C63">
        <v>9</v>
      </c>
      <c r="D63" s="3" t="s">
        <v>102</v>
      </c>
      <c r="E63">
        <v>15625</v>
      </c>
      <c r="F63">
        <v>1</v>
      </c>
    </row>
    <row r="64" spans="2:6" x14ac:dyDescent="0.25">
      <c r="B64" s="5" t="s">
        <v>58</v>
      </c>
      <c r="C64">
        <v>3</v>
      </c>
      <c r="D64" s="3" t="s">
        <v>125</v>
      </c>
      <c r="E64">
        <v>18368</v>
      </c>
      <c r="F64">
        <v>2</v>
      </c>
    </row>
    <row r="65" spans="2:6" x14ac:dyDescent="0.25">
      <c r="B65" s="5" t="s">
        <v>39</v>
      </c>
      <c r="C65">
        <v>3</v>
      </c>
      <c r="D65" s="3" t="s">
        <v>90</v>
      </c>
      <c r="E65">
        <v>12275</v>
      </c>
      <c r="F65">
        <v>1</v>
      </c>
    </row>
    <row r="66" spans="2:6" x14ac:dyDescent="0.25">
      <c r="B66" s="5" t="s">
        <v>15</v>
      </c>
      <c r="C66">
        <v>4</v>
      </c>
      <c r="D66" s="3" t="s">
        <v>72</v>
      </c>
      <c r="E66">
        <v>7270</v>
      </c>
      <c r="F66">
        <v>1</v>
      </c>
    </row>
    <row r="67" spans="2:6" x14ac:dyDescent="0.25">
      <c r="B67" s="5" t="s">
        <v>26</v>
      </c>
      <c r="C67">
        <v>15</v>
      </c>
      <c r="D67" s="3" t="s">
        <v>73</v>
      </c>
      <c r="E67">
        <v>12524</v>
      </c>
      <c r="F67">
        <v>1</v>
      </c>
    </row>
    <row r="68" spans="2:6" x14ac:dyDescent="0.25">
      <c r="B68" s="5" t="s">
        <v>23</v>
      </c>
      <c r="C68">
        <v>18</v>
      </c>
      <c r="D68" s="3" t="s">
        <v>24</v>
      </c>
      <c r="E68">
        <v>12720</v>
      </c>
      <c r="F68">
        <v>1</v>
      </c>
    </row>
    <row r="69" spans="2:6" x14ac:dyDescent="0.25">
      <c r="B69" s="3" t="s">
        <v>93</v>
      </c>
      <c r="C69">
        <v>69</v>
      </c>
      <c r="D69" s="3" t="s">
        <v>91</v>
      </c>
      <c r="E69">
        <v>22958</v>
      </c>
      <c r="F69">
        <v>2</v>
      </c>
    </row>
    <row r="70" spans="2:6" x14ac:dyDescent="0.25">
      <c r="B70" s="5" t="s">
        <v>67</v>
      </c>
      <c r="C70">
        <v>13</v>
      </c>
      <c r="D70" s="3" t="s">
        <v>34</v>
      </c>
      <c r="E70">
        <v>28225</v>
      </c>
      <c r="F70">
        <v>2</v>
      </c>
    </row>
    <row r="71" spans="2:6" x14ac:dyDescent="0.25">
      <c r="B71" s="5" t="s">
        <v>19</v>
      </c>
      <c r="C71">
        <v>3</v>
      </c>
      <c r="D71" s="3" t="s">
        <v>133</v>
      </c>
      <c r="E71">
        <v>7164</v>
      </c>
      <c r="F71">
        <v>1</v>
      </c>
    </row>
    <row r="72" spans="2:6" x14ac:dyDescent="0.25">
      <c r="B72" s="5" t="s">
        <v>51</v>
      </c>
      <c r="C72">
        <v>10</v>
      </c>
      <c r="D72" s="3" t="s">
        <v>50</v>
      </c>
      <c r="E72">
        <v>11617</v>
      </c>
      <c r="F72">
        <v>1</v>
      </c>
    </row>
    <row r="73" spans="2:6" x14ac:dyDescent="0.25">
      <c r="B73" s="5" t="s">
        <v>29</v>
      </c>
      <c r="C73">
        <v>4</v>
      </c>
      <c r="D73" s="3" t="s">
        <v>74</v>
      </c>
      <c r="E73">
        <v>9748</v>
      </c>
      <c r="F73">
        <v>1</v>
      </c>
    </row>
    <row r="74" spans="2:6" x14ac:dyDescent="0.25">
      <c r="B74" s="5" t="s">
        <v>36</v>
      </c>
      <c r="C74">
        <v>8</v>
      </c>
      <c r="D74" s="3" t="s">
        <v>113</v>
      </c>
      <c r="E74">
        <v>9598</v>
      </c>
      <c r="F74">
        <v>1</v>
      </c>
    </row>
    <row r="75" spans="2:6" x14ac:dyDescent="0.25">
      <c r="B75" s="5" t="s">
        <v>58</v>
      </c>
      <c r="D75" s="3" t="s">
        <v>92</v>
      </c>
      <c r="E75">
        <v>21991</v>
      </c>
      <c r="F75">
        <v>2</v>
      </c>
    </row>
    <row r="76" spans="2:6" x14ac:dyDescent="0.25">
      <c r="B76" s="5" t="s">
        <v>39</v>
      </c>
      <c r="C76">
        <v>9</v>
      </c>
      <c r="D76" s="3" t="s">
        <v>79</v>
      </c>
      <c r="E76">
        <v>13657</v>
      </c>
      <c r="F76">
        <v>1</v>
      </c>
    </row>
    <row r="77" spans="2:6" x14ac:dyDescent="0.25">
      <c r="B77" s="5" t="s">
        <v>15</v>
      </c>
      <c r="C77">
        <v>15</v>
      </c>
      <c r="D77" s="3" t="s">
        <v>69</v>
      </c>
      <c r="E77">
        <v>26229</v>
      </c>
      <c r="F77">
        <v>2</v>
      </c>
    </row>
    <row r="78" spans="2:6" x14ac:dyDescent="0.25">
      <c r="B78" s="5" t="s">
        <v>23</v>
      </c>
      <c r="C78">
        <v>7</v>
      </c>
      <c r="D78" s="3" t="s">
        <v>64</v>
      </c>
      <c r="E78">
        <v>26013</v>
      </c>
      <c r="F78">
        <v>3</v>
      </c>
    </row>
    <row r="79" spans="2:6" x14ac:dyDescent="0.25">
      <c r="B79" s="3" t="s">
        <v>25</v>
      </c>
      <c r="C79">
        <v>85</v>
      </c>
      <c r="D79" s="3" t="s">
        <v>68</v>
      </c>
      <c r="E79">
        <v>30308</v>
      </c>
      <c r="F79">
        <v>3</v>
      </c>
    </row>
    <row r="80" spans="2:6" x14ac:dyDescent="0.25">
      <c r="B80" s="5" t="s">
        <v>67</v>
      </c>
      <c r="C80">
        <v>16</v>
      </c>
      <c r="D80" s="3" t="s">
        <v>115</v>
      </c>
      <c r="E80">
        <v>4475</v>
      </c>
      <c r="F80">
        <v>1</v>
      </c>
    </row>
    <row r="81" spans="2:6" x14ac:dyDescent="0.25">
      <c r="B81" s="5" t="s">
        <v>19</v>
      </c>
      <c r="C81">
        <v>7</v>
      </c>
      <c r="D81" s="3" t="s">
        <v>85</v>
      </c>
      <c r="E81">
        <v>7003</v>
      </c>
      <c r="F81">
        <v>1</v>
      </c>
    </row>
    <row r="82" spans="2:6" x14ac:dyDescent="0.25">
      <c r="B82" s="5" t="s">
        <v>51</v>
      </c>
      <c r="C82">
        <v>14</v>
      </c>
      <c r="D82" s="3" t="s">
        <v>87</v>
      </c>
      <c r="E82">
        <v>17400</v>
      </c>
      <c r="F82">
        <v>1</v>
      </c>
    </row>
    <row r="83" spans="2:6" x14ac:dyDescent="0.25">
      <c r="B83" s="5" t="s">
        <v>29</v>
      </c>
      <c r="C83">
        <v>14</v>
      </c>
      <c r="D83" s="3" t="s">
        <v>136</v>
      </c>
      <c r="E83">
        <v>6404</v>
      </c>
      <c r="F83">
        <v>1</v>
      </c>
    </row>
    <row r="84" spans="2:6" x14ac:dyDescent="0.25">
      <c r="B84" s="5" t="s">
        <v>36</v>
      </c>
      <c r="C84">
        <v>18</v>
      </c>
      <c r="D84" s="3" t="s">
        <v>138</v>
      </c>
      <c r="E84">
        <v>12612</v>
      </c>
      <c r="F84">
        <v>1</v>
      </c>
    </row>
    <row r="85" spans="2:6" x14ac:dyDescent="0.25">
      <c r="B85" s="5" t="s">
        <v>58</v>
      </c>
      <c r="C85">
        <v>3</v>
      </c>
      <c r="D85" s="3" t="s">
        <v>71</v>
      </c>
      <c r="E85">
        <v>17564</v>
      </c>
      <c r="F85">
        <v>2</v>
      </c>
    </row>
    <row r="86" spans="2:6" x14ac:dyDescent="0.25">
      <c r="B86" s="5" t="s">
        <v>39</v>
      </c>
      <c r="C86">
        <v>3</v>
      </c>
      <c r="D86" s="3" t="s">
        <v>120</v>
      </c>
      <c r="E86">
        <v>9345</v>
      </c>
      <c r="F86">
        <v>1</v>
      </c>
    </row>
    <row r="87" spans="2:6" x14ac:dyDescent="0.25">
      <c r="B87" s="5" t="s">
        <v>15</v>
      </c>
      <c r="C87">
        <v>3</v>
      </c>
      <c r="D87" s="3" t="s">
        <v>80</v>
      </c>
      <c r="E87">
        <v>4127</v>
      </c>
      <c r="F87">
        <v>1</v>
      </c>
    </row>
    <row r="88" spans="2:6" x14ac:dyDescent="0.25">
      <c r="B88" s="5" t="s">
        <v>26</v>
      </c>
      <c r="C88">
        <v>3</v>
      </c>
      <c r="D88" s="3" t="s">
        <v>12</v>
      </c>
      <c r="E88">
        <v>39211</v>
      </c>
      <c r="F88">
        <v>3</v>
      </c>
    </row>
    <row r="89" spans="2:6" x14ac:dyDescent="0.25">
      <c r="B89" s="5" t="s">
        <v>23</v>
      </c>
      <c r="C89">
        <v>4</v>
      </c>
      <c r="D89" s="3" t="s">
        <v>70</v>
      </c>
      <c r="E89">
        <v>11895</v>
      </c>
      <c r="F89">
        <v>1</v>
      </c>
    </row>
    <row r="90" spans="2:6" x14ac:dyDescent="0.25">
      <c r="B90" s="3" t="s">
        <v>22</v>
      </c>
      <c r="C90">
        <v>43</v>
      </c>
      <c r="D90" s="3" t="s">
        <v>123</v>
      </c>
      <c r="E90">
        <v>16054</v>
      </c>
      <c r="F90">
        <v>1</v>
      </c>
    </row>
    <row r="91" spans="2:6" x14ac:dyDescent="0.25">
      <c r="B91" s="5" t="s">
        <v>19</v>
      </c>
      <c r="C91">
        <v>5</v>
      </c>
      <c r="D91" s="3" t="s">
        <v>94</v>
      </c>
      <c r="E91">
        <v>25828</v>
      </c>
      <c r="F91">
        <v>2</v>
      </c>
    </row>
    <row r="92" spans="2:6" x14ac:dyDescent="0.25">
      <c r="B92" s="5" t="s">
        <v>51</v>
      </c>
      <c r="C92">
        <v>7</v>
      </c>
      <c r="D92" s="3" t="s">
        <v>27</v>
      </c>
      <c r="E92">
        <v>13942</v>
      </c>
      <c r="F92">
        <v>1</v>
      </c>
    </row>
    <row r="93" spans="2:6" x14ac:dyDescent="0.25">
      <c r="B93" s="5" t="s">
        <v>29</v>
      </c>
      <c r="C93">
        <v>9</v>
      </c>
      <c r="D93" s="3" t="s">
        <v>108</v>
      </c>
      <c r="E93">
        <v>5273</v>
      </c>
      <c r="F93">
        <v>1</v>
      </c>
    </row>
    <row r="94" spans="2:6" x14ac:dyDescent="0.25">
      <c r="B94" s="5" t="s">
        <v>36</v>
      </c>
      <c r="C94">
        <v>7</v>
      </c>
      <c r="D94" s="3" t="s">
        <v>100</v>
      </c>
      <c r="E94">
        <v>4640</v>
      </c>
      <c r="F94">
        <v>1</v>
      </c>
    </row>
    <row r="95" spans="2:6" x14ac:dyDescent="0.25">
      <c r="B95" s="5" t="s">
        <v>39</v>
      </c>
      <c r="C95">
        <v>3</v>
      </c>
      <c r="D95" s="3" t="s">
        <v>132</v>
      </c>
      <c r="E95">
        <v>9799</v>
      </c>
      <c r="F95">
        <v>1</v>
      </c>
    </row>
    <row r="96" spans="2:6" x14ac:dyDescent="0.25">
      <c r="B96" s="5" t="s">
        <v>15</v>
      </c>
      <c r="C96">
        <v>3</v>
      </c>
      <c r="D96" s="3" t="s">
        <v>124</v>
      </c>
      <c r="E96">
        <v>9128</v>
      </c>
      <c r="F96">
        <v>1</v>
      </c>
    </row>
    <row r="97" spans="2:6" x14ac:dyDescent="0.25">
      <c r="B97" s="5" t="s">
        <v>26</v>
      </c>
      <c r="C97">
        <v>5</v>
      </c>
      <c r="D97" s="3" t="s">
        <v>77</v>
      </c>
      <c r="E97">
        <v>14030</v>
      </c>
      <c r="F97">
        <v>1</v>
      </c>
    </row>
    <row r="98" spans="2:6" x14ac:dyDescent="0.25">
      <c r="B98" s="5" t="s">
        <v>23</v>
      </c>
      <c r="C98">
        <v>4</v>
      </c>
      <c r="D98" s="3" t="s">
        <v>119</v>
      </c>
      <c r="E98">
        <v>8567</v>
      </c>
      <c r="F98">
        <v>1</v>
      </c>
    </row>
    <row r="99" spans="2:6" x14ac:dyDescent="0.25">
      <c r="B99" s="3" t="s">
        <v>14</v>
      </c>
      <c r="C99">
        <v>96</v>
      </c>
      <c r="D99" s="3" t="s">
        <v>114</v>
      </c>
      <c r="E99">
        <v>9860</v>
      </c>
      <c r="F99">
        <v>1</v>
      </c>
    </row>
    <row r="100" spans="2:6" x14ac:dyDescent="0.25">
      <c r="B100" s="5" t="s">
        <v>19</v>
      </c>
      <c r="C100">
        <v>14</v>
      </c>
      <c r="D100" s="3" t="s">
        <v>63</v>
      </c>
      <c r="E100">
        <v>23568</v>
      </c>
      <c r="F100">
        <v>2</v>
      </c>
    </row>
    <row r="101" spans="2:6" x14ac:dyDescent="0.25">
      <c r="B101" s="5" t="s">
        <v>29</v>
      </c>
      <c r="C101">
        <v>17</v>
      </c>
      <c r="D101" s="3" t="s">
        <v>17</v>
      </c>
      <c r="E101">
        <v>32894</v>
      </c>
      <c r="F101">
        <v>3</v>
      </c>
    </row>
    <row r="102" spans="2:6" x14ac:dyDescent="0.25">
      <c r="B102" s="5" t="s">
        <v>36</v>
      </c>
      <c r="C102">
        <v>4</v>
      </c>
      <c r="D102" s="3" t="s">
        <v>88</v>
      </c>
      <c r="E102">
        <v>6156</v>
      </c>
      <c r="F102">
        <v>1</v>
      </c>
    </row>
    <row r="103" spans="2:6" x14ac:dyDescent="0.25">
      <c r="B103" s="5" t="s">
        <v>58</v>
      </c>
      <c r="C103">
        <v>9</v>
      </c>
      <c r="D103" s="3" t="s">
        <v>118</v>
      </c>
      <c r="E103">
        <v>6114</v>
      </c>
      <c r="F103">
        <v>1</v>
      </c>
    </row>
    <row r="104" spans="2:6" x14ac:dyDescent="0.25">
      <c r="B104" s="5" t="s">
        <v>39</v>
      </c>
      <c r="C104">
        <v>14</v>
      </c>
      <c r="D104" s="3" t="s">
        <v>86</v>
      </c>
      <c r="E104">
        <v>6297</v>
      </c>
      <c r="F104">
        <v>1</v>
      </c>
    </row>
    <row r="105" spans="2:6" x14ac:dyDescent="0.25">
      <c r="B105" s="5" t="s">
        <v>15</v>
      </c>
      <c r="C105">
        <v>15</v>
      </c>
      <c r="D105" s="3" t="s">
        <v>131</v>
      </c>
      <c r="E105">
        <v>12631</v>
      </c>
      <c r="F105">
        <v>1</v>
      </c>
    </row>
    <row r="106" spans="2:6" x14ac:dyDescent="0.25">
      <c r="B106" s="5" t="s">
        <v>26</v>
      </c>
      <c r="C106">
        <v>8</v>
      </c>
      <c r="D106" s="3" t="s">
        <v>107</v>
      </c>
      <c r="E106">
        <v>13599</v>
      </c>
      <c r="F106">
        <v>1</v>
      </c>
    </row>
    <row r="107" spans="2:6" x14ac:dyDescent="0.25">
      <c r="B107" s="5" t="s">
        <v>23</v>
      </c>
      <c r="C107">
        <v>15</v>
      </c>
      <c r="D107" s="3" t="s">
        <v>129</v>
      </c>
      <c r="E107">
        <v>14259</v>
      </c>
      <c r="F107">
        <v>1</v>
      </c>
    </row>
    <row r="108" spans="2:6" x14ac:dyDescent="0.25">
      <c r="B108" s="3" t="s">
        <v>54</v>
      </c>
      <c r="C108">
        <v>38</v>
      </c>
      <c r="D108" s="3" t="s">
        <v>130</v>
      </c>
      <c r="E108">
        <v>12068</v>
      </c>
      <c r="F108">
        <v>1</v>
      </c>
    </row>
    <row r="109" spans="2:6" x14ac:dyDescent="0.25">
      <c r="B109" s="5" t="s">
        <v>67</v>
      </c>
      <c r="C109">
        <v>10</v>
      </c>
      <c r="D109" s="3" t="s">
        <v>98</v>
      </c>
      <c r="E109">
        <v>13009</v>
      </c>
      <c r="F109">
        <v>1</v>
      </c>
    </row>
    <row r="110" spans="2:6" x14ac:dyDescent="0.25">
      <c r="B110" s="5" t="s">
        <v>19</v>
      </c>
      <c r="D110" s="3" t="s">
        <v>106</v>
      </c>
      <c r="E110">
        <v>15928</v>
      </c>
      <c r="F110">
        <v>1</v>
      </c>
    </row>
    <row r="111" spans="2:6" x14ac:dyDescent="0.25">
      <c r="B111" s="5" t="s">
        <v>51</v>
      </c>
      <c r="C111">
        <v>5</v>
      </c>
      <c r="D111" s="3" t="s">
        <v>99</v>
      </c>
      <c r="E111">
        <v>13322</v>
      </c>
      <c r="F111">
        <v>1</v>
      </c>
    </row>
    <row r="112" spans="2:6" x14ac:dyDescent="0.25">
      <c r="B112" s="5" t="s">
        <v>36</v>
      </c>
      <c r="D112" s="3" t="s">
        <v>89</v>
      </c>
      <c r="E112">
        <v>11232</v>
      </c>
      <c r="F112">
        <v>1</v>
      </c>
    </row>
    <row r="113" spans="2:6" x14ac:dyDescent="0.25">
      <c r="B113" s="5" t="s">
        <v>39</v>
      </c>
      <c r="C113">
        <v>15</v>
      </c>
      <c r="D113" s="3" t="s">
        <v>139</v>
      </c>
      <c r="E113">
        <v>7787</v>
      </c>
      <c r="F113">
        <v>1</v>
      </c>
    </row>
    <row r="114" spans="2:6" x14ac:dyDescent="0.25">
      <c r="B114" s="5" t="s">
        <v>15</v>
      </c>
      <c r="D114" s="3" t="s">
        <v>66</v>
      </c>
      <c r="E114">
        <v>11156</v>
      </c>
      <c r="F114">
        <v>1</v>
      </c>
    </row>
    <row r="115" spans="2:6" x14ac:dyDescent="0.25">
      <c r="B115" s="5" t="s">
        <v>23</v>
      </c>
      <c r="C115">
        <v>8</v>
      </c>
      <c r="D115" s="3" t="s">
        <v>62</v>
      </c>
      <c r="E115">
        <v>11429</v>
      </c>
      <c r="F115">
        <v>1</v>
      </c>
    </row>
    <row r="116" spans="2:6" x14ac:dyDescent="0.25">
      <c r="B116" s="3" t="s">
        <v>202</v>
      </c>
      <c r="C116">
        <v>613</v>
      </c>
      <c r="D116" s="3" t="s">
        <v>141</v>
      </c>
      <c r="E116">
        <v>14674</v>
      </c>
      <c r="F116">
        <v>1</v>
      </c>
    </row>
    <row r="117" spans="2:6" x14ac:dyDescent="0.25">
      <c r="D117" s="3" t="s">
        <v>53</v>
      </c>
      <c r="E117">
        <v>24538</v>
      </c>
      <c r="F117">
        <v>2</v>
      </c>
    </row>
    <row r="118" spans="2:6" x14ac:dyDescent="0.25">
      <c r="D118" s="3" t="s">
        <v>143</v>
      </c>
      <c r="E118">
        <v>7136</v>
      </c>
      <c r="F118">
        <v>1</v>
      </c>
    </row>
    <row r="119" spans="2:6" x14ac:dyDescent="0.25">
      <c r="D119" s="3" t="s">
        <v>44</v>
      </c>
      <c r="E119">
        <v>12165</v>
      </c>
      <c r="F119">
        <v>1</v>
      </c>
    </row>
    <row r="120" spans="2:6" x14ac:dyDescent="0.25">
      <c r="D120" s="3" t="s">
        <v>82</v>
      </c>
      <c r="E120">
        <v>28549</v>
      </c>
      <c r="F120">
        <v>2</v>
      </c>
    </row>
    <row r="121" spans="2:6" x14ac:dyDescent="0.25">
      <c r="D121" s="4">
        <v>44562</v>
      </c>
      <c r="E121">
        <v>4141</v>
      </c>
      <c r="F121">
        <v>1</v>
      </c>
    </row>
    <row r="122" spans="2:6" x14ac:dyDescent="0.25">
      <c r="D122" s="4">
        <v>44568</v>
      </c>
      <c r="E122">
        <v>11384</v>
      </c>
      <c r="F122">
        <v>1</v>
      </c>
    </row>
    <row r="123" spans="2:6" x14ac:dyDescent="0.25">
      <c r="D123" s="4">
        <v>44570</v>
      </c>
      <c r="E123">
        <v>10286</v>
      </c>
      <c r="F123">
        <v>1</v>
      </c>
    </row>
    <row r="124" spans="2:6" x14ac:dyDescent="0.25">
      <c r="D124" s="4">
        <v>44571</v>
      </c>
      <c r="E124">
        <v>8228</v>
      </c>
      <c r="F124">
        <v>1</v>
      </c>
    </row>
    <row r="125" spans="2:6" x14ac:dyDescent="0.25">
      <c r="D125" s="4">
        <v>44593</v>
      </c>
      <c r="E125">
        <v>16502</v>
      </c>
      <c r="F125">
        <v>1</v>
      </c>
    </row>
    <row r="126" spans="2:6" x14ac:dyDescent="0.25">
      <c r="D126" s="4">
        <v>44594</v>
      </c>
      <c r="E126">
        <v>14632</v>
      </c>
      <c r="F126">
        <v>1</v>
      </c>
    </row>
    <row r="127" spans="2:6" x14ac:dyDescent="0.25">
      <c r="D127" s="4">
        <v>44596</v>
      </c>
      <c r="E127">
        <v>10781</v>
      </c>
      <c r="F127">
        <v>1</v>
      </c>
    </row>
    <row r="128" spans="2:6" x14ac:dyDescent="0.25">
      <c r="D128" s="4">
        <v>44598</v>
      </c>
      <c r="E128">
        <v>13102</v>
      </c>
      <c r="F128">
        <v>1</v>
      </c>
    </row>
    <row r="129" spans="4:6" x14ac:dyDescent="0.25">
      <c r="D129" s="4">
        <v>44602</v>
      </c>
      <c r="E129">
        <v>23195</v>
      </c>
      <c r="F129">
        <v>2</v>
      </c>
    </row>
    <row r="130" spans="4:6" x14ac:dyDescent="0.25">
      <c r="D130" s="4">
        <v>44603</v>
      </c>
      <c r="E130">
        <v>20220</v>
      </c>
      <c r="F130">
        <v>2</v>
      </c>
    </row>
    <row r="131" spans="4:6" x14ac:dyDescent="0.25">
      <c r="D131" s="4">
        <v>44604</v>
      </c>
      <c r="E131">
        <v>12529</v>
      </c>
      <c r="F131">
        <v>1</v>
      </c>
    </row>
    <row r="132" spans="4:6" x14ac:dyDescent="0.25">
      <c r="D132" s="4">
        <v>44622</v>
      </c>
      <c r="E132">
        <v>15408</v>
      </c>
      <c r="F132">
        <v>1</v>
      </c>
    </row>
    <row r="133" spans="4:6" x14ac:dyDescent="0.25">
      <c r="D133" s="4">
        <v>44625</v>
      </c>
      <c r="E133">
        <v>14918</v>
      </c>
      <c r="F133">
        <v>1</v>
      </c>
    </row>
    <row r="134" spans="4:6" x14ac:dyDescent="0.25">
      <c r="D134" s="4">
        <v>44627</v>
      </c>
      <c r="E134">
        <v>11385</v>
      </c>
      <c r="F134">
        <v>1</v>
      </c>
    </row>
    <row r="135" spans="4:6" x14ac:dyDescent="0.25">
      <c r="D135" s="4">
        <v>44628</v>
      </c>
      <c r="E135">
        <v>13403</v>
      </c>
      <c r="F135">
        <v>1</v>
      </c>
    </row>
    <row r="136" spans="4:6" x14ac:dyDescent="0.25">
      <c r="D136" s="4">
        <v>44630</v>
      </c>
      <c r="E136">
        <v>15343</v>
      </c>
      <c r="F136">
        <v>1</v>
      </c>
    </row>
    <row r="137" spans="4:6" x14ac:dyDescent="0.25">
      <c r="D137" s="4">
        <v>44631</v>
      </c>
      <c r="E137">
        <v>6593</v>
      </c>
      <c r="F137">
        <v>1</v>
      </c>
    </row>
    <row r="138" spans="4:6" x14ac:dyDescent="0.25">
      <c r="D138" s="4">
        <v>44652</v>
      </c>
      <c r="E138">
        <v>9920</v>
      </c>
      <c r="F138">
        <v>1</v>
      </c>
    </row>
    <row r="139" spans="4:6" x14ac:dyDescent="0.25">
      <c r="D139" s="4">
        <v>44656</v>
      </c>
      <c r="E139">
        <v>11181</v>
      </c>
      <c r="F139">
        <v>1</v>
      </c>
    </row>
    <row r="140" spans="4:6" x14ac:dyDescent="0.25">
      <c r="D140" s="4">
        <v>44661</v>
      </c>
      <c r="E140">
        <v>17632</v>
      </c>
      <c r="F140">
        <v>1</v>
      </c>
    </row>
    <row r="141" spans="4:6" x14ac:dyDescent="0.25">
      <c r="D141" s="4">
        <v>44663</v>
      </c>
      <c r="E141">
        <v>14752</v>
      </c>
      <c r="F141">
        <v>1</v>
      </c>
    </row>
    <row r="142" spans="4:6" x14ac:dyDescent="0.25">
      <c r="D142" s="4">
        <v>44683</v>
      </c>
      <c r="E142">
        <v>18612</v>
      </c>
      <c r="F142">
        <v>2</v>
      </c>
    </row>
    <row r="143" spans="4:6" x14ac:dyDescent="0.25">
      <c r="D143" s="4">
        <v>44684</v>
      </c>
      <c r="E143">
        <v>15250</v>
      </c>
      <c r="F143">
        <v>1</v>
      </c>
    </row>
    <row r="144" spans="4:6" x14ac:dyDescent="0.25">
      <c r="D144" s="4">
        <v>44688</v>
      </c>
      <c r="E144">
        <v>30476</v>
      </c>
      <c r="F144">
        <v>3</v>
      </c>
    </row>
    <row r="145" spans="4:6" x14ac:dyDescent="0.25">
      <c r="D145" s="4">
        <v>44689</v>
      </c>
      <c r="E145">
        <v>30999</v>
      </c>
      <c r="F145">
        <v>3</v>
      </c>
    </row>
    <row r="146" spans="4:6" x14ac:dyDescent="0.25">
      <c r="D146" s="4">
        <v>44692</v>
      </c>
      <c r="E146">
        <v>11112</v>
      </c>
      <c r="F146">
        <v>1</v>
      </c>
    </row>
    <row r="147" spans="4:6" x14ac:dyDescent="0.25">
      <c r="D147" s="4">
        <v>44693</v>
      </c>
      <c r="E147">
        <v>15364</v>
      </c>
      <c r="F147">
        <v>1</v>
      </c>
    </row>
    <row r="148" spans="4:6" x14ac:dyDescent="0.25">
      <c r="D148" s="4">
        <v>44713</v>
      </c>
      <c r="E148">
        <v>13796</v>
      </c>
      <c r="F148">
        <v>1</v>
      </c>
    </row>
    <row r="149" spans="4:6" x14ac:dyDescent="0.25">
      <c r="D149" s="4">
        <v>44714</v>
      </c>
      <c r="E149">
        <v>9471</v>
      </c>
      <c r="F149">
        <v>1</v>
      </c>
    </row>
    <row r="150" spans="4:6" x14ac:dyDescent="0.25">
      <c r="D150" s="4">
        <v>44715</v>
      </c>
      <c r="E150">
        <v>12671</v>
      </c>
      <c r="F150">
        <v>1</v>
      </c>
    </row>
    <row r="151" spans="4:6" x14ac:dyDescent="0.25">
      <c r="D151" s="4">
        <v>44717</v>
      </c>
      <c r="E151">
        <v>21565</v>
      </c>
      <c r="F151">
        <v>2</v>
      </c>
    </row>
    <row r="152" spans="4:6" x14ac:dyDescent="0.25">
      <c r="D152" s="4">
        <v>44719</v>
      </c>
      <c r="E152">
        <v>2282</v>
      </c>
      <c r="F152">
        <v>1</v>
      </c>
    </row>
    <row r="153" spans="4:6" x14ac:dyDescent="0.25">
      <c r="D153" s="4">
        <v>44721</v>
      </c>
      <c r="E153">
        <v>13490</v>
      </c>
      <c r="F153">
        <v>1</v>
      </c>
    </row>
    <row r="154" spans="4:6" x14ac:dyDescent="0.25">
      <c r="D154" s="4">
        <v>44723</v>
      </c>
      <c r="E154">
        <v>4382</v>
      </c>
      <c r="F154">
        <v>1</v>
      </c>
    </row>
    <row r="155" spans="4:6" x14ac:dyDescent="0.25">
      <c r="D155" s="4">
        <v>44745</v>
      </c>
      <c r="E155">
        <v>8259</v>
      </c>
      <c r="F155">
        <v>1</v>
      </c>
    </row>
    <row r="156" spans="4:6" x14ac:dyDescent="0.25">
      <c r="D156" s="4">
        <v>44747</v>
      </c>
      <c r="E156">
        <v>6179</v>
      </c>
      <c r="F156">
        <v>1</v>
      </c>
    </row>
    <row r="157" spans="4:6" x14ac:dyDescent="0.25">
      <c r="D157" s="4">
        <v>44748</v>
      </c>
      <c r="E157">
        <v>16949</v>
      </c>
      <c r="F157">
        <v>1</v>
      </c>
    </row>
    <row r="158" spans="4:6" x14ac:dyDescent="0.25">
      <c r="D158" s="4">
        <v>44752</v>
      </c>
      <c r="E158">
        <v>22134</v>
      </c>
      <c r="F158">
        <v>2</v>
      </c>
    </row>
    <row r="159" spans="4:6" x14ac:dyDescent="0.25">
      <c r="D159" s="4">
        <v>44781</v>
      </c>
      <c r="E159">
        <v>11818</v>
      </c>
      <c r="F159">
        <v>1</v>
      </c>
    </row>
    <row r="160" spans="4:6" x14ac:dyDescent="0.25">
      <c r="D160" s="4">
        <v>44782</v>
      </c>
      <c r="E160">
        <v>4921</v>
      </c>
      <c r="F160">
        <v>1</v>
      </c>
    </row>
    <row r="161" spans="4:6" x14ac:dyDescent="0.25">
      <c r="D161" s="4">
        <v>44784</v>
      </c>
      <c r="E161">
        <v>15997</v>
      </c>
      <c r="F161">
        <v>2</v>
      </c>
    </row>
    <row r="162" spans="4:6" x14ac:dyDescent="0.25">
      <c r="D162" s="4">
        <v>44808</v>
      </c>
      <c r="E162">
        <v>11326</v>
      </c>
      <c r="F162">
        <v>1</v>
      </c>
    </row>
    <row r="163" spans="4:6" x14ac:dyDescent="0.25">
      <c r="D163" s="4">
        <v>44809</v>
      </c>
      <c r="E163">
        <v>14978</v>
      </c>
      <c r="F163">
        <v>1</v>
      </c>
    </row>
    <row r="164" spans="4:6" x14ac:dyDescent="0.25">
      <c r="D164" s="4">
        <v>44811</v>
      </c>
      <c r="E164">
        <v>8885</v>
      </c>
      <c r="F164">
        <v>1</v>
      </c>
    </row>
    <row r="165" spans="4:6" x14ac:dyDescent="0.25">
      <c r="D165" s="4">
        <v>44835</v>
      </c>
      <c r="E165">
        <v>9130</v>
      </c>
      <c r="F165">
        <v>1</v>
      </c>
    </row>
    <row r="166" spans="4:6" x14ac:dyDescent="0.25">
      <c r="D166" s="4">
        <v>44836</v>
      </c>
      <c r="E166">
        <v>28933</v>
      </c>
      <c r="F166">
        <v>3</v>
      </c>
    </row>
    <row r="167" spans="4:6" x14ac:dyDescent="0.25">
      <c r="D167" s="4">
        <v>44843</v>
      </c>
      <c r="E167">
        <v>12789</v>
      </c>
      <c r="F167">
        <v>1</v>
      </c>
    </row>
    <row r="168" spans="4:6" x14ac:dyDescent="0.25">
      <c r="D168" s="4">
        <v>44844</v>
      </c>
      <c r="E168">
        <v>6656</v>
      </c>
      <c r="F168">
        <v>1</v>
      </c>
    </row>
    <row r="169" spans="4:6" x14ac:dyDescent="0.25">
      <c r="D169" s="4">
        <v>44846</v>
      </c>
      <c r="E169">
        <v>9286</v>
      </c>
      <c r="F169">
        <v>1</v>
      </c>
    </row>
    <row r="170" spans="4:6" x14ac:dyDescent="0.25">
      <c r="D170" s="4">
        <v>44871</v>
      </c>
      <c r="E170">
        <v>27987</v>
      </c>
      <c r="F170">
        <v>2</v>
      </c>
    </row>
    <row r="171" spans="4:6" x14ac:dyDescent="0.25">
      <c r="D171" s="4">
        <v>44872</v>
      </c>
      <c r="E171">
        <v>3859</v>
      </c>
      <c r="F171">
        <v>1</v>
      </c>
    </row>
    <row r="172" spans="4:6" x14ac:dyDescent="0.25">
      <c r="D172" s="4">
        <v>44873</v>
      </c>
      <c r="E172">
        <v>9957</v>
      </c>
      <c r="F172">
        <v>1</v>
      </c>
    </row>
    <row r="173" spans="4:6" x14ac:dyDescent="0.25">
      <c r="D173" s="4">
        <v>44875</v>
      </c>
      <c r="E173">
        <v>8842</v>
      </c>
      <c r="F173">
        <v>1</v>
      </c>
    </row>
    <row r="174" spans="4:6" x14ac:dyDescent="0.25">
      <c r="D174" s="4">
        <v>44898</v>
      </c>
      <c r="E174">
        <v>9279</v>
      </c>
      <c r="F174">
        <v>1</v>
      </c>
    </row>
    <row r="175" spans="4:6" x14ac:dyDescent="0.25">
      <c r="D175" s="4">
        <v>44899</v>
      </c>
      <c r="E175">
        <v>16010</v>
      </c>
      <c r="F175">
        <v>2</v>
      </c>
    </row>
    <row r="176" spans="4:6" x14ac:dyDescent="0.25">
      <c r="D176" s="3" t="s">
        <v>202</v>
      </c>
      <c r="E176">
        <v>2168618</v>
      </c>
      <c r="F176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A338-DFCB-4E29-B746-C24EF836E420}">
  <dimension ref="A3:AH10"/>
  <sheetViews>
    <sheetView topLeftCell="BF1" workbookViewId="0">
      <selection activeCell="BG4" sqref="BG4"/>
    </sheetView>
  </sheetViews>
  <sheetFormatPr defaultRowHeight="15" x14ac:dyDescent="0.25"/>
  <cols>
    <col min="1" max="1" width="13.140625" bestFit="1" customWidth="1"/>
    <col min="2" max="2" width="22.5703125" bestFit="1" customWidth="1"/>
    <col min="3" max="3" width="9.42578125" bestFit="1" customWidth="1"/>
    <col min="4" max="4" width="7" bestFit="1" customWidth="1"/>
    <col min="5" max="5" width="8.28515625" bestFit="1" customWidth="1"/>
    <col min="6" max="6" width="7.140625" bestFit="1" customWidth="1"/>
    <col min="7" max="7" width="7" bestFit="1" customWidth="1"/>
    <col min="8" max="8" width="8" bestFit="1" customWidth="1"/>
    <col min="9" max="9" width="11.85546875" bestFit="1" customWidth="1"/>
    <col min="10" max="10" width="11.42578125" bestFit="1" customWidth="1"/>
    <col min="11" max="11" width="6.5703125" bestFit="1" customWidth="1"/>
    <col min="12" max="12" width="30.28515625" bestFit="1" customWidth="1"/>
    <col min="13" max="13" width="9.42578125" bestFit="1" customWidth="1"/>
    <col min="14" max="14" width="7" bestFit="1" customWidth="1"/>
    <col min="15" max="15" width="8.28515625" bestFit="1" customWidth="1"/>
    <col min="16" max="16" width="7.140625" bestFit="1" customWidth="1"/>
    <col min="17" max="17" width="7" bestFit="1" customWidth="1"/>
    <col min="18" max="18" width="8" bestFit="1" customWidth="1"/>
    <col min="19" max="19" width="11.85546875" bestFit="1" customWidth="1"/>
    <col min="20" max="20" width="11.42578125" bestFit="1" customWidth="1"/>
    <col min="21" max="21" width="6.5703125" bestFit="1" customWidth="1"/>
    <col min="22" max="22" width="24.85546875" bestFit="1" customWidth="1"/>
    <col min="23" max="23" width="9.42578125" bestFit="1" customWidth="1"/>
    <col min="24" max="24" width="7" bestFit="1" customWidth="1"/>
    <col min="25" max="25" width="8.28515625" bestFit="1" customWidth="1"/>
    <col min="26" max="26" width="7.140625" bestFit="1" customWidth="1"/>
    <col min="27" max="27" width="7" bestFit="1" customWidth="1"/>
    <col min="28" max="28" width="8" bestFit="1" customWidth="1"/>
    <col min="29" max="29" width="11.85546875" bestFit="1" customWidth="1"/>
    <col min="30" max="30" width="11.42578125" bestFit="1" customWidth="1"/>
    <col min="31" max="31" width="6.5703125" bestFit="1" customWidth="1"/>
    <col min="32" max="32" width="27.5703125" bestFit="1" customWidth="1"/>
    <col min="33" max="33" width="35.28515625" bestFit="1" customWidth="1"/>
    <col min="34" max="34" width="30" bestFit="1" customWidth="1"/>
  </cols>
  <sheetData>
    <row r="3" spans="1:34" x14ac:dyDescent="0.25">
      <c r="B3" s="2" t="s">
        <v>215</v>
      </c>
    </row>
    <row r="4" spans="1:34" x14ac:dyDescent="0.25">
      <c r="B4" t="s">
        <v>204</v>
      </c>
      <c r="L4" t="s">
        <v>214</v>
      </c>
      <c r="V4" t="s">
        <v>219</v>
      </c>
      <c r="AF4" t="s">
        <v>220</v>
      </c>
      <c r="AG4" t="s">
        <v>216</v>
      </c>
      <c r="AH4" t="s">
        <v>221</v>
      </c>
    </row>
    <row r="5" spans="1:34" x14ac:dyDescent="0.25">
      <c r="A5" s="2" t="s">
        <v>201</v>
      </c>
      <c r="B5" t="s">
        <v>32</v>
      </c>
      <c r="C5" t="s">
        <v>56</v>
      </c>
      <c r="D5" t="s">
        <v>35</v>
      </c>
      <c r="E5" t="s">
        <v>42</v>
      </c>
      <c r="F5" t="s">
        <v>28</v>
      </c>
      <c r="G5" t="s">
        <v>93</v>
      </c>
      <c r="H5" t="s">
        <v>25</v>
      </c>
      <c r="I5" t="s">
        <v>22</v>
      </c>
      <c r="J5" t="s">
        <v>14</v>
      </c>
      <c r="K5" t="s">
        <v>54</v>
      </c>
      <c r="L5" t="s">
        <v>32</v>
      </c>
      <c r="M5" t="s">
        <v>56</v>
      </c>
      <c r="N5" t="s">
        <v>35</v>
      </c>
      <c r="O5" t="s">
        <v>42</v>
      </c>
      <c r="P5" t="s">
        <v>28</v>
      </c>
      <c r="Q5" t="s">
        <v>93</v>
      </c>
      <c r="R5" t="s">
        <v>25</v>
      </c>
      <c r="S5" t="s">
        <v>22</v>
      </c>
      <c r="T5" t="s">
        <v>14</v>
      </c>
      <c r="U5" t="s">
        <v>54</v>
      </c>
      <c r="V5" t="s">
        <v>32</v>
      </c>
      <c r="W5" t="s">
        <v>56</v>
      </c>
      <c r="X5" t="s">
        <v>35</v>
      </c>
      <c r="Y5" t="s">
        <v>42</v>
      </c>
      <c r="Z5" t="s">
        <v>28</v>
      </c>
      <c r="AA5" t="s">
        <v>93</v>
      </c>
      <c r="AB5" t="s">
        <v>25</v>
      </c>
      <c r="AC5" t="s">
        <v>22</v>
      </c>
      <c r="AD5" t="s">
        <v>14</v>
      </c>
      <c r="AE5" t="s">
        <v>54</v>
      </c>
    </row>
    <row r="6" spans="1:34" x14ac:dyDescent="0.25">
      <c r="A6" s="3" t="s">
        <v>18</v>
      </c>
      <c r="B6">
        <v>12</v>
      </c>
      <c r="C6">
        <v>5</v>
      </c>
      <c r="D6">
        <v>7</v>
      </c>
      <c r="E6">
        <v>14</v>
      </c>
      <c r="F6">
        <v>17</v>
      </c>
      <c r="G6">
        <v>7</v>
      </c>
      <c r="H6">
        <v>14</v>
      </c>
      <c r="I6">
        <v>19</v>
      </c>
      <c r="J6">
        <v>31</v>
      </c>
      <c r="K6">
        <v>13</v>
      </c>
      <c r="L6">
        <v>27</v>
      </c>
      <c r="M6">
        <v>9</v>
      </c>
      <c r="N6">
        <v>32</v>
      </c>
      <c r="O6">
        <v>39</v>
      </c>
      <c r="P6">
        <v>30</v>
      </c>
      <c r="Q6">
        <v>29</v>
      </c>
      <c r="R6">
        <v>44</v>
      </c>
      <c r="S6">
        <v>45</v>
      </c>
      <c r="T6">
        <v>70</v>
      </c>
      <c r="U6">
        <v>30</v>
      </c>
      <c r="V6">
        <v>60</v>
      </c>
      <c r="W6">
        <v>41</v>
      </c>
      <c r="X6">
        <v>47</v>
      </c>
      <c r="Y6">
        <v>98</v>
      </c>
      <c r="Z6">
        <v>68</v>
      </c>
      <c r="AA6">
        <v>90</v>
      </c>
      <c r="AB6">
        <v>84</v>
      </c>
      <c r="AC6">
        <v>61</v>
      </c>
      <c r="AD6">
        <v>81</v>
      </c>
      <c r="AE6">
        <v>68</v>
      </c>
      <c r="AF6">
        <v>139</v>
      </c>
      <c r="AG6">
        <v>355</v>
      </c>
      <c r="AH6">
        <v>698</v>
      </c>
    </row>
    <row r="7" spans="1:34" x14ac:dyDescent="0.25">
      <c r="A7" s="3" t="s">
        <v>41</v>
      </c>
      <c r="B7">
        <v>13</v>
      </c>
      <c r="C7">
        <v>11</v>
      </c>
      <c r="D7">
        <v>15</v>
      </c>
      <c r="E7">
        <v>26</v>
      </c>
      <c r="F7">
        <v>17</v>
      </c>
      <c r="G7">
        <v>34</v>
      </c>
      <c r="H7">
        <v>19</v>
      </c>
      <c r="I7">
        <v>3</v>
      </c>
      <c r="J7">
        <v>26</v>
      </c>
      <c r="K7">
        <v>8</v>
      </c>
      <c r="L7">
        <v>33</v>
      </c>
      <c r="M7">
        <v>39</v>
      </c>
      <c r="N7">
        <v>28</v>
      </c>
      <c r="O7">
        <v>53</v>
      </c>
      <c r="P7">
        <v>52</v>
      </c>
      <c r="Q7">
        <v>87</v>
      </c>
      <c r="R7">
        <v>52</v>
      </c>
      <c r="S7">
        <v>27</v>
      </c>
      <c r="T7">
        <v>42</v>
      </c>
      <c r="U7">
        <v>41</v>
      </c>
      <c r="V7">
        <v>44</v>
      </c>
      <c r="W7">
        <v>69</v>
      </c>
      <c r="X7">
        <v>80</v>
      </c>
      <c r="Y7">
        <v>133</v>
      </c>
      <c r="Z7">
        <v>99</v>
      </c>
      <c r="AA7">
        <v>169</v>
      </c>
      <c r="AB7">
        <v>119</v>
      </c>
      <c r="AC7">
        <v>52</v>
      </c>
      <c r="AD7">
        <v>65</v>
      </c>
      <c r="AE7">
        <v>76</v>
      </c>
      <c r="AF7">
        <v>172</v>
      </c>
      <c r="AG7">
        <v>454</v>
      </c>
      <c r="AH7">
        <v>906</v>
      </c>
    </row>
    <row r="8" spans="1:34" x14ac:dyDescent="0.25">
      <c r="A8" s="3" t="s">
        <v>13</v>
      </c>
      <c r="B8">
        <v>17</v>
      </c>
      <c r="C8">
        <v>16</v>
      </c>
      <c r="D8">
        <v>7</v>
      </c>
      <c r="E8">
        <v>7</v>
      </c>
      <c r="F8">
        <v>9</v>
      </c>
      <c r="G8">
        <v>18</v>
      </c>
      <c r="H8">
        <v>38</v>
      </c>
      <c r="I8">
        <v>10</v>
      </c>
      <c r="J8">
        <v>26</v>
      </c>
      <c r="K8">
        <v>9</v>
      </c>
      <c r="L8">
        <v>75</v>
      </c>
      <c r="M8">
        <v>46</v>
      </c>
      <c r="N8">
        <v>37</v>
      </c>
      <c r="O8">
        <v>35</v>
      </c>
      <c r="P8">
        <v>15</v>
      </c>
      <c r="Q8">
        <v>44</v>
      </c>
      <c r="R8">
        <v>106</v>
      </c>
      <c r="S8">
        <v>30</v>
      </c>
      <c r="T8">
        <v>68</v>
      </c>
      <c r="U8">
        <v>18</v>
      </c>
      <c r="V8">
        <v>145</v>
      </c>
      <c r="W8">
        <v>100</v>
      </c>
      <c r="X8">
        <v>91</v>
      </c>
      <c r="Y8">
        <v>90</v>
      </c>
      <c r="Z8">
        <v>29</v>
      </c>
      <c r="AA8">
        <v>67</v>
      </c>
      <c r="AB8">
        <v>257</v>
      </c>
      <c r="AC8">
        <v>42</v>
      </c>
      <c r="AD8">
        <v>126</v>
      </c>
      <c r="AE8">
        <v>31</v>
      </c>
      <c r="AF8">
        <v>157</v>
      </c>
      <c r="AG8">
        <v>474</v>
      </c>
      <c r="AH8">
        <v>978</v>
      </c>
    </row>
    <row r="9" spans="1:34" x14ac:dyDescent="0.25">
      <c r="A9" s="3" t="s">
        <v>21</v>
      </c>
      <c r="B9">
        <v>23</v>
      </c>
      <c r="C9">
        <v>25</v>
      </c>
      <c r="D9">
        <v>8</v>
      </c>
      <c r="E9">
        <v>16</v>
      </c>
      <c r="F9">
        <v>17</v>
      </c>
      <c r="G9">
        <v>10</v>
      </c>
      <c r="H9">
        <v>14</v>
      </c>
      <c r="I9">
        <v>11</v>
      </c>
      <c r="J9">
        <v>13</v>
      </c>
      <c r="K9">
        <v>8</v>
      </c>
      <c r="L9">
        <v>48</v>
      </c>
      <c r="M9">
        <v>60</v>
      </c>
      <c r="N9">
        <v>27</v>
      </c>
      <c r="O9">
        <v>61</v>
      </c>
      <c r="P9">
        <v>43</v>
      </c>
      <c r="Q9">
        <v>12</v>
      </c>
      <c r="R9">
        <v>40</v>
      </c>
      <c r="S9">
        <v>41</v>
      </c>
      <c r="T9">
        <v>22</v>
      </c>
      <c r="U9">
        <v>26</v>
      </c>
      <c r="V9">
        <v>107</v>
      </c>
      <c r="W9">
        <v>151</v>
      </c>
      <c r="X9">
        <v>37</v>
      </c>
      <c r="Y9">
        <v>94</v>
      </c>
      <c r="Z9">
        <v>96</v>
      </c>
      <c r="AA9">
        <v>12</v>
      </c>
      <c r="AB9">
        <v>97</v>
      </c>
      <c r="AC9">
        <v>92</v>
      </c>
      <c r="AD9">
        <v>62</v>
      </c>
      <c r="AE9">
        <v>10</v>
      </c>
      <c r="AF9">
        <v>145</v>
      </c>
      <c r="AG9">
        <v>380</v>
      </c>
      <c r="AH9">
        <v>758</v>
      </c>
    </row>
    <row r="10" spans="1:34" x14ac:dyDescent="0.25">
      <c r="A10" s="3" t="s">
        <v>202</v>
      </c>
      <c r="B10">
        <v>65</v>
      </c>
      <c r="C10">
        <v>57</v>
      </c>
      <c r="D10">
        <v>37</v>
      </c>
      <c r="E10">
        <v>63</v>
      </c>
      <c r="F10">
        <v>60</v>
      </c>
      <c r="G10">
        <v>69</v>
      </c>
      <c r="H10">
        <v>85</v>
      </c>
      <c r="I10">
        <v>43</v>
      </c>
      <c r="J10">
        <v>96</v>
      </c>
      <c r="K10">
        <v>38</v>
      </c>
      <c r="L10">
        <v>183</v>
      </c>
      <c r="M10">
        <v>154</v>
      </c>
      <c r="N10">
        <v>124</v>
      </c>
      <c r="O10">
        <v>188</v>
      </c>
      <c r="P10">
        <v>140</v>
      </c>
      <c r="Q10">
        <v>172</v>
      </c>
      <c r="R10">
        <v>242</v>
      </c>
      <c r="S10">
        <v>143</v>
      </c>
      <c r="T10">
        <v>202</v>
      </c>
      <c r="U10">
        <v>115</v>
      </c>
      <c r="V10">
        <v>356</v>
      </c>
      <c r="W10">
        <v>361</v>
      </c>
      <c r="X10">
        <v>255</v>
      </c>
      <c r="Y10">
        <v>415</v>
      </c>
      <c r="Z10">
        <v>292</v>
      </c>
      <c r="AA10">
        <v>338</v>
      </c>
      <c r="AB10">
        <v>557</v>
      </c>
      <c r="AC10">
        <v>247</v>
      </c>
      <c r="AD10">
        <v>334</v>
      </c>
      <c r="AE10">
        <v>185</v>
      </c>
      <c r="AF10">
        <v>613</v>
      </c>
      <c r="AG10">
        <v>1663</v>
      </c>
      <c r="AH10">
        <v>3340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952D-50AB-4D12-B174-2BBE174726C8}">
  <dimension ref="A3:F22"/>
  <sheetViews>
    <sheetView tabSelected="1" workbookViewId="0">
      <selection activeCell="F22" sqref="F22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16.7109375" bestFit="1" customWidth="1"/>
    <col min="4" max="4" width="20.85546875" bestFit="1" customWidth="1"/>
    <col min="5" max="5" width="17.42578125" bestFit="1" customWidth="1"/>
    <col min="6" max="6" width="23.140625" bestFit="1" customWidth="1"/>
    <col min="7" max="7" width="7" bestFit="1" customWidth="1"/>
    <col min="8" max="8" width="8" bestFit="1" customWidth="1"/>
    <col min="9" max="9" width="11.85546875" bestFit="1" customWidth="1"/>
    <col min="10" max="10" width="11.42578125" bestFit="1" customWidth="1"/>
    <col min="11" max="11" width="6.5703125" bestFit="1" customWidth="1"/>
    <col min="12" max="12" width="11.28515625" bestFit="1" customWidth="1"/>
    <col min="13" max="13" width="22.5703125" bestFit="1" customWidth="1"/>
    <col min="14" max="14" width="20.5703125" bestFit="1" customWidth="1"/>
    <col min="15" max="15" width="22.5703125" bestFit="1" customWidth="1"/>
    <col min="16" max="16" width="20.5703125" bestFit="1" customWidth="1"/>
    <col min="17" max="17" width="22.5703125" bestFit="1" customWidth="1"/>
    <col min="18" max="18" width="20.5703125" bestFit="1" customWidth="1"/>
    <col min="19" max="19" width="22.5703125" bestFit="1" customWidth="1"/>
    <col min="20" max="20" width="20.5703125" bestFit="1" customWidth="1"/>
    <col min="21" max="21" width="22.5703125" bestFit="1" customWidth="1"/>
    <col min="22" max="22" width="25.7109375" bestFit="1" customWidth="1"/>
    <col min="23" max="23" width="27.5703125" bestFit="1" customWidth="1"/>
  </cols>
  <sheetData>
    <row r="3" spans="1:6" x14ac:dyDescent="0.25">
      <c r="A3" s="2" t="s">
        <v>201</v>
      </c>
      <c r="B3" t="s">
        <v>200</v>
      </c>
      <c r="C3" t="s">
        <v>206</v>
      </c>
      <c r="D3" t="s">
        <v>222</v>
      </c>
      <c r="E3" t="s">
        <v>203</v>
      </c>
      <c r="F3" t="s">
        <v>207</v>
      </c>
    </row>
    <row r="4" spans="1:6" x14ac:dyDescent="0.25">
      <c r="A4" s="3" t="s">
        <v>32</v>
      </c>
      <c r="B4" s="6">
        <v>2349584</v>
      </c>
      <c r="C4" s="6">
        <v>263</v>
      </c>
      <c r="D4" s="6">
        <v>187184</v>
      </c>
      <c r="E4" s="6">
        <v>2162400</v>
      </c>
      <c r="F4" s="6">
        <v>189520</v>
      </c>
    </row>
    <row r="5" spans="1:6" x14ac:dyDescent="0.25">
      <c r="A5" s="3" t="s">
        <v>56</v>
      </c>
      <c r="B5" s="6">
        <v>2425002</v>
      </c>
      <c r="C5" s="6">
        <v>235</v>
      </c>
      <c r="D5" s="6">
        <v>177297</v>
      </c>
      <c r="E5" s="6">
        <v>2247705</v>
      </c>
      <c r="F5" s="6">
        <v>205754</v>
      </c>
    </row>
    <row r="6" spans="1:6" x14ac:dyDescent="0.25">
      <c r="A6" s="3" t="s">
        <v>35</v>
      </c>
      <c r="B6" s="6">
        <v>1629937</v>
      </c>
      <c r="C6" s="6">
        <v>155</v>
      </c>
      <c r="D6" s="6">
        <v>146699</v>
      </c>
      <c r="E6" s="6">
        <v>1483238</v>
      </c>
      <c r="F6" s="6">
        <v>159349</v>
      </c>
    </row>
    <row r="7" spans="1:6" x14ac:dyDescent="0.25">
      <c r="A7" s="3" t="s">
        <v>42</v>
      </c>
      <c r="B7" s="6">
        <v>2496543</v>
      </c>
      <c r="C7" s="6">
        <v>219</v>
      </c>
      <c r="D7" s="6">
        <v>237460</v>
      </c>
      <c r="E7" s="6">
        <v>2259083</v>
      </c>
      <c r="F7" s="6">
        <v>257323</v>
      </c>
    </row>
    <row r="8" spans="1:6" x14ac:dyDescent="0.25">
      <c r="A8" s="3" t="s">
        <v>28</v>
      </c>
      <c r="B8" s="6">
        <v>2583527</v>
      </c>
      <c r="C8" s="6">
        <v>215</v>
      </c>
      <c r="D8" s="6">
        <v>176700</v>
      </c>
      <c r="E8" s="6">
        <v>2406827</v>
      </c>
      <c r="F8" s="6">
        <v>200244</v>
      </c>
    </row>
    <row r="9" spans="1:6" x14ac:dyDescent="0.25">
      <c r="A9" s="3" t="s">
        <v>93</v>
      </c>
      <c r="B9" s="6">
        <v>2040938</v>
      </c>
      <c r="C9" s="6">
        <v>233</v>
      </c>
      <c r="D9" s="6">
        <v>198889</v>
      </c>
      <c r="E9" s="6">
        <v>1842049</v>
      </c>
      <c r="F9" s="6">
        <v>200628</v>
      </c>
    </row>
    <row r="10" spans="1:6" x14ac:dyDescent="0.25">
      <c r="A10" s="3" t="s">
        <v>25</v>
      </c>
      <c r="B10" s="6">
        <v>4261346</v>
      </c>
      <c r="C10" s="6">
        <v>374</v>
      </c>
      <c r="D10" s="6">
        <v>335487</v>
      </c>
      <c r="E10" s="6">
        <v>3925859</v>
      </c>
      <c r="F10" s="6">
        <v>358784</v>
      </c>
    </row>
    <row r="11" spans="1:6" x14ac:dyDescent="0.25">
      <c r="A11" s="3" t="s">
        <v>22</v>
      </c>
      <c r="B11" s="6">
        <v>2053217</v>
      </c>
      <c r="C11" s="6">
        <v>200</v>
      </c>
      <c r="D11" s="6">
        <v>161363</v>
      </c>
      <c r="E11" s="6">
        <v>1891854</v>
      </c>
      <c r="F11" s="6">
        <v>174463</v>
      </c>
    </row>
    <row r="12" spans="1:6" x14ac:dyDescent="0.25">
      <c r="A12" s="3" t="s">
        <v>14</v>
      </c>
      <c r="B12" s="6">
        <v>2108382</v>
      </c>
      <c r="C12" s="6">
        <v>195</v>
      </c>
      <c r="D12" s="6">
        <v>236745</v>
      </c>
      <c r="E12" s="6">
        <v>1871637</v>
      </c>
      <c r="F12" s="6">
        <v>248611</v>
      </c>
    </row>
    <row r="13" spans="1:6" x14ac:dyDescent="0.25">
      <c r="A13" s="3" t="s">
        <v>54</v>
      </c>
      <c r="B13" s="6">
        <v>1837595</v>
      </c>
      <c r="C13" s="6">
        <v>150</v>
      </c>
      <c r="D13" s="6">
        <v>138197</v>
      </c>
      <c r="E13" s="6">
        <v>1699398</v>
      </c>
      <c r="F13" s="6">
        <v>173942</v>
      </c>
    </row>
    <row r="14" spans="1:6" x14ac:dyDescent="0.25">
      <c r="A14" s="3" t="s">
        <v>202</v>
      </c>
      <c r="B14" s="6">
        <v>23786071</v>
      </c>
      <c r="C14" s="6">
        <v>2239</v>
      </c>
      <c r="D14" s="6">
        <v>1996021</v>
      </c>
      <c r="E14" s="6">
        <v>21790050</v>
      </c>
      <c r="F14" s="6">
        <v>2168618</v>
      </c>
    </row>
    <row r="17" spans="2:5" x14ac:dyDescent="0.25">
      <c r="C17">
        <f>GETPIVOTDATA("Sum of Total Revenue",$A$3,"Product","Tablet")-GETPIVOTDATA("Sum of Unit Selling Price",$A$3,"Product","Tablet")</f>
        <v>1663653</v>
      </c>
      <c r="D17">
        <f>GETPIVOTDATA("Sum of Profit/Loss",$A$3,"Product","Tablet")-C17</f>
        <v>35745</v>
      </c>
    </row>
    <row r="18" spans="2:5" x14ac:dyDescent="0.25">
      <c r="B18" s="7"/>
      <c r="E18">
        <f>GETPIVOTDATA("Sum of Profit/Loss",$A$3,"Product","Tablet")/GETPIVOTDATA("Sum of Units Sold",$A$3,"Product","Tablet")</f>
        <v>11329.32</v>
      </c>
    </row>
    <row r="19" spans="2:5" x14ac:dyDescent="0.25">
      <c r="E19">
        <f>D17-E18</f>
        <v>24415.68</v>
      </c>
    </row>
    <row r="20" spans="2:5" x14ac:dyDescent="0.25">
      <c r="D20">
        <f>GETPIVOTDATA("Sum of Total Revenue",$A$3,"Product","Tablet")-GETPIVOTDATA("Sum of Profit/Loss",$A$3,"Product","Tablet")</f>
        <v>138197</v>
      </c>
    </row>
    <row r="22" spans="2:5" x14ac:dyDescent="0.25">
      <c r="D22">
        <f>GETPIVOTDATA("Sum of Units Sold",$A$3,"Product","Laptop")*GETPIVOTDATA("Sum of Unit Selling Price",$A$3,"Product","Laptop")</f>
        <v>24699095</v>
      </c>
      <c r="E22">
        <f>D22-GETPIVOTDATA("Sum of Profit/Loss",$A$3,"Product","Laptop")</f>
        <v>23215857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1"/>
  <sheetViews>
    <sheetView topLeftCell="A2" workbookViewId="0">
      <selection activeCell="F21" sqref="A2:P201"/>
    </sheetView>
  </sheetViews>
  <sheetFormatPr defaultRowHeight="15" x14ac:dyDescent="0.25"/>
  <cols>
    <col min="1" max="1" width="10.7109375" bestFit="1" customWidth="1"/>
    <col min="2" max="2" width="9.28515625" customWidth="1"/>
    <col min="3" max="3" width="11.85546875" bestFit="1" customWidth="1"/>
    <col min="4" max="4" width="15.85546875" bestFit="1" customWidth="1"/>
    <col min="5" max="7" width="12.140625" customWidth="1"/>
    <col min="8" max="8" width="16.42578125" bestFit="1" customWidth="1"/>
    <col min="9" max="9" width="18.5703125" bestFit="1" customWidth="1"/>
    <col min="10" max="10" width="18.5703125" customWidth="1"/>
    <col min="11" max="11" width="16.140625" bestFit="1" customWidth="1"/>
    <col min="12" max="12" width="19.28515625" bestFit="1" customWidth="1"/>
    <col min="13" max="13" width="19" customWidth="1"/>
    <col min="14" max="14" width="17.7109375" customWidth="1"/>
    <col min="15" max="15" width="25.7109375" bestFit="1" customWidth="1"/>
    <col min="16" max="16" width="25.140625" customWidth="1"/>
    <col min="17" max="17" width="20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211</v>
      </c>
      <c r="G1" t="s">
        <v>208</v>
      </c>
      <c r="H1" t="s">
        <v>5</v>
      </c>
      <c r="I1" t="s">
        <v>6</v>
      </c>
      <c r="J1" t="s">
        <v>218</v>
      </c>
      <c r="K1" t="s">
        <v>199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5">
      <c r="A2" t="s">
        <v>12</v>
      </c>
      <c r="B2" t="s">
        <v>13</v>
      </c>
      <c r="C2" t="s">
        <v>14</v>
      </c>
      <c r="D2" t="s">
        <v>15</v>
      </c>
      <c r="E2">
        <v>10</v>
      </c>
      <c r="F2" t="str">
        <f t="shared" ref="F2:F33" si="0">IF(G1&lt;=0,"Profit",IF(G1&gt;= 0,"Loss"))</f>
        <v>Loss</v>
      </c>
      <c r="G2">
        <f>Table1[[#This Row],[Unit Cost Price]]-Table1[[#This Row],[Unit Selling Price]]</f>
        <v>-4786</v>
      </c>
      <c r="H2">
        <v>11730</v>
      </c>
      <c r="I2">
        <v>16516</v>
      </c>
      <c r="J2">
        <f>Table1[[#This Row],[Total Revenue]]-Table1[[#This Row],[profit/loss]]</f>
        <v>169946</v>
      </c>
      <c r="K2">
        <f>Table1[[#This Row],[Units Sold]]*Table1[[#This Row],[Unit Selling Price]]</f>
        <v>165160</v>
      </c>
      <c r="L2">
        <v>54.56</v>
      </c>
      <c r="M2">
        <v>5</v>
      </c>
      <c r="N2" t="s">
        <v>16</v>
      </c>
      <c r="O2">
        <v>12</v>
      </c>
      <c r="P2">
        <v>30</v>
      </c>
    </row>
    <row r="3" spans="1:16" x14ac:dyDescent="0.25">
      <c r="A3" t="s">
        <v>17</v>
      </c>
      <c r="B3" t="s">
        <v>18</v>
      </c>
      <c r="C3" t="s">
        <v>14</v>
      </c>
      <c r="D3" t="s">
        <v>19</v>
      </c>
      <c r="E3">
        <v>3</v>
      </c>
      <c r="F3" t="str">
        <f t="shared" si="0"/>
        <v>Profit</v>
      </c>
      <c r="G3">
        <f>Table1[[#This Row],[Unit Cost Price]]-Table1[[#This Row],[Unit Selling Price]]</f>
        <v>1066</v>
      </c>
      <c r="H3">
        <v>5715</v>
      </c>
      <c r="I3">
        <v>4649</v>
      </c>
      <c r="J3">
        <f>Table1[[#This Row],[Total Revenue]]-Table1[[#This Row],[profit/loss]]</f>
        <v>12881</v>
      </c>
      <c r="K3">
        <f>Table1[[#This Row],[Units Sold]]*Table1[[#This Row],[Unit Selling Price]]</f>
        <v>13947</v>
      </c>
      <c r="L3">
        <v>48.7</v>
      </c>
      <c r="M3">
        <v>5</v>
      </c>
      <c r="N3" t="s">
        <v>16</v>
      </c>
      <c r="O3">
        <v>6</v>
      </c>
      <c r="P3">
        <v>18</v>
      </c>
    </row>
    <row r="4" spans="1:16" x14ac:dyDescent="0.25">
      <c r="A4" t="s">
        <v>20</v>
      </c>
      <c r="B4" t="s">
        <v>21</v>
      </c>
      <c r="C4" t="s">
        <v>22</v>
      </c>
      <c r="D4" t="s">
        <v>23</v>
      </c>
      <c r="E4">
        <v>8</v>
      </c>
      <c r="F4" t="str">
        <f t="shared" si="0"/>
        <v>Loss</v>
      </c>
      <c r="G4">
        <f>Table1[[#This Row],[Unit Cost Price]]-Table1[[#This Row],[Unit Selling Price]]</f>
        <v>-4007</v>
      </c>
      <c r="H4">
        <v>10213</v>
      </c>
      <c r="I4">
        <v>14220</v>
      </c>
      <c r="J4">
        <f>Table1[[#This Row],[Total Revenue]]-Table1[[#This Row],[profit/loss]]</f>
        <v>117767</v>
      </c>
      <c r="K4">
        <f>Table1[[#This Row],[Units Sold]]*Table1[[#This Row],[Unit Selling Price]]</f>
        <v>113760</v>
      </c>
      <c r="L4">
        <v>80.63</v>
      </c>
      <c r="M4">
        <v>4</v>
      </c>
      <c r="N4" t="s">
        <v>16</v>
      </c>
      <c r="O4">
        <v>8</v>
      </c>
      <c r="P4">
        <v>11</v>
      </c>
    </row>
    <row r="5" spans="1:16" x14ac:dyDescent="0.25">
      <c r="A5" t="s">
        <v>24</v>
      </c>
      <c r="B5" t="s">
        <v>13</v>
      </c>
      <c r="C5" t="s">
        <v>14</v>
      </c>
      <c r="D5" t="s">
        <v>19</v>
      </c>
      <c r="E5">
        <v>4</v>
      </c>
      <c r="F5" t="str">
        <f t="shared" si="0"/>
        <v>Profit</v>
      </c>
      <c r="G5">
        <f>Table1[[#This Row],[Unit Cost Price]]-Table1[[#This Row],[Unit Selling Price]]</f>
        <v>29</v>
      </c>
      <c r="H5">
        <v>12749</v>
      </c>
      <c r="I5">
        <v>12720</v>
      </c>
      <c r="J5">
        <f>Table1[[#This Row],[Total Revenue]]-Table1[[#This Row],[profit/loss]]</f>
        <v>50851</v>
      </c>
      <c r="K5">
        <f>Table1[[#This Row],[Units Sold]]*Table1[[#This Row],[Unit Selling Price]]</f>
        <v>50880</v>
      </c>
      <c r="L5">
        <v>89.33</v>
      </c>
      <c r="M5">
        <v>4</v>
      </c>
      <c r="N5" t="s">
        <v>16</v>
      </c>
      <c r="O5">
        <v>6</v>
      </c>
      <c r="P5">
        <v>18</v>
      </c>
    </row>
    <row r="6" spans="1:16" x14ac:dyDescent="0.25">
      <c r="A6" s="1">
        <v>44717</v>
      </c>
      <c r="B6" t="s">
        <v>13</v>
      </c>
      <c r="C6" t="s">
        <v>25</v>
      </c>
      <c r="D6" t="s">
        <v>26</v>
      </c>
      <c r="E6">
        <v>18</v>
      </c>
      <c r="F6" t="str">
        <f t="shared" si="0"/>
        <v>Loss</v>
      </c>
      <c r="G6">
        <f>Table1[[#This Row],[Unit Cost Price]]-Table1[[#This Row],[Unit Selling Price]]</f>
        <v>2187</v>
      </c>
      <c r="H6">
        <v>11246</v>
      </c>
      <c r="I6">
        <v>9059</v>
      </c>
      <c r="J6">
        <f>Table1[[#This Row],[Total Revenue]]-Table1[[#This Row],[profit/loss]]</f>
        <v>160875</v>
      </c>
      <c r="K6">
        <f>Table1[[#This Row],[Units Sold]]*Table1[[#This Row],[Unit Selling Price]]</f>
        <v>163062</v>
      </c>
      <c r="L6">
        <v>55.8</v>
      </c>
      <c r="M6">
        <v>3</v>
      </c>
      <c r="N6" t="s">
        <v>16</v>
      </c>
      <c r="O6">
        <v>6</v>
      </c>
      <c r="P6">
        <v>12</v>
      </c>
    </row>
    <row r="7" spans="1:16" x14ac:dyDescent="0.25">
      <c r="A7" t="s">
        <v>27</v>
      </c>
      <c r="B7" t="s">
        <v>18</v>
      </c>
      <c r="C7" t="s">
        <v>28</v>
      </c>
      <c r="D7" t="s">
        <v>29</v>
      </c>
      <c r="E7">
        <v>14</v>
      </c>
      <c r="F7" t="str">
        <f t="shared" si="0"/>
        <v>Loss</v>
      </c>
      <c r="G7">
        <f>Table1[[#This Row],[Unit Cost Price]]-Table1[[#This Row],[Unit Selling Price]]</f>
        <v>-2617</v>
      </c>
      <c r="H7">
        <v>11325</v>
      </c>
      <c r="I7">
        <v>13942</v>
      </c>
      <c r="J7">
        <f>Table1[[#This Row],[Total Revenue]]-Table1[[#This Row],[profit/loss]]</f>
        <v>197805</v>
      </c>
      <c r="K7">
        <f>Table1[[#This Row],[Units Sold]]*Table1[[#This Row],[Unit Selling Price]]</f>
        <v>195188</v>
      </c>
      <c r="L7">
        <v>86.33</v>
      </c>
      <c r="M7">
        <v>4</v>
      </c>
      <c r="N7" t="s">
        <v>30</v>
      </c>
      <c r="O7">
        <v>9</v>
      </c>
      <c r="P7">
        <v>22</v>
      </c>
    </row>
    <row r="8" spans="1:16" x14ac:dyDescent="0.25">
      <c r="A8" t="s">
        <v>31</v>
      </c>
      <c r="B8" t="s">
        <v>21</v>
      </c>
      <c r="C8" t="s">
        <v>32</v>
      </c>
      <c r="D8" t="s">
        <v>15</v>
      </c>
      <c r="E8">
        <v>20</v>
      </c>
      <c r="F8" t="str">
        <f t="shared" si="0"/>
        <v>Profit</v>
      </c>
      <c r="G8">
        <f>Table1[[#This Row],[Unit Cost Price]]-Table1[[#This Row],[Unit Selling Price]]</f>
        <v>-9</v>
      </c>
      <c r="H8">
        <v>7492</v>
      </c>
      <c r="I8">
        <v>7501</v>
      </c>
      <c r="J8">
        <f>Table1[[#This Row],[Total Revenue]]-Table1[[#This Row],[profit/loss]]</f>
        <v>150029</v>
      </c>
      <c r="K8">
        <f>Table1[[#This Row],[Units Sold]]*Table1[[#This Row],[Unit Selling Price]]</f>
        <v>150020</v>
      </c>
      <c r="L8">
        <v>17.760000000000002</v>
      </c>
      <c r="M8">
        <v>5</v>
      </c>
      <c r="N8" t="s">
        <v>33</v>
      </c>
      <c r="O8">
        <v>7</v>
      </c>
      <c r="P8">
        <v>25</v>
      </c>
    </row>
    <row r="9" spans="1:16" x14ac:dyDescent="0.25">
      <c r="A9" t="s">
        <v>34</v>
      </c>
      <c r="B9" t="s">
        <v>18</v>
      </c>
      <c r="C9" t="s">
        <v>35</v>
      </c>
      <c r="D9" t="s">
        <v>36</v>
      </c>
      <c r="E9">
        <v>20</v>
      </c>
      <c r="F9" t="str">
        <f t="shared" si="0"/>
        <v>Profit</v>
      </c>
      <c r="G9">
        <f>Table1[[#This Row],[Unit Cost Price]]-Table1[[#This Row],[Unit Selling Price]]</f>
        <v>-1460</v>
      </c>
      <c r="H9">
        <v>13115</v>
      </c>
      <c r="I9">
        <v>14575</v>
      </c>
      <c r="J9">
        <f>Table1[[#This Row],[Total Revenue]]-Table1[[#This Row],[profit/loss]]</f>
        <v>292960</v>
      </c>
      <c r="K9">
        <f>Table1[[#This Row],[Units Sold]]*Table1[[#This Row],[Unit Selling Price]]</f>
        <v>291500</v>
      </c>
      <c r="L9">
        <v>41.95</v>
      </c>
      <c r="M9">
        <v>4</v>
      </c>
      <c r="N9" t="s">
        <v>37</v>
      </c>
      <c r="O9">
        <v>9</v>
      </c>
      <c r="P9">
        <v>28</v>
      </c>
    </row>
    <row r="10" spans="1:16" x14ac:dyDescent="0.25">
      <c r="A10" t="s">
        <v>38</v>
      </c>
      <c r="B10" t="s">
        <v>21</v>
      </c>
      <c r="C10" t="s">
        <v>32</v>
      </c>
      <c r="D10" t="s">
        <v>39</v>
      </c>
      <c r="E10">
        <v>20</v>
      </c>
      <c r="F10" t="str">
        <f t="shared" si="0"/>
        <v>Profit</v>
      </c>
      <c r="G10">
        <f>Table1[[#This Row],[Unit Cost Price]]-Table1[[#This Row],[Unit Selling Price]]</f>
        <v>-4386</v>
      </c>
      <c r="H10">
        <v>5606</v>
      </c>
      <c r="I10">
        <v>9992</v>
      </c>
      <c r="J10">
        <f>Table1[[#This Row],[Total Revenue]]-Table1[[#This Row],[profit/loss]]</f>
        <v>204226</v>
      </c>
      <c r="K10">
        <f>Table1[[#This Row],[Units Sold]]*Table1[[#This Row],[Unit Selling Price]]</f>
        <v>199840</v>
      </c>
      <c r="L10">
        <v>73.98</v>
      </c>
      <c r="M10">
        <v>4</v>
      </c>
      <c r="N10" t="s">
        <v>30</v>
      </c>
      <c r="O10">
        <v>12</v>
      </c>
      <c r="P10">
        <v>24</v>
      </c>
    </row>
    <row r="11" spans="1:16" x14ac:dyDescent="0.25">
      <c r="A11" s="1">
        <v>44752</v>
      </c>
      <c r="B11" t="s">
        <v>21</v>
      </c>
      <c r="C11" t="s">
        <v>28</v>
      </c>
      <c r="D11" t="s">
        <v>23</v>
      </c>
      <c r="E11">
        <v>8</v>
      </c>
      <c r="F11" t="str">
        <f t="shared" si="0"/>
        <v>Profit</v>
      </c>
      <c r="G11">
        <f>Table1[[#This Row],[Unit Cost Price]]-Table1[[#This Row],[Unit Selling Price]]</f>
        <v>-2282</v>
      </c>
      <c r="H11">
        <v>7068</v>
      </c>
      <c r="I11">
        <v>9350</v>
      </c>
      <c r="J11">
        <f>Table1[[#This Row],[Total Revenue]]-Table1[[#This Row],[profit/loss]]</f>
        <v>77082</v>
      </c>
      <c r="K11">
        <f>Table1[[#This Row],[Units Sold]]*Table1[[#This Row],[Unit Selling Price]]</f>
        <v>74800</v>
      </c>
      <c r="L11">
        <v>44.49</v>
      </c>
      <c r="M11">
        <v>4</v>
      </c>
      <c r="N11" t="s">
        <v>33</v>
      </c>
      <c r="O11">
        <v>8</v>
      </c>
      <c r="P11">
        <v>22</v>
      </c>
    </row>
    <row r="12" spans="1:16" x14ac:dyDescent="0.25">
      <c r="A12" t="s">
        <v>40</v>
      </c>
      <c r="B12" t="s">
        <v>41</v>
      </c>
      <c r="C12" t="s">
        <v>42</v>
      </c>
      <c r="D12" t="s">
        <v>36</v>
      </c>
      <c r="E12">
        <v>17</v>
      </c>
      <c r="F12" t="str">
        <f t="shared" si="0"/>
        <v>Profit</v>
      </c>
      <c r="G12">
        <f>Table1[[#This Row],[Unit Cost Price]]-Table1[[#This Row],[Unit Selling Price]]</f>
        <v>62</v>
      </c>
      <c r="H12">
        <v>13229</v>
      </c>
      <c r="I12">
        <v>13167</v>
      </c>
      <c r="J12">
        <f>Table1[[#This Row],[Total Revenue]]-Table1[[#This Row],[profit/loss]]</f>
        <v>223777</v>
      </c>
      <c r="K12">
        <f>Table1[[#This Row],[Units Sold]]*Table1[[#This Row],[Unit Selling Price]]</f>
        <v>223839</v>
      </c>
      <c r="L12">
        <v>48.5</v>
      </c>
      <c r="M12">
        <v>3</v>
      </c>
      <c r="N12" t="s">
        <v>43</v>
      </c>
      <c r="O12">
        <v>5</v>
      </c>
      <c r="P12">
        <v>21</v>
      </c>
    </row>
    <row r="13" spans="1:16" x14ac:dyDescent="0.25">
      <c r="A13" t="s">
        <v>44</v>
      </c>
      <c r="B13" t="s">
        <v>13</v>
      </c>
      <c r="C13" t="s">
        <v>25</v>
      </c>
      <c r="D13" t="s">
        <v>36</v>
      </c>
      <c r="E13">
        <v>13</v>
      </c>
      <c r="F13" t="str">
        <f t="shared" si="0"/>
        <v>Loss</v>
      </c>
      <c r="G13">
        <f>Table1[[#This Row],[Unit Cost Price]]-Table1[[#This Row],[Unit Selling Price]]</f>
        <v>2504</v>
      </c>
      <c r="H13">
        <v>14669</v>
      </c>
      <c r="I13">
        <v>12165</v>
      </c>
      <c r="J13">
        <f>Table1[[#This Row],[Total Revenue]]-Table1[[#This Row],[profit/loss]]</f>
        <v>155641</v>
      </c>
      <c r="K13">
        <f>Table1[[#This Row],[Units Sold]]*Table1[[#This Row],[Unit Selling Price]]</f>
        <v>158145</v>
      </c>
      <c r="L13">
        <v>23.1</v>
      </c>
      <c r="M13">
        <v>4</v>
      </c>
      <c r="N13" t="s">
        <v>45</v>
      </c>
      <c r="O13">
        <v>8</v>
      </c>
      <c r="P13">
        <v>26</v>
      </c>
    </row>
    <row r="14" spans="1:16" x14ac:dyDescent="0.25">
      <c r="A14" s="1">
        <v>44689</v>
      </c>
      <c r="B14" t="s">
        <v>13</v>
      </c>
      <c r="C14" t="s">
        <v>42</v>
      </c>
      <c r="D14" t="s">
        <v>15</v>
      </c>
      <c r="E14">
        <v>15</v>
      </c>
      <c r="F14" t="str">
        <f t="shared" si="0"/>
        <v>Loss</v>
      </c>
      <c r="G14">
        <f>Table1[[#This Row],[Unit Cost Price]]-Table1[[#This Row],[Unit Selling Price]]</f>
        <v>-261</v>
      </c>
      <c r="H14">
        <v>10439</v>
      </c>
      <c r="I14">
        <v>10700</v>
      </c>
      <c r="J14">
        <f>Table1[[#This Row],[Total Revenue]]-Table1[[#This Row],[profit/loss]]</f>
        <v>160761</v>
      </c>
      <c r="K14">
        <f>Table1[[#This Row],[Units Sold]]*Table1[[#This Row],[Unit Selling Price]]</f>
        <v>160500</v>
      </c>
      <c r="L14">
        <v>71.680000000000007</v>
      </c>
      <c r="N14" t="s">
        <v>30</v>
      </c>
      <c r="O14">
        <v>7</v>
      </c>
      <c r="P14">
        <v>23</v>
      </c>
    </row>
    <row r="15" spans="1:16" x14ac:dyDescent="0.25">
      <c r="A15" t="s">
        <v>46</v>
      </c>
      <c r="B15" t="s">
        <v>41</v>
      </c>
      <c r="C15" t="s">
        <v>28</v>
      </c>
      <c r="D15" t="s">
        <v>29</v>
      </c>
      <c r="E15">
        <v>15</v>
      </c>
      <c r="F15" t="str">
        <f t="shared" si="0"/>
        <v>Profit</v>
      </c>
      <c r="G15">
        <f>Table1[[#This Row],[Unit Cost Price]]-Table1[[#This Row],[Unit Selling Price]]</f>
        <v>740</v>
      </c>
      <c r="H15">
        <v>6644</v>
      </c>
      <c r="I15">
        <v>5904</v>
      </c>
      <c r="J15">
        <f>Table1[[#This Row],[Total Revenue]]-Table1[[#This Row],[profit/loss]]</f>
        <v>87820</v>
      </c>
      <c r="K15">
        <f>Table1[[#This Row],[Units Sold]]*Table1[[#This Row],[Unit Selling Price]]</f>
        <v>88560</v>
      </c>
      <c r="L15">
        <v>64.45</v>
      </c>
      <c r="N15" t="s">
        <v>43</v>
      </c>
      <c r="O15">
        <v>12</v>
      </c>
      <c r="P15">
        <v>9</v>
      </c>
    </row>
    <row r="16" spans="1:16" x14ac:dyDescent="0.25">
      <c r="A16" t="s">
        <v>47</v>
      </c>
      <c r="B16" t="s">
        <v>18</v>
      </c>
      <c r="C16" t="s">
        <v>22</v>
      </c>
      <c r="D16" t="s">
        <v>15</v>
      </c>
      <c r="E16">
        <v>10</v>
      </c>
      <c r="F16" t="str">
        <f t="shared" si="0"/>
        <v>Loss</v>
      </c>
      <c r="G16">
        <f>Table1[[#This Row],[Unit Cost Price]]-Table1[[#This Row],[Unit Selling Price]]</f>
        <v>1446</v>
      </c>
      <c r="H16">
        <v>12213</v>
      </c>
      <c r="I16">
        <v>10767</v>
      </c>
      <c r="J16">
        <f>Table1[[#This Row],[Total Revenue]]-Table1[[#This Row],[profit/loss]]</f>
        <v>106224</v>
      </c>
      <c r="K16">
        <f>Table1[[#This Row],[Units Sold]]*Table1[[#This Row],[Unit Selling Price]]</f>
        <v>107670</v>
      </c>
      <c r="L16">
        <v>34.28</v>
      </c>
      <c r="N16" t="s">
        <v>48</v>
      </c>
      <c r="O16">
        <v>8</v>
      </c>
      <c r="P16">
        <v>20</v>
      </c>
    </row>
    <row r="17" spans="1:16" x14ac:dyDescent="0.25">
      <c r="A17" t="s">
        <v>49</v>
      </c>
      <c r="B17" t="s">
        <v>41</v>
      </c>
      <c r="C17" t="s">
        <v>35</v>
      </c>
      <c r="D17" t="s">
        <v>29</v>
      </c>
      <c r="E17">
        <v>19</v>
      </c>
      <c r="F17" t="str">
        <f t="shared" si="0"/>
        <v>Loss</v>
      </c>
      <c r="G17">
        <f>Table1[[#This Row],[Unit Cost Price]]-Table1[[#This Row],[Unit Selling Price]]</f>
        <v>-4931</v>
      </c>
      <c r="H17">
        <v>6633</v>
      </c>
      <c r="I17">
        <v>11564</v>
      </c>
      <c r="J17">
        <f>Table1[[#This Row],[Total Revenue]]-Table1[[#This Row],[profit/loss]]</f>
        <v>224647</v>
      </c>
      <c r="K17">
        <f>Table1[[#This Row],[Units Sold]]*Table1[[#This Row],[Unit Selling Price]]</f>
        <v>219716</v>
      </c>
      <c r="L17">
        <v>28.34</v>
      </c>
      <c r="M17">
        <v>5</v>
      </c>
      <c r="N17" t="s">
        <v>43</v>
      </c>
      <c r="O17">
        <v>6</v>
      </c>
      <c r="P17">
        <v>16</v>
      </c>
    </row>
    <row r="18" spans="1:16" x14ac:dyDescent="0.25">
      <c r="A18" t="s">
        <v>50</v>
      </c>
      <c r="B18" t="s">
        <v>13</v>
      </c>
      <c r="C18" t="s">
        <v>32</v>
      </c>
      <c r="D18" t="s">
        <v>51</v>
      </c>
      <c r="E18">
        <v>14</v>
      </c>
      <c r="F18" t="str">
        <f t="shared" si="0"/>
        <v>Profit</v>
      </c>
      <c r="G18">
        <f>Table1[[#This Row],[Unit Cost Price]]-Table1[[#This Row],[Unit Selling Price]]</f>
        <v>2000</v>
      </c>
      <c r="H18">
        <v>13617</v>
      </c>
      <c r="I18">
        <v>11617</v>
      </c>
      <c r="J18">
        <f>Table1[[#This Row],[Total Revenue]]-Table1[[#This Row],[profit/loss]]</f>
        <v>160638</v>
      </c>
      <c r="K18">
        <f>Table1[[#This Row],[Units Sold]]*Table1[[#This Row],[Unit Selling Price]]</f>
        <v>162638</v>
      </c>
      <c r="L18">
        <v>79.739999999999995</v>
      </c>
      <c r="M18">
        <v>5</v>
      </c>
      <c r="N18" t="s">
        <v>52</v>
      </c>
      <c r="O18">
        <v>8</v>
      </c>
      <c r="P18">
        <v>7</v>
      </c>
    </row>
    <row r="19" spans="1:16" x14ac:dyDescent="0.25">
      <c r="A19" t="s">
        <v>53</v>
      </c>
      <c r="B19" t="s">
        <v>13</v>
      </c>
      <c r="C19" t="s">
        <v>54</v>
      </c>
      <c r="D19" t="s">
        <v>23</v>
      </c>
      <c r="E19">
        <v>10</v>
      </c>
      <c r="F19" t="str">
        <f t="shared" si="0"/>
        <v>Loss</v>
      </c>
      <c r="G19">
        <f>Table1[[#This Row],[Unit Cost Price]]-Table1[[#This Row],[Unit Selling Price]]</f>
        <v>-4774</v>
      </c>
      <c r="H19">
        <v>12486</v>
      </c>
      <c r="I19">
        <v>17260</v>
      </c>
      <c r="J19">
        <f>Table1[[#This Row],[Total Revenue]]-Table1[[#This Row],[profit/loss]]</f>
        <v>177374</v>
      </c>
      <c r="K19">
        <f>Table1[[#This Row],[Units Sold]]*Table1[[#This Row],[Unit Selling Price]]</f>
        <v>172600</v>
      </c>
      <c r="L19">
        <v>61.88</v>
      </c>
      <c r="M19">
        <v>4</v>
      </c>
      <c r="N19" t="s">
        <v>48</v>
      </c>
      <c r="O19">
        <v>12</v>
      </c>
      <c r="P19">
        <v>8</v>
      </c>
    </row>
    <row r="20" spans="1:16" x14ac:dyDescent="0.25">
      <c r="A20" t="s">
        <v>55</v>
      </c>
      <c r="B20" t="s">
        <v>41</v>
      </c>
      <c r="C20" t="s">
        <v>56</v>
      </c>
      <c r="D20" t="s">
        <v>26</v>
      </c>
      <c r="E20">
        <v>19</v>
      </c>
      <c r="F20" t="str">
        <f t="shared" si="0"/>
        <v>Profit</v>
      </c>
      <c r="G20">
        <f>Table1[[#This Row],[Unit Cost Price]]-Table1[[#This Row],[Unit Selling Price]]</f>
        <v>-3947</v>
      </c>
      <c r="H20">
        <v>5251</v>
      </c>
      <c r="I20">
        <v>9198</v>
      </c>
      <c r="J20">
        <f>Table1[[#This Row],[Total Revenue]]-Table1[[#This Row],[profit/loss]]</f>
        <v>178709</v>
      </c>
      <c r="K20">
        <f>Table1[[#This Row],[Units Sold]]*Table1[[#This Row],[Unit Selling Price]]</f>
        <v>174762</v>
      </c>
      <c r="L20">
        <v>35.46</v>
      </c>
      <c r="N20" t="s">
        <v>57</v>
      </c>
      <c r="O20">
        <v>5</v>
      </c>
      <c r="P20">
        <v>9</v>
      </c>
    </row>
    <row r="21" spans="1:16" x14ac:dyDescent="0.25">
      <c r="A21" s="1">
        <v>44692</v>
      </c>
      <c r="B21" t="s">
        <v>41</v>
      </c>
      <c r="C21" t="s">
        <v>32</v>
      </c>
      <c r="D21" t="s">
        <v>58</v>
      </c>
      <c r="E21">
        <v>20</v>
      </c>
      <c r="F21" t="str">
        <f t="shared" si="0"/>
        <v>Profit</v>
      </c>
      <c r="G21">
        <f>Table1[[#This Row],[Unit Cost Price]]-Table1[[#This Row],[Unit Selling Price]]</f>
        <v>-3751</v>
      </c>
      <c r="H21">
        <v>7361</v>
      </c>
      <c r="I21">
        <v>11112</v>
      </c>
      <c r="J21">
        <f>Table1[[#This Row],[Total Revenue]]-Table1[[#This Row],[profit/loss]]</f>
        <v>225991</v>
      </c>
      <c r="K21">
        <f>Table1[[#This Row],[Units Sold]]*Table1[[#This Row],[Unit Selling Price]]</f>
        <v>222240</v>
      </c>
      <c r="L21">
        <v>99.25</v>
      </c>
      <c r="M21">
        <v>3</v>
      </c>
      <c r="N21" t="s">
        <v>43</v>
      </c>
      <c r="O21">
        <v>12</v>
      </c>
      <c r="P21">
        <v>18</v>
      </c>
    </row>
    <row r="22" spans="1:16" x14ac:dyDescent="0.25">
      <c r="A22" t="s">
        <v>59</v>
      </c>
      <c r="B22" t="s">
        <v>41</v>
      </c>
      <c r="C22" t="s">
        <v>22</v>
      </c>
      <c r="D22" t="s">
        <v>26</v>
      </c>
      <c r="E22">
        <v>2</v>
      </c>
      <c r="F22" t="str">
        <f t="shared" si="0"/>
        <v>Profit</v>
      </c>
      <c r="G22">
        <f>Table1[[#This Row],[Unit Cost Price]]-Table1[[#This Row],[Unit Selling Price]]</f>
        <v>-725</v>
      </c>
      <c r="H22">
        <v>11717</v>
      </c>
      <c r="I22">
        <v>12442</v>
      </c>
      <c r="J22">
        <f>Table1[[#This Row],[Total Revenue]]-Table1[[#This Row],[profit/loss]]</f>
        <v>25609</v>
      </c>
      <c r="K22">
        <f>Table1[[#This Row],[Units Sold]]*Table1[[#This Row],[Unit Selling Price]]</f>
        <v>24884</v>
      </c>
      <c r="L22">
        <v>23.58</v>
      </c>
      <c r="N22" t="s">
        <v>60</v>
      </c>
      <c r="O22">
        <v>6</v>
      </c>
      <c r="P22">
        <v>10</v>
      </c>
    </row>
    <row r="23" spans="1:16" x14ac:dyDescent="0.25">
      <c r="A23" t="s">
        <v>61</v>
      </c>
      <c r="B23" t="s">
        <v>13</v>
      </c>
      <c r="C23" t="s">
        <v>35</v>
      </c>
      <c r="D23" t="s">
        <v>36</v>
      </c>
      <c r="E23">
        <v>20</v>
      </c>
      <c r="F23" t="str">
        <f t="shared" si="0"/>
        <v>Profit</v>
      </c>
      <c r="G23">
        <f>Table1[[#This Row],[Unit Cost Price]]-Table1[[#This Row],[Unit Selling Price]]</f>
        <v>2250</v>
      </c>
      <c r="H23">
        <v>7529</v>
      </c>
      <c r="I23">
        <v>5279</v>
      </c>
      <c r="J23">
        <f>Table1[[#This Row],[Total Revenue]]-Table1[[#This Row],[profit/loss]]</f>
        <v>103330</v>
      </c>
      <c r="K23">
        <f>Table1[[#This Row],[Units Sold]]*Table1[[#This Row],[Unit Selling Price]]</f>
        <v>105580</v>
      </c>
      <c r="L23">
        <v>48.35</v>
      </c>
      <c r="N23" t="s">
        <v>30</v>
      </c>
      <c r="O23">
        <v>6</v>
      </c>
      <c r="P23">
        <v>8</v>
      </c>
    </row>
    <row r="24" spans="1:16" x14ac:dyDescent="0.25">
      <c r="A24" s="1">
        <v>44899</v>
      </c>
      <c r="B24" t="s">
        <v>41</v>
      </c>
      <c r="C24" t="s">
        <v>56</v>
      </c>
      <c r="D24" t="s">
        <v>39</v>
      </c>
      <c r="E24">
        <v>4</v>
      </c>
      <c r="F24" t="str">
        <f t="shared" si="0"/>
        <v>Loss</v>
      </c>
      <c r="G24">
        <f>Table1[[#This Row],[Unit Cost Price]]-Table1[[#This Row],[Unit Selling Price]]</f>
        <v>-2429</v>
      </c>
      <c r="H24">
        <v>6225</v>
      </c>
      <c r="I24">
        <v>8654</v>
      </c>
      <c r="J24">
        <f>Table1[[#This Row],[Total Revenue]]-Table1[[#This Row],[profit/loss]]</f>
        <v>37045</v>
      </c>
      <c r="K24">
        <f>Table1[[#This Row],[Units Sold]]*Table1[[#This Row],[Unit Selling Price]]</f>
        <v>34616</v>
      </c>
      <c r="L24">
        <v>99.06</v>
      </c>
      <c r="M24">
        <v>5</v>
      </c>
      <c r="N24" t="s">
        <v>43</v>
      </c>
      <c r="O24">
        <v>6</v>
      </c>
      <c r="P24">
        <v>10</v>
      </c>
    </row>
    <row r="25" spans="1:16" x14ac:dyDescent="0.25">
      <c r="A25" t="s">
        <v>62</v>
      </c>
      <c r="B25" t="s">
        <v>41</v>
      </c>
      <c r="C25" t="s">
        <v>25</v>
      </c>
      <c r="D25" t="s">
        <v>51</v>
      </c>
      <c r="E25">
        <v>7</v>
      </c>
      <c r="F25" t="str">
        <f t="shared" si="0"/>
        <v>Profit</v>
      </c>
      <c r="G25">
        <f>Table1[[#This Row],[Unit Cost Price]]-Table1[[#This Row],[Unit Selling Price]]</f>
        <v>1263</v>
      </c>
      <c r="H25">
        <v>12692</v>
      </c>
      <c r="I25">
        <v>11429</v>
      </c>
      <c r="J25">
        <f>Table1[[#This Row],[Total Revenue]]-Table1[[#This Row],[profit/loss]]</f>
        <v>78740</v>
      </c>
      <c r="K25">
        <f>Table1[[#This Row],[Units Sold]]*Table1[[#This Row],[Unit Selling Price]]</f>
        <v>80003</v>
      </c>
      <c r="L25">
        <v>69.45</v>
      </c>
      <c r="M25">
        <v>5</v>
      </c>
      <c r="N25" t="s">
        <v>16</v>
      </c>
      <c r="O25">
        <v>9</v>
      </c>
      <c r="P25">
        <v>25</v>
      </c>
    </row>
    <row r="26" spans="1:16" x14ac:dyDescent="0.25">
      <c r="A26" t="s">
        <v>63</v>
      </c>
      <c r="B26" t="s">
        <v>18</v>
      </c>
      <c r="C26" t="s">
        <v>28</v>
      </c>
      <c r="D26" t="s">
        <v>26</v>
      </c>
      <c r="E26">
        <v>7</v>
      </c>
      <c r="F26" t="str">
        <f t="shared" si="0"/>
        <v>Loss</v>
      </c>
      <c r="G26">
        <f>Table1[[#This Row],[Unit Cost Price]]-Table1[[#This Row],[Unit Selling Price]]</f>
        <v>-2256</v>
      </c>
      <c r="H26">
        <v>9342</v>
      </c>
      <c r="I26">
        <v>11598</v>
      </c>
      <c r="J26">
        <f>Table1[[#This Row],[Total Revenue]]-Table1[[#This Row],[profit/loss]]</f>
        <v>83442</v>
      </c>
      <c r="K26">
        <f>Table1[[#This Row],[Units Sold]]*Table1[[#This Row],[Unit Selling Price]]</f>
        <v>81186</v>
      </c>
      <c r="L26">
        <v>50.14</v>
      </c>
      <c r="M26">
        <v>3</v>
      </c>
      <c r="N26" t="s">
        <v>43</v>
      </c>
      <c r="O26">
        <v>4</v>
      </c>
      <c r="P26">
        <v>10</v>
      </c>
    </row>
    <row r="27" spans="1:16" x14ac:dyDescent="0.25">
      <c r="A27" s="1">
        <v>44752</v>
      </c>
      <c r="B27" t="s">
        <v>41</v>
      </c>
      <c r="C27" t="s">
        <v>28</v>
      </c>
      <c r="D27" t="s">
        <v>26</v>
      </c>
      <c r="E27">
        <v>9</v>
      </c>
      <c r="F27" t="str">
        <f t="shared" si="0"/>
        <v>Profit</v>
      </c>
      <c r="G27">
        <f>Table1[[#This Row],[Unit Cost Price]]-Table1[[#This Row],[Unit Selling Price]]</f>
        <v>-2238</v>
      </c>
      <c r="H27">
        <v>10546</v>
      </c>
      <c r="I27">
        <v>12784</v>
      </c>
      <c r="J27">
        <f>Table1[[#This Row],[Total Revenue]]-Table1[[#This Row],[profit/loss]]</f>
        <v>117294</v>
      </c>
      <c r="K27">
        <f>Table1[[#This Row],[Units Sold]]*Table1[[#This Row],[Unit Selling Price]]</f>
        <v>115056</v>
      </c>
      <c r="L27">
        <v>24.26</v>
      </c>
      <c r="M27">
        <v>5</v>
      </c>
      <c r="N27" t="s">
        <v>60</v>
      </c>
      <c r="O27">
        <v>4</v>
      </c>
      <c r="P27">
        <v>23</v>
      </c>
    </row>
    <row r="28" spans="1:16" x14ac:dyDescent="0.25">
      <c r="A28" s="1">
        <v>44628</v>
      </c>
      <c r="B28" t="s">
        <v>13</v>
      </c>
      <c r="C28" t="s">
        <v>25</v>
      </c>
      <c r="D28" t="s">
        <v>39</v>
      </c>
      <c r="E28">
        <v>3</v>
      </c>
      <c r="F28" t="str">
        <f t="shared" si="0"/>
        <v>Profit</v>
      </c>
      <c r="G28">
        <f>Table1[[#This Row],[Unit Cost Price]]-Table1[[#This Row],[Unit Selling Price]]</f>
        <v>-1891</v>
      </c>
      <c r="H28">
        <v>11512</v>
      </c>
      <c r="I28">
        <v>13403</v>
      </c>
      <c r="J28">
        <f>Table1[[#This Row],[Total Revenue]]-Table1[[#This Row],[profit/loss]]</f>
        <v>42100</v>
      </c>
      <c r="K28">
        <f>Table1[[#This Row],[Units Sold]]*Table1[[#This Row],[Unit Selling Price]]</f>
        <v>40209</v>
      </c>
      <c r="L28">
        <v>90.59</v>
      </c>
      <c r="M28">
        <v>3</v>
      </c>
      <c r="N28" t="s">
        <v>37</v>
      </c>
      <c r="O28">
        <v>5</v>
      </c>
      <c r="P28">
        <v>7</v>
      </c>
    </row>
    <row r="29" spans="1:16" x14ac:dyDescent="0.25">
      <c r="A29" t="s">
        <v>64</v>
      </c>
      <c r="B29" t="s">
        <v>18</v>
      </c>
      <c r="C29" t="s">
        <v>56</v>
      </c>
      <c r="D29" t="s">
        <v>39</v>
      </c>
      <c r="E29">
        <v>6</v>
      </c>
      <c r="F29" t="str">
        <f t="shared" si="0"/>
        <v>Profit</v>
      </c>
      <c r="G29">
        <f>Table1[[#This Row],[Unit Cost Price]]-Table1[[#This Row],[Unit Selling Price]]</f>
        <v>-4955</v>
      </c>
      <c r="H29">
        <v>6315</v>
      </c>
      <c r="I29">
        <v>11270</v>
      </c>
      <c r="J29">
        <f>Table1[[#This Row],[Total Revenue]]-Table1[[#This Row],[profit/loss]]</f>
        <v>72575</v>
      </c>
      <c r="K29">
        <f>Table1[[#This Row],[Units Sold]]*Table1[[#This Row],[Unit Selling Price]]</f>
        <v>67620</v>
      </c>
      <c r="L29">
        <v>41.03</v>
      </c>
      <c r="M29">
        <v>5</v>
      </c>
      <c r="N29" t="s">
        <v>37</v>
      </c>
      <c r="O29">
        <v>4</v>
      </c>
      <c r="P29">
        <v>23</v>
      </c>
    </row>
    <row r="30" spans="1:16" x14ac:dyDescent="0.25">
      <c r="A30" t="s">
        <v>65</v>
      </c>
      <c r="B30" t="s">
        <v>21</v>
      </c>
      <c r="C30" t="s">
        <v>42</v>
      </c>
      <c r="D30" t="s">
        <v>26</v>
      </c>
      <c r="E30">
        <v>8</v>
      </c>
      <c r="F30" t="str">
        <f t="shared" si="0"/>
        <v>Profit</v>
      </c>
      <c r="G30">
        <f>Table1[[#This Row],[Unit Cost Price]]-Table1[[#This Row],[Unit Selling Price]]</f>
        <v>2826</v>
      </c>
      <c r="H30">
        <v>10383</v>
      </c>
      <c r="I30">
        <v>7557</v>
      </c>
      <c r="J30">
        <f>Table1[[#This Row],[Total Revenue]]-Table1[[#This Row],[profit/loss]]</f>
        <v>57630</v>
      </c>
      <c r="K30">
        <f>Table1[[#This Row],[Units Sold]]*Table1[[#This Row],[Unit Selling Price]]</f>
        <v>60456</v>
      </c>
      <c r="L30">
        <v>71.290000000000006</v>
      </c>
      <c r="N30" t="s">
        <v>60</v>
      </c>
      <c r="O30">
        <v>8</v>
      </c>
      <c r="P30">
        <v>23</v>
      </c>
    </row>
    <row r="31" spans="1:16" x14ac:dyDescent="0.25">
      <c r="A31" t="s">
        <v>66</v>
      </c>
      <c r="B31" t="s">
        <v>13</v>
      </c>
      <c r="C31" t="s">
        <v>35</v>
      </c>
      <c r="D31" t="s">
        <v>67</v>
      </c>
      <c r="E31">
        <v>6</v>
      </c>
      <c r="F31" t="str">
        <f t="shared" si="0"/>
        <v>Loss</v>
      </c>
      <c r="G31">
        <f>Table1[[#This Row],[Unit Cost Price]]-Table1[[#This Row],[Unit Selling Price]]</f>
        <v>2586</v>
      </c>
      <c r="H31">
        <v>13742</v>
      </c>
      <c r="I31">
        <v>11156</v>
      </c>
      <c r="J31">
        <f>Table1[[#This Row],[Total Revenue]]-Table1[[#This Row],[profit/loss]]</f>
        <v>64350</v>
      </c>
      <c r="K31">
        <f>Table1[[#This Row],[Units Sold]]*Table1[[#This Row],[Unit Selling Price]]</f>
        <v>66936</v>
      </c>
      <c r="L31">
        <v>35.65</v>
      </c>
      <c r="N31" t="s">
        <v>60</v>
      </c>
      <c r="O31">
        <v>7</v>
      </c>
      <c r="P31">
        <v>16</v>
      </c>
    </row>
    <row r="32" spans="1:16" x14ac:dyDescent="0.25">
      <c r="A32" t="s">
        <v>68</v>
      </c>
      <c r="B32" t="s">
        <v>13</v>
      </c>
      <c r="C32" t="s">
        <v>25</v>
      </c>
      <c r="D32" t="s">
        <v>19</v>
      </c>
      <c r="E32">
        <v>18</v>
      </c>
      <c r="F32" t="str">
        <f t="shared" si="0"/>
        <v>Loss</v>
      </c>
      <c r="G32">
        <f>Table1[[#This Row],[Unit Cost Price]]-Table1[[#This Row],[Unit Selling Price]]</f>
        <v>-3445</v>
      </c>
      <c r="H32">
        <v>11226</v>
      </c>
      <c r="I32">
        <v>14671</v>
      </c>
      <c r="J32">
        <f>Table1[[#This Row],[Total Revenue]]-Table1[[#This Row],[profit/loss]]</f>
        <v>267523</v>
      </c>
      <c r="K32">
        <f>Table1[[#This Row],[Units Sold]]*Table1[[#This Row],[Unit Selling Price]]</f>
        <v>264078</v>
      </c>
      <c r="L32">
        <v>95.15</v>
      </c>
      <c r="M32">
        <v>3</v>
      </c>
      <c r="N32" t="s">
        <v>48</v>
      </c>
      <c r="O32">
        <v>10</v>
      </c>
      <c r="P32">
        <v>11</v>
      </c>
    </row>
    <row r="33" spans="1:16" x14ac:dyDescent="0.25">
      <c r="A33" s="1">
        <v>44652</v>
      </c>
      <c r="B33" t="s">
        <v>21</v>
      </c>
      <c r="C33" t="s">
        <v>56</v>
      </c>
      <c r="D33" t="s">
        <v>39</v>
      </c>
      <c r="E33">
        <v>3</v>
      </c>
      <c r="F33" t="str">
        <f t="shared" si="0"/>
        <v>Profit</v>
      </c>
      <c r="G33">
        <f>Table1[[#This Row],[Unit Cost Price]]-Table1[[#This Row],[Unit Selling Price]]</f>
        <v>268</v>
      </c>
      <c r="H33">
        <v>10188</v>
      </c>
      <c r="I33">
        <v>9920</v>
      </c>
      <c r="J33">
        <f>Table1[[#This Row],[Total Revenue]]-Table1[[#This Row],[profit/loss]]</f>
        <v>29492</v>
      </c>
      <c r="K33">
        <f>Table1[[#This Row],[Units Sold]]*Table1[[#This Row],[Unit Selling Price]]</f>
        <v>29760</v>
      </c>
      <c r="L33">
        <v>56.44</v>
      </c>
      <c r="M33">
        <v>3</v>
      </c>
      <c r="N33" t="s">
        <v>37</v>
      </c>
      <c r="O33">
        <v>4</v>
      </c>
      <c r="P33">
        <v>16</v>
      </c>
    </row>
    <row r="34" spans="1:16" x14ac:dyDescent="0.25">
      <c r="A34" t="s">
        <v>69</v>
      </c>
      <c r="B34" t="s">
        <v>13</v>
      </c>
      <c r="C34" t="s">
        <v>14</v>
      </c>
      <c r="D34" t="s">
        <v>19</v>
      </c>
      <c r="E34">
        <v>6</v>
      </c>
      <c r="F34" t="str">
        <f t="shared" ref="F34:F65" si="1">IF(G33&lt;=0,"Profit",IF(G33&gt;= 0,"Loss"))</f>
        <v>Loss</v>
      </c>
      <c r="G34">
        <f>Table1[[#This Row],[Unit Cost Price]]-Table1[[#This Row],[Unit Selling Price]]</f>
        <v>1005</v>
      </c>
      <c r="H34">
        <v>12994</v>
      </c>
      <c r="I34">
        <v>11989</v>
      </c>
      <c r="J34">
        <f>Table1[[#This Row],[Total Revenue]]-Table1[[#This Row],[profit/loss]]</f>
        <v>70929</v>
      </c>
      <c r="K34">
        <f>Table1[[#This Row],[Units Sold]]*Table1[[#This Row],[Unit Selling Price]]</f>
        <v>71934</v>
      </c>
      <c r="L34">
        <v>99.04</v>
      </c>
      <c r="M34">
        <v>5</v>
      </c>
      <c r="N34" t="s">
        <v>30</v>
      </c>
      <c r="O34">
        <v>11</v>
      </c>
      <c r="P34">
        <v>12</v>
      </c>
    </row>
    <row r="35" spans="1:16" x14ac:dyDescent="0.25">
      <c r="A35" t="s">
        <v>70</v>
      </c>
      <c r="B35" t="s">
        <v>21</v>
      </c>
      <c r="C35" t="s">
        <v>32</v>
      </c>
      <c r="D35" t="s">
        <v>23</v>
      </c>
      <c r="E35">
        <v>1</v>
      </c>
      <c r="F35" t="str">
        <f t="shared" si="1"/>
        <v>Loss</v>
      </c>
      <c r="G35">
        <f>Table1[[#This Row],[Unit Cost Price]]-Table1[[#This Row],[Unit Selling Price]]</f>
        <v>1969</v>
      </c>
      <c r="H35">
        <v>13864</v>
      </c>
      <c r="I35">
        <v>11895</v>
      </c>
      <c r="J35">
        <f>Table1[[#This Row],[Total Revenue]]-Table1[[#This Row],[profit/loss]]</f>
        <v>9926</v>
      </c>
      <c r="K35">
        <f>Table1[[#This Row],[Units Sold]]*Table1[[#This Row],[Unit Selling Price]]</f>
        <v>11895</v>
      </c>
      <c r="L35">
        <v>69.94</v>
      </c>
      <c r="M35">
        <v>5</v>
      </c>
      <c r="N35" t="s">
        <v>45</v>
      </c>
      <c r="O35">
        <v>12</v>
      </c>
      <c r="P35">
        <v>18</v>
      </c>
    </row>
    <row r="36" spans="1:16" x14ac:dyDescent="0.25">
      <c r="A36" s="1">
        <v>44689</v>
      </c>
      <c r="B36" t="s">
        <v>21</v>
      </c>
      <c r="C36" t="s">
        <v>22</v>
      </c>
      <c r="D36" t="s">
        <v>51</v>
      </c>
      <c r="E36">
        <v>14</v>
      </c>
      <c r="F36" t="str">
        <f t="shared" si="1"/>
        <v>Loss</v>
      </c>
      <c r="G36">
        <f>Table1[[#This Row],[Unit Cost Price]]-Table1[[#This Row],[Unit Selling Price]]</f>
        <v>-3446</v>
      </c>
      <c r="H36">
        <v>5588</v>
      </c>
      <c r="I36">
        <v>9034</v>
      </c>
      <c r="J36">
        <f>Table1[[#This Row],[Total Revenue]]-Table1[[#This Row],[profit/loss]]</f>
        <v>129922</v>
      </c>
      <c r="K36">
        <f>Table1[[#This Row],[Units Sold]]*Table1[[#This Row],[Unit Selling Price]]</f>
        <v>126476</v>
      </c>
      <c r="L36">
        <v>91.08</v>
      </c>
      <c r="M36">
        <v>3</v>
      </c>
      <c r="N36" t="s">
        <v>52</v>
      </c>
      <c r="O36">
        <v>8</v>
      </c>
      <c r="P36">
        <v>30</v>
      </c>
    </row>
    <row r="37" spans="1:16" x14ac:dyDescent="0.25">
      <c r="A37" t="s">
        <v>71</v>
      </c>
      <c r="B37" t="s">
        <v>13</v>
      </c>
      <c r="C37" t="s">
        <v>25</v>
      </c>
      <c r="D37" t="s">
        <v>67</v>
      </c>
      <c r="E37">
        <v>15</v>
      </c>
      <c r="F37" t="str">
        <f t="shared" si="1"/>
        <v>Profit</v>
      </c>
      <c r="G37">
        <f>Table1[[#This Row],[Unit Cost Price]]-Table1[[#This Row],[Unit Selling Price]]</f>
        <v>-1625</v>
      </c>
      <c r="H37">
        <v>6121</v>
      </c>
      <c r="I37">
        <v>7746</v>
      </c>
      <c r="J37">
        <f>Table1[[#This Row],[Total Revenue]]-Table1[[#This Row],[profit/loss]]</f>
        <v>117815</v>
      </c>
      <c r="K37">
        <f>Table1[[#This Row],[Units Sold]]*Table1[[#This Row],[Unit Selling Price]]</f>
        <v>116190</v>
      </c>
      <c r="L37">
        <v>96.3</v>
      </c>
      <c r="M37">
        <v>3</v>
      </c>
      <c r="N37" t="s">
        <v>30</v>
      </c>
      <c r="O37">
        <v>8</v>
      </c>
      <c r="P37">
        <v>30</v>
      </c>
    </row>
    <row r="38" spans="1:16" x14ac:dyDescent="0.25">
      <c r="A38" t="s">
        <v>68</v>
      </c>
      <c r="B38" t="s">
        <v>41</v>
      </c>
      <c r="C38" t="s">
        <v>22</v>
      </c>
      <c r="D38" t="s">
        <v>39</v>
      </c>
      <c r="E38">
        <v>20</v>
      </c>
      <c r="F38" t="str">
        <f t="shared" si="1"/>
        <v>Profit</v>
      </c>
      <c r="G38">
        <f>Table1[[#This Row],[Unit Cost Price]]-Table1[[#This Row],[Unit Selling Price]]</f>
        <v>1319</v>
      </c>
      <c r="H38">
        <v>8846</v>
      </c>
      <c r="I38">
        <v>7527</v>
      </c>
      <c r="J38">
        <f>Table1[[#This Row],[Total Revenue]]-Table1[[#This Row],[profit/loss]]</f>
        <v>149221</v>
      </c>
      <c r="K38">
        <f>Table1[[#This Row],[Units Sold]]*Table1[[#This Row],[Unit Selling Price]]</f>
        <v>150540</v>
      </c>
      <c r="L38">
        <v>76.16</v>
      </c>
      <c r="N38" t="s">
        <v>52</v>
      </c>
      <c r="O38">
        <v>11</v>
      </c>
      <c r="P38">
        <v>26</v>
      </c>
    </row>
    <row r="39" spans="1:16" x14ac:dyDescent="0.25">
      <c r="A39" t="s">
        <v>72</v>
      </c>
      <c r="B39" t="s">
        <v>41</v>
      </c>
      <c r="C39" t="s">
        <v>42</v>
      </c>
      <c r="D39" t="s">
        <v>23</v>
      </c>
      <c r="E39">
        <v>16</v>
      </c>
      <c r="F39" t="str">
        <f t="shared" si="1"/>
        <v>Loss</v>
      </c>
      <c r="G39">
        <f>Table1[[#This Row],[Unit Cost Price]]-Table1[[#This Row],[Unit Selling Price]]</f>
        <v>2438</v>
      </c>
      <c r="H39">
        <v>9708</v>
      </c>
      <c r="I39">
        <v>7270</v>
      </c>
      <c r="J39">
        <f>Table1[[#This Row],[Total Revenue]]-Table1[[#This Row],[profit/loss]]</f>
        <v>113882</v>
      </c>
      <c r="K39">
        <f>Table1[[#This Row],[Units Sold]]*Table1[[#This Row],[Unit Selling Price]]</f>
        <v>116320</v>
      </c>
      <c r="L39">
        <v>75.33</v>
      </c>
      <c r="N39" t="s">
        <v>30</v>
      </c>
      <c r="O39">
        <v>7</v>
      </c>
      <c r="P39">
        <v>24</v>
      </c>
    </row>
    <row r="40" spans="1:16" x14ac:dyDescent="0.25">
      <c r="A40" t="s">
        <v>73</v>
      </c>
      <c r="B40" t="s">
        <v>21</v>
      </c>
      <c r="C40" t="s">
        <v>42</v>
      </c>
      <c r="D40" t="s">
        <v>29</v>
      </c>
      <c r="E40">
        <v>10</v>
      </c>
      <c r="F40" t="str">
        <f t="shared" si="1"/>
        <v>Loss</v>
      </c>
      <c r="G40">
        <f>Table1[[#This Row],[Unit Cost Price]]-Table1[[#This Row],[Unit Selling Price]]</f>
        <v>-3797</v>
      </c>
      <c r="H40">
        <v>8727</v>
      </c>
      <c r="I40">
        <v>12524</v>
      </c>
      <c r="J40">
        <f>Table1[[#This Row],[Total Revenue]]-Table1[[#This Row],[profit/loss]]</f>
        <v>129037</v>
      </c>
      <c r="K40">
        <f>Table1[[#This Row],[Units Sold]]*Table1[[#This Row],[Unit Selling Price]]</f>
        <v>125240</v>
      </c>
      <c r="L40">
        <v>81.61</v>
      </c>
      <c r="M40">
        <v>3</v>
      </c>
      <c r="N40" t="s">
        <v>43</v>
      </c>
      <c r="O40">
        <v>10</v>
      </c>
      <c r="P40">
        <v>9</v>
      </c>
    </row>
    <row r="41" spans="1:16" x14ac:dyDescent="0.25">
      <c r="A41" t="s">
        <v>74</v>
      </c>
      <c r="B41" t="s">
        <v>18</v>
      </c>
      <c r="C41" t="s">
        <v>14</v>
      </c>
      <c r="D41" t="s">
        <v>36</v>
      </c>
      <c r="E41">
        <v>2</v>
      </c>
      <c r="F41" t="str">
        <f t="shared" si="1"/>
        <v>Profit</v>
      </c>
      <c r="G41">
        <f>Table1[[#This Row],[Unit Cost Price]]-Table1[[#This Row],[Unit Selling Price]]</f>
        <v>-3268</v>
      </c>
      <c r="H41">
        <v>6480</v>
      </c>
      <c r="I41">
        <v>9748</v>
      </c>
      <c r="J41">
        <f>Table1[[#This Row],[Total Revenue]]-Table1[[#This Row],[profit/loss]]</f>
        <v>22764</v>
      </c>
      <c r="K41">
        <f>Table1[[#This Row],[Units Sold]]*Table1[[#This Row],[Unit Selling Price]]</f>
        <v>19496</v>
      </c>
      <c r="L41">
        <v>78.3</v>
      </c>
      <c r="N41" t="s">
        <v>45</v>
      </c>
      <c r="O41">
        <v>8</v>
      </c>
      <c r="P41">
        <v>10</v>
      </c>
    </row>
    <row r="42" spans="1:16" x14ac:dyDescent="0.25">
      <c r="A42" t="s">
        <v>34</v>
      </c>
      <c r="B42" t="s">
        <v>21</v>
      </c>
      <c r="C42" t="s">
        <v>28</v>
      </c>
      <c r="D42" t="s">
        <v>19</v>
      </c>
      <c r="E42">
        <v>8</v>
      </c>
      <c r="F42" t="str">
        <f t="shared" si="1"/>
        <v>Profit</v>
      </c>
      <c r="G42">
        <f>Table1[[#This Row],[Unit Cost Price]]-Table1[[#This Row],[Unit Selling Price]]</f>
        <v>-1540</v>
      </c>
      <c r="H42">
        <v>12110</v>
      </c>
      <c r="I42">
        <v>13650</v>
      </c>
      <c r="J42">
        <f>Table1[[#This Row],[Total Revenue]]-Table1[[#This Row],[profit/loss]]</f>
        <v>110740</v>
      </c>
      <c r="K42">
        <f>Table1[[#This Row],[Units Sold]]*Table1[[#This Row],[Unit Selling Price]]</f>
        <v>109200</v>
      </c>
      <c r="L42">
        <v>69.5</v>
      </c>
      <c r="M42">
        <v>4</v>
      </c>
      <c r="N42" t="s">
        <v>16</v>
      </c>
      <c r="O42">
        <v>11</v>
      </c>
      <c r="P42">
        <v>4</v>
      </c>
    </row>
    <row r="43" spans="1:16" x14ac:dyDescent="0.25">
      <c r="A43" t="s">
        <v>49</v>
      </c>
      <c r="B43" t="s">
        <v>21</v>
      </c>
      <c r="C43" t="s">
        <v>25</v>
      </c>
      <c r="D43" t="s">
        <v>67</v>
      </c>
      <c r="E43">
        <v>10</v>
      </c>
      <c r="F43" t="str">
        <f t="shared" si="1"/>
        <v>Profit</v>
      </c>
      <c r="G43">
        <f>Table1[[#This Row],[Unit Cost Price]]-Table1[[#This Row],[Unit Selling Price]]</f>
        <v>1303</v>
      </c>
      <c r="H43">
        <v>6612</v>
      </c>
      <c r="I43">
        <v>5309</v>
      </c>
      <c r="J43">
        <f>Table1[[#This Row],[Total Revenue]]-Table1[[#This Row],[profit/loss]]</f>
        <v>51787</v>
      </c>
      <c r="K43">
        <f>Table1[[#This Row],[Units Sold]]*Table1[[#This Row],[Unit Selling Price]]</f>
        <v>53090</v>
      </c>
      <c r="L43">
        <v>15.19</v>
      </c>
      <c r="M43">
        <v>5</v>
      </c>
      <c r="N43" t="s">
        <v>33</v>
      </c>
      <c r="O43">
        <v>5</v>
      </c>
      <c r="P43">
        <v>19</v>
      </c>
    </row>
    <row r="44" spans="1:16" x14ac:dyDescent="0.25">
      <c r="A44" t="s">
        <v>75</v>
      </c>
      <c r="B44" t="s">
        <v>21</v>
      </c>
      <c r="C44" t="s">
        <v>35</v>
      </c>
      <c r="D44" t="s">
        <v>67</v>
      </c>
      <c r="E44">
        <v>10</v>
      </c>
      <c r="F44" t="str">
        <f t="shared" si="1"/>
        <v>Loss</v>
      </c>
      <c r="G44">
        <f>Table1[[#This Row],[Unit Cost Price]]-Table1[[#This Row],[Unit Selling Price]]</f>
        <v>-1803</v>
      </c>
      <c r="H44">
        <v>6646</v>
      </c>
      <c r="I44">
        <v>8449</v>
      </c>
      <c r="J44">
        <f>Table1[[#This Row],[Total Revenue]]-Table1[[#This Row],[profit/loss]]</f>
        <v>86293</v>
      </c>
      <c r="K44">
        <f>Table1[[#This Row],[Units Sold]]*Table1[[#This Row],[Unit Selling Price]]</f>
        <v>84490</v>
      </c>
      <c r="L44">
        <v>74.849999999999994</v>
      </c>
      <c r="N44" t="s">
        <v>16</v>
      </c>
      <c r="O44">
        <v>4</v>
      </c>
      <c r="P44">
        <v>22</v>
      </c>
    </row>
    <row r="45" spans="1:16" x14ac:dyDescent="0.25">
      <c r="A45" t="s">
        <v>76</v>
      </c>
      <c r="B45" t="s">
        <v>41</v>
      </c>
      <c r="C45" t="s">
        <v>28</v>
      </c>
      <c r="D45" t="s">
        <v>51</v>
      </c>
      <c r="E45">
        <v>15</v>
      </c>
      <c r="F45" t="str">
        <f t="shared" si="1"/>
        <v>Profit</v>
      </c>
      <c r="G45">
        <f>Table1[[#This Row],[Unit Cost Price]]-Table1[[#This Row],[Unit Selling Price]]</f>
        <v>1231</v>
      </c>
      <c r="H45">
        <v>12269</v>
      </c>
      <c r="I45">
        <v>11038</v>
      </c>
      <c r="J45">
        <f>Table1[[#This Row],[Total Revenue]]-Table1[[#This Row],[profit/loss]]</f>
        <v>164339</v>
      </c>
      <c r="K45">
        <f>Table1[[#This Row],[Units Sold]]*Table1[[#This Row],[Unit Selling Price]]</f>
        <v>165570</v>
      </c>
      <c r="L45">
        <v>79.849999999999994</v>
      </c>
      <c r="M45">
        <v>4</v>
      </c>
      <c r="N45" t="s">
        <v>37</v>
      </c>
      <c r="O45">
        <v>6</v>
      </c>
      <c r="P45">
        <v>18</v>
      </c>
    </row>
    <row r="46" spans="1:16" x14ac:dyDescent="0.25">
      <c r="A46" s="1">
        <v>44627</v>
      </c>
      <c r="B46" t="s">
        <v>41</v>
      </c>
      <c r="C46" t="s">
        <v>56</v>
      </c>
      <c r="D46" t="s">
        <v>19</v>
      </c>
      <c r="E46">
        <v>3</v>
      </c>
      <c r="F46" t="str">
        <f t="shared" si="1"/>
        <v>Loss</v>
      </c>
      <c r="G46">
        <f>Table1[[#This Row],[Unit Cost Price]]-Table1[[#This Row],[Unit Selling Price]]</f>
        <v>-3660</v>
      </c>
      <c r="H46">
        <v>7725</v>
      </c>
      <c r="I46">
        <v>11385</v>
      </c>
      <c r="J46">
        <f>Table1[[#This Row],[Total Revenue]]-Table1[[#This Row],[profit/loss]]</f>
        <v>37815</v>
      </c>
      <c r="K46">
        <f>Table1[[#This Row],[Units Sold]]*Table1[[#This Row],[Unit Selling Price]]</f>
        <v>34155</v>
      </c>
      <c r="L46">
        <v>97.43</v>
      </c>
      <c r="M46">
        <v>3</v>
      </c>
      <c r="N46" t="s">
        <v>45</v>
      </c>
      <c r="O46">
        <v>11</v>
      </c>
      <c r="P46">
        <v>13</v>
      </c>
    </row>
    <row r="47" spans="1:16" x14ac:dyDescent="0.25">
      <c r="A47" t="s">
        <v>77</v>
      </c>
      <c r="B47" t="s">
        <v>41</v>
      </c>
      <c r="C47" t="s">
        <v>28</v>
      </c>
      <c r="D47" t="s">
        <v>29</v>
      </c>
      <c r="E47">
        <v>8</v>
      </c>
      <c r="F47" t="str">
        <f t="shared" si="1"/>
        <v>Profit</v>
      </c>
      <c r="G47">
        <f>Table1[[#This Row],[Unit Cost Price]]-Table1[[#This Row],[Unit Selling Price]]</f>
        <v>-4124</v>
      </c>
      <c r="H47">
        <v>9906</v>
      </c>
      <c r="I47">
        <v>14030</v>
      </c>
      <c r="J47">
        <f>Table1[[#This Row],[Total Revenue]]-Table1[[#This Row],[profit/loss]]</f>
        <v>116364</v>
      </c>
      <c r="K47">
        <f>Table1[[#This Row],[Units Sold]]*Table1[[#This Row],[Unit Selling Price]]</f>
        <v>112240</v>
      </c>
      <c r="L47">
        <v>83.5</v>
      </c>
      <c r="N47" t="s">
        <v>30</v>
      </c>
      <c r="O47">
        <v>10</v>
      </c>
      <c r="P47">
        <v>29</v>
      </c>
    </row>
    <row r="48" spans="1:16" x14ac:dyDescent="0.25">
      <c r="A48" s="1">
        <v>44723</v>
      </c>
      <c r="B48" t="s">
        <v>21</v>
      </c>
      <c r="C48" t="s">
        <v>35</v>
      </c>
      <c r="D48" t="s">
        <v>51</v>
      </c>
      <c r="E48">
        <v>9</v>
      </c>
      <c r="F48" t="str">
        <f t="shared" si="1"/>
        <v>Profit</v>
      </c>
      <c r="G48">
        <f>Table1[[#This Row],[Unit Cost Price]]-Table1[[#This Row],[Unit Selling Price]]</f>
        <v>1092</v>
      </c>
      <c r="H48">
        <v>5474</v>
      </c>
      <c r="I48">
        <v>4382</v>
      </c>
      <c r="J48">
        <f>Table1[[#This Row],[Total Revenue]]-Table1[[#This Row],[profit/loss]]</f>
        <v>38346</v>
      </c>
      <c r="K48">
        <f>Table1[[#This Row],[Units Sold]]*Table1[[#This Row],[Unit Selling Price]]</f>
        <v>39438</v>
      </c>
      <c r="L48">
        <v>39.880000000000003</v>
      </c>
      <c r="M48">
        <v>3</v>
      </c>
      <c r="N48" t="s">
        <v>52</v>
      </c>
      <c r="O48">
        <v>11</v>
      </c>
      <c r="P48">
        <v>13</v>
      </c>
    </row>
    <row r="49" spans="1:16" x14ac:dyDescent="0.25">
      <c r="A49" t="s">
        <v>78</v>
      </c>
      <c r="B49" t="s">
        <v>18</v>
      </c>
      <c r="C49" t="s">
        <v>32</v>
      </c>
      <c r="D49" t="s">
        <v>67</v>
      </c>
      <c r="E49">
        <v>19</v>
      </c>
      <c r="F49" t="str">
        <f t="shared" si="1"/>
        <v>Loss</v>
      </c>
      <c r="G49">
        <f>Table1[[#This Row],[Unit Cost Price]]-Table1[[#This Row],[Unit Selling Price]]</f>
        <v>309</v>
      </c>
      <c r="H49">
        <v>5753</v>
      </c>
      <c r="I49">
        <v>5444</v>
      </c>
      <c r="J49">
        <f>Table1[[#This Row],[Total Revenue]]-Table1[[#This Row],[profit/loss]]</f>
        <v>103127</v>
      </c>
      <c r="K49">
        <f>Table1[[#This Row],[Units Sold]]*Table1[[#This Row],[Unit Selling Price]]</f>
        <v>103436</v>
      </c>
      <c r="L49">
        <v>15.46</v>
      </c>
      <c r="M49">
        <v>5</v>
      </c>
      <c r="N49" t="s">
        <v>45</v>
      </c>
      <c r="O49">
        <v>11</v>
      </c>
      <c r="P49">
        <v>27</v>
      </c>
    </row>
    <row r="50" spans="1:16" x14ac:dyDescent="0.25">
      <c r="A50" t="s">
        <v>79</v>
      </c>
      <c r="B50" t="s">
        <v>41</v>
      </c>
      <c r="C50" t="s">
        <v>42</v>
      </c>
      <c r="D50" t="s">
        <v>26</v>
      </c>
      <c r="E50">
        <v>7</v>
      </c>
      <c r="F50" t="str">
        <f t="shared" si="1"/>
        <v>Loss</v>
      </c>
      <c r="G50">
        <f>Table1[[#This Row],[Unit Cost Price]]-Table1[[#This Row],[Unit Selling Price]]</f>
        <v>-3343</v>
      </c>
      <c r="H50">
        <v>10314</v>
      </c>
      <c r="I50">
        <v>13657</v>
      </c>
      <c r="J50">
        <f>Table1[[#This Row],[Total Revenue]]-Table1[[#This Row],[profit/loss]]</f>
        <v>98942</v>
      </c>
      <c r="K50">
        <f>Table1[[#This Row],[Units Sold]]*Table1[[#This Row],[Unit Selling Price]]</f>
        <v>95599</v>
      </c>
      <c r="L50">
        <v>30.96</v>
      </c>
      <c r="M50">
        <v>3</v>
      </c>
      <c r="N50" t="s">
        <v>43</v>
      </c>
      <c r="O50">
        <v>7</v>
      </c>
      <c r="P50">
        <v>12</v>
      </c>
    </row>
    <row r="51" spans="1:16" x14ac:dyDescent="0.25">
      <c r="A51" t="s">
        <v>80</v>
      </c>
      <c r="B51" t="s">
        <v>13</v>
      </c>
      <c r="C51" t="s">
        <v>32</v>
      </c>
      <c r="D51" t="s">
        <v>29</v>
      </c>
      <c r="E51">
        <v>14</v>
      </c>
      <c r="F51" t="str">
        <f t="shared" si="1"/>
        <v>Profit</v>
      </c>
      <c r="G51">
        <f>Table1[[#This Row],[Unit Cost Price]]-Table1[[#This Row],[Unit Selling Price]]</f>
        <v>1792</v>
      </c>
      <c r="H51">
        <v>5919</v>
      </c>
      <c r="I51">
        <v>4127</v>
      </c>
      <c r="J51">
        <f>Table1[[#This Row],[Total Revenue]]-Table1[[#This Row],[profit/loss]]</f>
        <v>55986</v>
      </c>
      <c r="K51">
        <f>Table1[[#This Row],[Units Sold]]*Table1[[#This Row],[Unit Selling Price]]</f>
        <v>57778</v>
      </c>
      <c r="L51">
        <v>40.479999999999997</v>
      </c>
      <c r="M51">
        <v>4</v>
      </c>
      <c r="N51" t="s">
        <v>30</v>
      </c>
      <c r="O51">
        <v>9</v>
      </c>
      <c r="P51">
        <v>25</v>
      </c>
    </row>
    <row r="52" spans="1:16" x14ac:dyDescent="0.25">
      <c r="A52" s="1">
        <v>44602</v>
      </c>
      <c r="B52" t="s">
        <v>13</v>
      </c>
      <c r="C52" t="s">
        <v>25</v>
      </c>
      <c r="D52" t="s">
        <v>67</v>
      </c>
      <c r="E52">
        <v>4</v>
      </c>
      <c r="F52" t="str">
        <f t="shared" si="1"/>
        <v>Loss</v>
      </c>
      <c r="G52">
        <f>Table1[[#This Row],[Unit Cost Price]]-Table1[[#This Row],[Unit Selling Price]]</f>
        <v>-3460</v>
      </c>
      <c r="H52">
        <v>9806</v>
      </c>
      <c r="I52">
        <v>13266</v>
      </c>
      <c r="J52">
        <f>Table1[[#This Row],[Total Revenue]]-Table1[[#This Row],[profit/loss]]</f>
        <v>56524</v>
      </c>
      <c r="K52">
        <f>Table1[[#This Row],[Units Sold]]*Table1[[#This Row],[Unit Selling Price]]</f>
        <v>53064</v>
      </c>
      <c r="L52">
        <v>84.45</v>
      </c>
      <c r="M52">
        <v>3</v>
      </c>
      <c r="N52" t="s">
        <v>43</v>
      </c>
      <c r="O52">
        <v>6</v>
      </c>
      <c r="P52">
        <v>26</v>
      </c>
    </row>
    <row r="53" spans="1:16" x14ac:dyDescent="0.25">
      <c r="A53" s="1">
        <v>44684</v>
      </c>
      <c r="B53" t="s">
        <v>13</v>
      </c>
      <c r="C53" t="s">
        <v>28</v>
      </c>
      <c r="D53" t="s">
        <v>15</v>
      </c>
      <c r="E53">
        <v>18</v>
      </c>
      <c r="F53" t="str">
        <f t="shared" si="1"/>
        <v>Profit</v>
      </c>
      <c r="G53">
        <f>Table1[[#This Row],[Unit Cost Price]]-Table1[[#This Row],[Unit Selling Price]]</f>
        <v>-4377</v>
      </c>
      <c r="H53">
        <v>10873</v>
      </c>
      <c r="I53">
        <v>15250</v>
      </c>
      <c r="J53">
        <f>Table1[[#This Row],[Total Revenue]]-Table1[[#This Row],[profit/loss]]</f>
        <v>278877</v>
      </c>
      <c r="K53">
        <f>Table1[[#This Row],[Units Sold]]*Table1[[#This Row],[Unit Selling Price]]</f>
        <v>274500</v>
      </c>
      <c r="L53">
        <v>90.56</v>
      </c>
      <c r="M53">
        <v>4</v>
      </c>
      <c r="N53" t="s">
        <v>45</v>
      </c>
      <c r="O53">
        <v>9</v>
      </c>
      <c r="P53">
        <v>5</v>
      </c>
    </row>
    <row r="54" spans="1:16" x14ac:dyDescent="0.25">
      <c r="A54" t="s">
        <v>81</v>
      </c>
      <c r="B54" t="s">
        <v>21</v>
      </c>
      <c r="C54" t="s">
        <v>25</v>
      </c>
      <c r="D54" t="s">
        <v>15</v>
      </c>
      <c r="E54">
        <v>8</v>
      </c>
      <c r="F54" t="str">
        <f t="shared" si="1"/>
        <v>Profit</v>
      </c>
      <c r="G54">
        <f>Table1[[#This Row],[Unit Cost Price]]-Table1[[#This Row],[Unit Selling Price]]</f>
        <v>-1882</v>
      </c>
      <c r="H54">
        <v>11141</v>
      </c>
      <c r="I54">
        <v>13023</v>
      </c>
      <c r="J54">
        <f>Table1[[#This Row],[Total Revenue]]-Table1[[#This Row],[profit/loss]]</f>
        <v>106066</v>
      </c>
      <c r="K54">
        <f>Table1[[#This Row],[Units Sold]]*Table1[[#This Row],[Unit Selling Price]]</f>
        <v>104184</v>
      </c>
      <c r="L54">
        <v>44.14</v>
      </c>
      <c r="N54" t="s">
        <v>48</v>
      </c>
      <c r="O54">
        <v>9</v>
      </c>
      <c r="P54">
        <v>10</v>
      </c>
    </row>
    <row r="55" spans="1:16" x14ac:dyDescent="0.25">
      <c r="A55" s="1">
        <v>44836</v>
      </c>
      <c r="B55" t="s">
        <v>13</v>
      </c>
      <c r="C55" t="s">
        <v>32</v>
      </c>
      <c r="D55" t="s">
        <v>39</v>
      </c>
      <c r="E55">
        <v>5</v>
      </c>
      <c r="F55" t="str">
        <f t="shared" si="1"/>
        <v>Profit</v>
      </c>
      <c r="G55">
        <f>Table1[[#This Row],[Unit Cost Price]]-Table1[[#This Row],[Unit Selling Price]]</f>
        <v>2977</v>
      </c>
      <c r="H55">
        <v>12056</v>
      </c>
      <c r="I55">
        <v>9079</v>
      </c>
      <c r="J55">
        <f>Table1[[#This Row],[Total Revenue]]-Table1[[#This Row],[profit/loss]]</f>
        <v>42418</v>
      </c>
      <c r="K55">
        <f>Table1[[#This Row],[Units Sold]]*Table1[[#This Row],[Unit Selling Price]]</f>
        <v>45395</v>
      </c>
      <c r="L55">
        <v>47.29</v>
      </c>
      <c r="N55" t="s">
        <v>43</v>
      </c>
      <c r="O55">
        <v>9</v>
      </c>
      <c r="P55">
        <v>2</v>
      </c>
    </row>
    <row r="56" spans="1:16" x14ac:dyDescent="0.25">
      <c r="A56" s="1">
        <v>44844</v>
      </c>
      <c r="B56" t="s">
        <v>21</v>
      </c>
      <c r="C56" t="s">
        <v>42</v>
      </c>
      <c r="D56" t="s">
        <v>51</v>
      </c>
      <c r="E56">
        <v>9</v>
      </c>
      <c r="F56" t="str">
        <f t="shared" si="1"/>
        <v>Loss</v>
      </c>
      <c r="G56">
        <f>Table1[[#This Row],[Unit Cost Price]]-Table1[[#This Row],[Unit Selling Price]]</f>
        <v>729</v>
      </c>
      <c r="H56">
        <v>7385</v>
      </c>
      <c r="I56">
        <v>6656</v>
      </c>
      <c r="J56">
        <f>Table1[[#This Row],[Total Revenue]]-Table1[[#This Row],[profit/loss]]</f>
        <v>59175</v>
      </c>
      <c r="K56">
        <f>Table1[[#This Row],[Units Sold]]*Table1[[#This Row],[Unit Selling Price]]</f>
        <v>59904</v>
      </c>
      <c r="L56">
        <v>48.44</v>
      </c>
      <c r="M56">
        <v>4</v>
      </c>
      <c r="N56" t="s">
        <v>33</v>
      </c>
      <c r="O56">
        <v>10</v>
      </c>
      <c r="P56">
        <v>10</v>
      </c>
    </row>
    <row r="57" spans="1:16" x14ac:dyDescent="0.25">
      <c r="A57" t="s">
        <v>82</v>
      </c>
      <c r="B57" t="s">
        <v>13</v>
      </c>
      <c r="C57" t="s">
        <v>54</v>
      </c>
      <c r="D57" t="s">
        <v>67</v>
      </c>
      <c r="E57">
        <v>5</v>
      </c>
      <c r="F57" t="str">
        <f t="shared" si="1"/>
        <v>Loss</v>
      </c>
      <c r="G57">
        <f>Table1[[#This Row],[Unit Cost Price]]-Table1[[#This Row],[Unit Selling Price]]</f>
        <v>-4032</v>
      </c>
      <c r="H57">
        <v>9000</v>
      </c>
      <c r="I57">
        <v>13032</v>
      </c>
      <c r="J57">
        <f>Table1[[#This Row],[Total Revenue]]-Table1[[#This Row],[profit/loss]]</f>
        <v>69192</v>
      </c>
      <c r="K57">
        <f>Table1[[#This Row],[Units Sold]]*Table1[[#This Row],[Unit Selling Price]]</f>
        <v>65160</v>
      </c>
      <c r="L57">
        <v>13.13</v>
      </c>
      <c r="M57">
        <v>5</v>
      </c>
      <c r="N57" t="s">
        <v>33</v>
      </c>
      <c r="O57">
        <v>6</v>
      </c>
      <c r="P57">
        <v>23</v>
      </c>
    </row>
    <row r="58" spans="1:16" x14ac:dyDescent="0.25">
      <c r="A58" t="s">
        <v>83</v>
      </c>
      <c r="B58" t="s">
        <v>18</v>
      </c>
      <c r="C58" t="s">
        <v>14</v>
      </c>
      <c r="D58" t="s">
        <v>39</v>
      </c>
      <c r="E58">
        <v>3</v>
      </c>
      <c r="F58" t="str">
        <f t="shared" si="1"/>
        <v>Profit</v>
      </c>
      <c r="G58">
        <f>Table1[[#This Row],[Unit Cost Price]]-Table1[[#This Row],[Unit Selling Price]]</f>
        <v>1815</v>
      </c>
      <c r="H58">
        <v>13702</v>
      </c>
      <c r="I58">
        <v>11887</v>
      </c>
      <c r="J58">
        <f>Table1[[#This Row],[Total Revenue]]-Table1[[#This Row],[profit/loss]]</f>
        <v>33846</v>
      </c>
      <c r="K58">
        <f>Table1[[#This Row],[Units Sold]]*Table1[[#This Row],[Unit Selling Price]]</f>
        <v>35661</v>
      </c>
      <c r="L58">
        <v>31.08</v>
      </c>
      <c r="M58">
        <v>5</v>
      </c>
      <c r="N58" t="s">
        <v>37</v>
      </c>
      <c r="O58">
        <v>9</v>
      </c>
      <c r="P58">
        <v>3</v>
      </c>
    </row>
    <row r="59" spans="1:16" x14ac:dyDescent="0.25">
      <c r="A59" t="s">
        <v>84</v>
      </c>
      <c r="B59" t="s">
        <v>21</v>
      </c>
      <c r="C59" t="s">
        <v>25</v>
      </c>
      <c r="D59" t="s">
        <v>51</v>
      </c>
      <c r="E59">
        <v>2</v>
      </c>
      <c r="F59" t="str">
        <f t="shared" si="1"/>
        <v>Loss</v>
      </c>
      <c r="G59">
        <f>Table1[[#This Row],[Unit Cost Price]]-Table1[[#This Row],[Unit Selling Price]]</f>
        <v>1936</v>
      </c>
      <c r="H59">
        <v>11751</v>
      </c>
      <c r="I59">
        <v>9815</v>
      </c>
      <c r="J59">
        <f>Table1[[#This Row],[Total Revenue]]-Table1[[#This Row],[profit/loss]]</f>
        <v>17694</v>
      </c>
      <c r="K59">
        <f>Table1[[#This Row],[Units Sold]]*Table1[[#This Row],[Unit Selling Price]]</f>
        <v>19630</v>
      </c>
      <c r="L59">
        <v>27.16</v>
      </c>
      <c r="M59">
        <v>5</v>
      </c>
      <c r="N59" t="s">
        <v>33</v>
      </c>
      <c r="O59">
        <v>12</v>
      </c>
      <c r="P59">
        <v>12</v>
      </c>
    </row>
    <row r="60" spans="1:16" x14ac:dyDescent="0.25">
      <c r="A60" s="1">
        <v>44688</v>
      </c>
      <c r="B60" t="s">
        <v>13</v>
      </c>
      <c r="C60" t="s">
        <v>25</v>
      </c>
      <c r="D60" t="s">
        <v>29</v>
      </c>
      <c r="E60">
        <v>6</v>
      </c>
      <c r="F60" t="str">
        <f t="shared" si="1"/>
        <v>Loss</v>
      </c>
      <c r="G60">
        <f>Table1[[#This Row],[Unit Cost Price]]-Table1[[#This Row],[Unit Selling Price]]</f>
        <v>-1425</v>
      </c>
      <c r="H60">
        <v>14272</v>
      </c>
      <c r="I60">
        <v>15697</v>
      </c>
      <c r="J60">
        <f>Table1[[#This Row],[Total Revenue]]-Table1[[#This Row],[profit/loss]]</f>
        <v>95607</v>
      </c>
      <c r="K60">
        <f>Table1[[#This Row],[Units Sold]]*Table1[[#This Row],[Unit Selling Price]]</f>
        <v>94182</v>
      </c>
      <c r="L60">
        <v>70.489999999999995</v>
      </c>
      <c r="N60" t="s">
        <v>43</v>
      </c>
      <c r="O60">
        <v>12</v>
      </c>
      <c r="P60">
        <v>30</v>
      </c>
    </row>
    <row r="61" spans="1:16" x14ac:dyDescent="0.25">
      <c r="A61" t="s">
        <v>85</v>
      </c>
      <c r="B61" t="s">
        <v>41</v>
      </c>
      <c r="C61" t="s">
        <v>54</v>
      </c>
      <c r="D61" t="s">
        <v>67</v>
      </c>
      <c r="E61">
        <v>10</v>
      </c>
      <c r="F61" t="str">
        <f t="shared" si="1"/>
        <v>Profit</v>
      </c>
      <c r="G61">
        <f>Table1[[#This Row],[Unit Cost Price]]-Table1[[#This Row],[Unit Selling Price]]</f>
        <v>947</v>
      </c>
      <c r="H61">
        <v>7950</v>
      </c>
      <c r="I61">
        <v>7003</v>
      </c>
      <c r="J61">
        <f>Table1[[#This Row],[Total Revenue]]-Table1[[#This Row],[profit/loss]]</f>
        <v>69083</v>
      </c>
      <c r="K61">
        <f>Table1[[#This Row],[Units Sold]]*Table1[[#This Row],[Unit Selling Price]]</f>
        <v>70030</v>
      </c>
      <c r="L61">
        <v>79.8</v>
      </c>
      <c r="N61" t="s">
        <v>60</v>
      </c>
      <c r="O61">
        <v>5</v>
      </c>
      <c r="P61">
        <v>15</v>
      </c>
    </row>
    <row r="62" spans="1:16" x14ac:dyDescent="0.25">
      <c r="A62" s="1">
        <v>44808</v>
      </c>
      <c r="B62" t="s">
        <v>21</v>
      </c>
      <c r="C62" t="s">
        <v>56</v>
      </c>
      <c r="D62" t="s">
        <v>51</v>
      </c>
      <c r="E62">
        <v>20</v>
      </c>
      <c r="F62" t="str">
        <f t="shared" si="1"/>
        <v>Loss</v>
      </c>
      <c r="G62">
        <f>Table1[[#This Row],[Unit Cost Price]]-Table1[[#This Row],[Unit Selling Price]]</f>
        <v>-3541</v>
      </c>
      <c r="H62">
        <v>7785</v>
      </c>
      <c r="I62">
        <v>11326</v>
      </c>
      <c r="J62">
        <f>Table1[[#This Row],[Total Revenue]]-Table1[[#This Row],[profit/loss]]</f>
        <v>230061</v>
      </c>
      <c r="K62">
        <f>Table1[[#This Row],[Units Sold]]*Table1[[#This Row],[Unit Selling Price]]</f>
        <v>226520</v>
      </c>
      <c r="L62">
        <v>53.54</v>
      </c>
      <c r="M62">
        <v>5</v>
      </c>
      <c r="N62" t="s">
        <v>37</v>
      </c>
      <c r="O62">
        <v>9</v>
      </c>
      <c r="P62">
        <v>21</v>
      </c>
    </row>
    <row r="63" spans="1:16" x14ac:dyDescent="0.25">
      <c r="A63" t="s">
        <v>86</v>
      </c>
      <c r="B63" t="s">
        <v>41</v>
      </c>
      <c r="C63" t="s">
        <v>56</v>
      </c>
      <c r="D63" t="s">
        <v>67</v>
      </c>
      <c r="E63">
        <v>19</v>
      </c>
      <c r="F63" t="str">
        <f t="shared" si="1"/>
        <v>Profit</v>
      </c>
      <c r="G63">
        <f>Table1[[#This Row],[Unit Cost Price]]-Table1[[#This Row],[Unit Selling Price]]</f>
        <v>1571</v>
      </c>
      <c r="H63">
        <v>7868</v>
      </c>
      <c r="I63">
        <v>6297</v>
      </c>
      <c r="J63">
        <f>Table1[[#This Row],[Total Revenue]]-Table1[[#This Row],[profit/loss]]</f>
        <v>118072</v>
      </c>
      <c r="K63">
        <f>Table1[[#This Row],[Units Sold]]*Table1[[#This Row],[Unit Selling Price]]</f>
        <v>119643</v>
      </c>
      <c r="L63">
        <v>19.63</v>
      </c>
      <c r="M63">
        <v>3</v>
      </c>
      <c r="N63" t="s">
        <v>37</v>
      </c>
      <c r="O63">
        <v>7</v>
      </c>
      <c r="P63">
        <v>9</v>
      </c>
    </row>
    <row r="64" spans="1:16" x14ac:dyDescent="0.25">
      <c r="A64" s="1">
        <v>44683</v>
      </c>
      <c r="B64" t="s">
        <v>41</v>
      </c>
      <c r="C64" t="s">
        <v>32</v>
      </c>
      <c r="D64" t="s">
        <v>26</v>
      </c>
      <c r="E64">
        <v>10</v>
      </c>
      <c r="F64" t="str">
        <f t="shared" si="1"/>
        <v>Loss</v>
      </c>
      <c r="G64">
        <f>Table1[[#This Row],[Unit Cost Price]]-Table1[[#This Row],[Unit Selling Price]]</f>
        <v>2100</v>
      </c>
      <c r="H64">
        <v>6293</v>
      </c>
      <c r="I64">
        <v>4193</v>
      </c>
      <c r="J64">
        <f>Table1[[#This Row],[Total Revenue]]-Table1[[#This Row],[profit/loss]]</f>
        <v>39830</v>
      </c>
      <c r="K64">
        <f>Table1[[#This Row],[Units Sold]]*Table1[[#This Row],[Unit Selling Price]]</f>
        <v>41930</v>
      </c>
      <c r="L64">
        <v>27.03</v>
      </c>
      <c r="M64">
        <v>5</v>
      </c>
      <c r="N64" t="s">
        <v>43</v>
      </c>
      <c r="O64">
        <v>11</v>
      </c>
      <c r="P64">
        <v>24</v>
      </c>
    </row>
    <row r="65" spans="1:16" x14ac:dyDescent="0.25">
      <c r="A65" t="s">
        <v>87</v>
      </c>
      <c r="B65" t="s">
        <v>41</v>
      </c>
      <c r="C65" t="s">
        <v>25</v>
      </c>
      <c r="D65" t="s">
        <v>36</v>
      </c>
      <c r="E65">
        <v>15</v>
      </c>
      <c r="F65" t="str">
        <f t="shared" si="1"/>
        <v>Loss</v>
      </c>
      <c r="G65">
        <f>Table1[[#This Row],[Unit Cost Price]]-Table1[[#This Row],[Unit Selling Price]]</f>
        <v>-2415</v>
      </c>
      <c r="H65">
        <v>14985</v>
      </c>
      <c r="I65">
        <v>17400</v>
      </c>
      <c r="J65">
        <f>Table1[[#This Row],[Total Revenue]]-Table1[[#This Row],[profit/loss]]</f>
        <v>263415</v>
      </c>
      <c r="K65">
        <f>Table1[[#This Row],[Units Sold]]*Table1[[#This Row],[Unit Selling Price]]</f>
        <v>261000</v>
      </c>
      <c r="L65">
        <v>88.38</v>
      </c>
      <c r="M65">
        <v>3</v>
      </c>
      <c r="N65" t="s">
        <v>16</v>
      </c>
      <c r="O65">
        <v>5</v>
      </c>
      <c r="P65">
        <v>16</v>
      </c>
    </row>
    <row r="66" spans="1:16" x14ac:dyDescent="0.25">
      <c r="A66" s="1">
        <v>44693</v>
      </c>
      <c r="B66" t="s">
        <v>41</v>
      </c>
      <c r="C66" t="s">
        <v>42</v>
      </c>
      <c r="D66" t="s">
        <v>58</v>
      </c>
      <c r="E66">
        <v>4</v>
      </c>
      <c r="F66" t="str">
        <f t="shared" ref="F66:F97" si="2">IF(G65&lt;=0,"Profit",IF(G65&gt;= 0,"Loss"))</f>
        <v>Profit</v>
      </c>
      <c r="G66">
        <f>Table1[[#This Row],[Unit Cost Price]]-Table1[[#This Row],[Unit Selling Price]]</f>
        <v>-4097</v>
      </c>
      <c r="H66">
        <v>11267</v>
      </c>
      <c r="I66">
        <v>15364</v>
      </c>
      <c r="J66">
        <f>Table1[[#This Row],[Total Revenue]]-Table1[[#This Row],[profit/loss]]</f>
        <v>65553</v>
      </c>
      <c r="K66">
        <f>Table1[[#This Row],[Units Sold]]*Table1[[#This Row],[Unit Selling Price]]</f>
        <v>61456</v>
      </c>
      <c r="L66">
        <v>77.33</v>
      </c>
      <c r="M66">
        <v>5</v>
      </c>
      <c r="N66" t="s">
        <v>45</v>
      </c>
      <c r="O66">
        <v>8</v>
      </c>
      <c r="P66">
        <v>7</v>
      </c>
    </row>
    <row r="67" spans="1:16" x14ac:dyDescent="0.25">
      <c r="A67" t="s">
        <v>88</v>
      </c>
      <c r="B67" t="s">
        <v>13</v>
      </c>
      <c r="C67" t="s">
        <v>22</v>
      </c>
      <c r="D67" t="s">
        <v>15</v>
      </c>
      <c r="E67">
        <v>15</v>
      </c>
      <c r="F67" t="str">
        <f t="shared" si="2"/>
        <v>Profit</v>
      </c>
      <c r="G67">
        <f>Table1[[#This Row],[Unit Cost Price]]-Table1[[#This Row],[Unit Selling Price]]</f>
        <v>2789</v>
      </c>
      <c r="H67">
        <v>8945</v>
      </c>
      <c r="I67">
        <v>6156</v>
      </c>
      <c r="J67">
        <f>Table1[[#This Row],[Total Revenue]]-Table1[[#This Row],[profit/loss]]</f>
        <v>89551</v>
      </c>
      <c r="K67">
        <f>Table1[[#This Row],[Units Sold]]*Table1[[#This Row],[Unit Selling Price]]</f>
        <v>92340</v>
      </c>
      <c r="L67">
        <v>15.64</v>
      </c>
      <c r="M67">
        <v>3</v>
      </c>
      <c r="N67" t="s">
        <v>48</v>
      </c>
      <c r="O67">
        <v>11</v>
      </c>
      <c r="P67">
        <v>7</v>
      </c>
    </row>
    <row r="68" spans="1:16" x14ac:dyDescent="0.25">
      <c r="A68" t="s">
        <v>89</v>
      </c>
      <c r="B68" t="s">
        <v>13</v>
      </c>
      <c r="C68" t="s">
        <v>32</v>
      </c>
      <c r="D68" t="s">
        <v>36</v>
      </c>
      <c r="E68">
        <v>10</v>
      </c>
      <c r="F68" t="str">
        <f t="shared" si="2"/>
        <v>Loss</v>
      </c>
      <c r="G68">
        <f>Table1[[#This Row],[Unit Cost Price]]-Table1[[#This Row],[Unit Selling Price]]</f>
        <v>1921</v>
      </c>
      <c r="H68">
        <v>13153</v>
      </c>
      <c r="I68">
        <v>11232</v>
      </c>
      <c r="J68">
        <f>Table1[[#This Row],[Total Revenue]]-Table1[[#This Row],[profit/loss]]</f>
        <v>110399</v>
      </c>
      <c r="K68">
        <f>Table1[[#This Row],[Units Sold]]*Table1[[#This Row],[Unit Selling Price]]</f>
        <v>112320</v>
      </c>
      <c r="L68">
        <v>21.89</v>
      </c>
      <c r="N68" t="s">
        <v>33</v>
      </c>
      <c r="O68">
        <v>7</v>
      </c>
      <c r="P68">
        <v>27</v>
      </c>
    </row>
    <row r="69" spans="1:16" x14ac:dyDescent="0.25">
      <c r="A69" s="1">
        <v>44836</v>
      </c>
      <c r="B69" t="s">
        <v>21</v>
      </c>
      <c r="C69" t="s">
        <v>32</v>
      </c>
      <c r="D69" t="s">
        <v>51</v>
      </c>
      <c r="E69">
        <v>13</v>
      </c>
      <c r="F69" t="str">
        <f t="shared" si="2"/>
        <v>Loss</v>
      </c>
      <c r="G69">
        <f>Table1[[#This Row],[Unit Cost Price]]-Table1[[#This Row],[Unit Selling Price]]</f>
        <v>2879</v>
      </c>
      <c r="H69">
        <v>14554</v>
      </c>
      <c r="I69">
        <v>11675</v>
      </c>
      <c r="J69">
        <f>Table1[[#This Row],[Total Revenue]]-Table1[[#This Row],[profit/loss]]</f>
        <v>148896</v>
      </c>
      <c r="K69">
        <f>Table1[[#This Row],[Units Sold]]*Table1[[#This Row],[Unit Selling Price]]</f>
        <v>151775</v>
      </c>
      <c r="L69">
        <v>88.9</v>
      </c>
      <c r="M69">
        <v>5</v>
      </c>
      <c r="N69" t="s">
        <v>48</v>
      </c>
      <c r="O69">
        <v>6</v>
      </c>
      <c r="P69">
        <v>18</v>
      </c>
    </row>
    <row r="70" spans="1:16" x14ac:dyDescent="0.25">
      <c r="A70" t="s">
        <v>53</v>
      </c>
      <c r="B70" t="s">
        <v>21</v>
      </c>
      <c r="C70" t="s">
        <v>14</v>
      </c>
      <c r="D70" t="s">
        <v>58</v>
      </c>
      <c r="E70">
        <v>9</v>
      </c>
      <c r="F70" t="str">
        <f t="shared" si="2"/>
        <v>Loss</v>
      </c>
      <c r="G70">
        <f>Table1[[#This Row],[Unit Cost Price]]-Table1[[#This Row],[Unit Selling Price]]</f>
        <v>66</v>
      </c>
      <c r="H70">
        <v>7344</v>
      </c>
      <c r="I70">
        <v>7278</v>
      </c>
      <c r="J70">
        <f>Table1[[#This Row],[Total Revenue]]-Table1[[#This Row],[profit/loss]]</f>
        <v>65436</v>
      </c>
      <c r="K70">
        <f>Table1[[#This Row],[Units Sold]]*Table1[[#This Row],[Unit Selling Price]]</f>
        <v>65502</v>
      </c>
      <c r="L70">
        <v>66.81</v>
      </c>
      <c r="M70">
        <v>5</v>
      </c>
      <c r="N70" t="s">
        <v>33</v>
      </c>
      <c r="O70">
        <v>5</v>
      </c>
      <c r="P70">
        <v>9</v>
      </c>
    </row>
    <row r="71" spans="1:16" x14ac:dyDescent="0.25">
      <c r="A71" t="s">
        <v>90</v>
      </c>
      <c r="B71" t="s">
        <v>21</v>
      </c>
      <c r="C71" t="s">
        <v>25</v>
      </c>
      <c r="D71" t="s">
        <v>36</v>
      </c>
      <c r="E71">
        <v>17</v>
      </c>
      <c r="F71" t="str">
        <f t="shared" si="2"/>
        <v>Loss</v>
      </c>
      <c r="G71">
        <f>Table1[[#This Row],[Unit Cost Price]]-Table1[[#This Row],[Unit Selling Price]]</f>
        <v>-3471</v>
      </c>
      <c r="H71">
        <v>8804</v>
      </c>
      <c r="I71">
        <v>12275</v>
      </c>
      <c r="J71">
        <f>Table1[[#This Row],[Total Revenue]]-Table1[[#This Row],[profit/loss]]</f>
        <v>212146</v>
      </c>
      <c r="K71">
        <f>Table1[[#This Row],[Units Sold]]*Table1[[#This Row],[Unit Selling Price]]</f>
        <v>208675</v>
      </c>
      <c r="L71">
        <v>34.53</v>
      </c>
      <c r="M71">
        <v>4</v>
      </c>
      <c r="N71" t="s">
        <v>57</v>
      </c>
      <c r="O71">
        <v>4</v>
      </c>
      <c r="P71">
        <v>30</v>
      </c>
    </row>
    <row r="72" spans="1:16" x14ac:dyDescent="0.25">
      <c r="A72" t="s">
        <v>75</v>
      </c>
      <c r="B72" t="s">
        <v>13</v>
      </c>
      <c r="C72" t="s">
        <v>56</v>
      </c>
      <c r="D72" t="s">
        <v>26</v>
      </c>
      <c r="E72">
        <v>18</v>
      </c>
      <c r="F72" t="str">
        <f t="shared" si="2"/>
        <v>Profit</v>
      </c>
      <c r="G72">
        <f>Table1[[#This Row],[Unit Cost Price]]-Table1[[#This Row],[Unit Selling Price]]</f>
        <v>-3458</v>
      </c>
      <c r="H72">
        <v>12555</v>
      </c>
      <c r="I72">
        <v>16013</v>
      </c>
      <c r="J72">
        <f>Table1[[#This Row],[Total Revenue]]-Table1[[#This Row],[profit/loss]]</f>
        <v>291692</v>
      </c>
      <c r="K72">
        <f>Table1[[#This Row],[Units Sold]]*Table1[[#This Row],[Unit Selling Price]]</f>
        <v>288234</v>
      </c>
      <c r="L72">
        <v>51.01</v>
      </c>
      <c r="M72">
        <v>5</v>
      </c>
      <c r="N72" t="s">
        <v>60</v>
      </c>
      <c r="O72">
        <v>8</v>
      </c>
      <c r="P72">
        <v>18</v>
      </c>
    </row>
    <row r="73" spans="1:16" x14ac:dyDescent="0.25">
      <c r="A73" t="s">
        <v>68</v>
      </c>
      <c r="B73" t="s">
        <v>21</v>
      </c>
      <c r="C73" t="s">
        <v>56</v>
      </c>
      <c r="D73" t="s">
        <v>15</v>
      </c>
      <c r="E73">
        <v>16</v>
      </c>
      <c r="F73" t="str">
        <f t="shared" si="2"/>
        <v>Profit</v>
      </c>
      <c r="G73">
        <f>Table1[[#This Row],[Unit Cost Price]]-Table1[[#This Row],[Unit Selling Price]]</f>
        <v>1051</v>
      </c>
      <c r="H73">
        <v>9161</v>
      </c>
      <c r="I73">
        <v>8110</v>
      </c>
      <c r="J73">
        <f>Table1[[#This Row],[Total Revenue]]-Table1[[#This Row],[profit/loss]]</f>
        <v>128709</v>
      </c>
      <c r="K73">
        <f>Table1[[#This Row],[Units Sold]]*Table1[[#This Row],[Unit Selling Price]]</f>
        <v>129760</v>
      </c>
      <c r="L73">
        <v>55.49</v>
      </c>
      <c r="M73">
        <v>3</v>
      </c>
      <c r="N73" t="s">
        <v>16</v>
      </c>
      <c r="O73">
        <v>10</v>
      </c>
      <c r="P73">
        <v>23</v>
      </c>
    </row>
    <row r="74" spans="1:16" x14ac:dyDescent="0.25">
      <c r="A74" t="s">
        <v>91</v>
      </c>
      <c r="B74" t="s">
        <v>41</v>
      </c>
      <c r="C74" t="s">
        <v>28</v>
      </c>
      <c r="D74" t="s">
        <v>23</v>
      </c>
      <c r="E74">
        <v>15</v>
      </c>
      <c r="F74" t="str">
        <f t="shared" si="2"/>
        <v>Loss</v>
      </c>
      <c r="G74">
        <f>Table1[[#This Row],[Unit Cost Price]]-Table1[[#This Row],[Unit Selling Price]]</f>
        <v>-1823</v>
      </c>
      <c r="H74">
        <v>12529</v>
      </c>
      <c r="I74">
        <v>14352</v>
      </c>
      <c r="J74">
        <f>Table1[[#This Row],[Total Revenue]]-Table1[[#This Row],[profit/loss]]</f>
        <v>217103</v>
      </c>
      <c r="K74">
        <f>Table1[[#This Row],[Units Sold]]*Table1[[#This Row],[Unit Selling Price]]</f>
        <v>215280</v>
      </c>
      <c r="L74">
        <v>58.95</v>
      </c>
      <c r="M74">
        <v>4</v>
      </c>
      <c r="N74" t="s">
        <v>45</v>
      </c>
      <c r="O74">
        <v>10</v>
      </c>
      <c r="P74">
        <v>9</v>
      </c>
    </row>
    <row r="75" spans="1:16" x14ac:dyDescent="0.25">
      <c r="A75" t="s">
        <v>92</v>
      </c>
      <c r="B75" t="s">
        <v>13</v>
      </c>
      <c r="C75" t="s">
        <v>93</v>
      </c>
      <c r="D75" t="s">
        <v>51</v>
      </c>
      <c r="E75">
        <v>3</v>
      </c>
      <c r="F75" t="str">
        <f t="shared" si="2"/>
        <v>Profit</v>
      </c>
      <c r="G75">
        <f>Table1[[#This Row],[Unit Cost Price]]-Table1[[#This Row],[Unit Selling Price]]</f>
        <v>348</v>
      </c>
      <c r="H75">
        <v>9183</v>
      </c>
      <c r="I75">
        <v>8835</v>
      </c>
      <c r="J75">
        <f>Table1[[#This Row],[Total Revenue]]-Table1[[#This Row],[profit/loss]]</f>
        <v>26157</v>
      </c>
      <c r="K75">
        <f>Table1[[#This Row],[Units Sold]]*Table1[[#This Row],[Unit Selling Price]]</f>
        <v>26505</v>
      </c>
      <c r="L75">
        <v>47.4</v>
      </c>
      <c r="M75">
        <v>5</v>
      </c>
      <c r="N75" t="s">
        <v>43</v>
      </c>
      <c r="O75">
        <v>7</v>
      </c>
      <c r="P75">
        <v>5</v>
      </c>
    </row>
    <row r="76" spans="1:16" x14ac:dyDescent="0.25">
      <c r="A76" s="1">
        <v>44719</v>
      </c>
      <c r="B76" t="s">
        <v>21</v>
      </c>
      <c r="C76" t="s">
        <v>93</v>
      </c>
      <c r="D76" t="s">
        <v>15</v>
      </c>
      <c r="E76">
        <v>20</v>
      </c>
      <c r="F76" t="str">
        <f t="shared" si="2"/>
        <v>Loss</v>
      </c>
      <c r="G76">
        <f>Table1[[#This Row],[Unit Cost Price]]-Table1[[#This Row],[Unit Selling Price]]</f>
        <v>2871</v>
      </c>
      <c r="H76">
        <v>5153</v>
      </c>
      <c r="I76">
        <v>2282</v>
      </c>
      <c r="J76">
        <f>Table1[[#This Row],[Total Revenue]]-Table1[[#This Row],[profit/loss]]</f>
        <v>42769</v>
      </c>
      <c r="K76">
        <f>Table1[[#This Row],[Units Sold]]*Table1[[#This Row],[Unit Selling Price]]</f>
        <v>45640</v>
      </c>
      <c r="L76">
        <v>28.61</v>
      </c>
      <c r="M76">
        <v>5</v>
      </c>
      <c r="N76" t="s">
        <v>48</v>
      </c>
      <c r="O76">
        <v>6</v>
      </c>
      <c r="P76">
        <v>4</v>
      </c>
    </row>
    <row r="77" spans="1:16" x14ac:dyDescent="0.25">
      <c r="A77" t="s">
        <v>94</v>
      </c>
      <c r="B77" t="s">
        <v>41</v>
      </c>
      <c r="C77" t="s">
        <v>93</v>
      </c>
      <c r="D77" t="s">
        <v>36</v>
      </c>
      <c r="E77">
        <v>2</v>
      </c>
      <c r="F77" t="str">
        <f t="shared" si="2"/>
        <v>Loss</v>
      </c>
      <c r="G77">
        <f>Table1[[#This Row],[Unit Cost Price]]-Table1[[#This Row],[Unit Selling Price]]</f>
        <v>1573</v>
      </c>
      <c r="H77">
        <v>12622</v>
      </c>
      <c r="I77">
        <v>11049</v>
      </c>
      <c r="J77">
        <f>Table1[[#This Row],[Total Revenue]]-Table1[[#This Row],[profit/loss]]</f>
        <v>20525</v>
      </c>
      <c r="K77">
        <f>Table1[[#This Row],[Units Sold]]*Table1[[#This Row],[Unit Selling Price]]</f>
        <v>22098</v>
      </c>
      <c r="L77">
        <v>50.39</v>
      </c>
      <c r="N77" t="s">
        <v>48</v>
      </c>
      <c r="O77">
        <v>9</v>
      </c>
      <c r="P77">
        <v>20</v>
      </c>
    </row>
    <row r="78" spans="1:16" x14ac:dyDescent="0.25">
      <c r="A78" s="1">
        <v>44811</v>
      </c>
      <c r="B78" t="s">
        <v>21</v>
      </c>
      <c r="C78" t="s">
        <v>14</v>
      </c>
      <c r="D78" t="s">
        <v>23</v>
      </c>
      <c r="E78">
        <v>14</v>
      </c>
      <c r="F78" t="str">
        <f t="shared" si="2"/>
        <v>Loss</v>
      </c>
      <c r="G78">
        <f>Table1[[#This Row],[Unit Cost Price]]-Table1[[#This Row],[Unit Selling Price]]</f>
        <v>827</v>
      </c>
      <c r="H78">
        <v>9712</v>
      </c>
      <c r="I78">
        <v>8885</v>
      </c>
      <c r="J78">
        <f>Table1[[#This Row],[Total Revenue]]-Table1[[#This Row],[profit/loss]]</f>
        <v>123563</v>
      </c>
      <c r="K78">
        <f>Table1[[#This Row],[Units Sold]]*Table1[[#This Row],[Unit Selling Price]]</f>
        <v>124390</v>
      </c>
      <c r="L78">
        <v>44.4</v>
      </c>
      <c r="M78">
        <v>4</v>
      </c>
      <c r="N78" t="s">
        <v>43</v>
      </c>
      <c r="O78">
        <v>9</v>
      </c>
      <c r="P78">
        <v>24</v>
      </c>
    </row>
    <row r="79" spans="1:16" x14ac:dyDescent="0.25">
      <c r="A79" s="1">
        <v>44568</v>
      </c>
      <c r="B79" t="s">
        <v>18</v>
      </c>
      <c r="C79" t="s">
        <v>42</v>
      </c>
      <c r="D79" t="s">
        <v>19</v>
      </c>
      <c r="E79">
        <v>11</v>
      </c>
      <c r="F79" t="str">
        <f t="shared" si="2"/>
        <v>Loss</v>
      </c>
      <c r="G79">
        <f>Table1[[#This Row],[Unit Cost Price]]-Table1[[#This Row],[Unit Selling Price]]</f>
        <v>2571</v>
      </c>
      <c r="H79">
        <v>13955</v>
      </c>
      <c r="I79">
        <v>11384</v>
      </c>
      <c r="J79">
        <f>Table1[[#This Row],[Total Revenue]]-Table1[[#This Row],[profit/loss]]</f>
        <v>122653</v>
      </c>
      <c r="K79">
        <f>Table1[[#This Row],[Units Sold]]*Table1[[#This Row],[Unit Selling Price]]</f>
        <v>125224</v>
      </c>
      <c r="L79">
        <v>86.39</v>
      </c>
      <c r="M79">
        <v>3</v>
      </c>
      <c r="N79" t="s">
        <v>45</v>
      </c>
      <c r="O79">
        <v>7</v>
      </c>
      <c r="P79">
        <v>19</v>
      </c>
    </row>
    <row r="80" spans="1:16" x14ac:dyDescent="0.25">
      <c r="A80" t="s">
        <v>95</v>
      </c>
      <c r="B80" t="s">
        <v>21</v>
      </c>
      <c r="C80" t="s">
        <v>93</v>
      </c>
      <c r="D80" t="s">
        <v>15</v>
      </c>
      <c r="E80">
        <v>20</v>
      </c>
      <c r="F80" t="str">
        <f t="shared" si="2"/>
        <v>Loss</v>
      </c>
      <c r="G80">
        <f>Table1[[#This Row],[Unit Cost Price]]-Table1[[#This Row],[Unit Selling Price]]</f>
        <v>1962</v>
      </c>
      <c r="H80">
        <v>7588</v>
      </c>
      <c r="I80">
        <v>5626</v>
      </c>
      <c r="J80">
        <f>Table1[[#This Row],[Total Revenue]]-Table1[[#This Row],[profit/loss]]</f>
        <v>110558</v>
      </c>
      <c r="K80">
        <f>Table1[[#This Row],[Units Sold]]*Table1[[#This Row],[Unit Selling Price]]</f>
        <v>112520</v>
      </c>
      <c r="L80">
        <v>45.71</v>
      </c>
      <c r="M80">
        <v>5</v>
      </c>
      <c r="N80" t="s">
        <v>45</v>
      </c>
      <c r="O80">
        <v>6</v>
      </c>
      <c r="P80">
        <v>8</v>
      </c>
    </row>
    <row r="81" spans="1:16" x14ac:dyDescent="0.25">
      <c r="A81" s="1">
        <v>44846</v>
      </c>
      <c r="B81" t="s">
        <v>18</v>
      </c>
      <c r="C81" t="s">
        <v>54</v>
      </c>
      <c r="D81" t="s">
        <v>19</v>
      </c>
      <c r="E81">
        <v>9</v>
      </c>
      <c r="F81" t="str">
        <f t="shared" si="2"/>
        <v>Loss</v>
      </c>
      <c r="G81">
        <f>Table1[[#This Row],[Unit Cost Price]]-Table1[[#This Row],[Unit Selling Price]]</f>
        <v>-3076</v>
      </c>
      <c r="H81">
        <v>6210</v>
      </c>
      <c r="I81">
        <v>9286</v>
      </c>
      <c r="J81">
        <f>Table1[[#This Row],[Total Revenue]]-Table1[[#This Row],[profit/loss]]</f>
        <v>86650</v>
      </c>
      <c r="K81">
        <f>Table1[[#This Row],[Units Sold]]*Table1[[#This Row],[Unit Selling Price]]</f>
        <v>83574</v>
      </c>
      <c r="L81">
        <v>92.04</v>
      </c>
      <c r="N81" t="s">
        <v>37</v>
      </c>
      <c r="O81">
        <v>11</v>
      </c>
      <c r="P81">
        <v>8</v>
      </c>
    </row>
    <row r="82" spans="1:16" x14ac:dyDescent="0.25">
      <c r="A82" t="s">
        <v>96</v>
      </c>
      <c r="B82" t="s">
        <v>21</v>
      </c>
      <c r="C82" t="s">
        <v>35</v>
      </c>
      <c r="D82" t="s">
        <v>58</v>
      </c>
      <c r="E82">
        <v>1</v>
      </c>
      <c r="F82" t="str">
        <f t="shared" si="2"/>
        <v>Profit</v>
      </c>
      <c r="G82">
        <f>Table1[[#This Row],[Unit Cost Price]]-Table1[[#This Row],[Unit Selling Price]]</f>
        <v>-448</v>
      </c>
      <c r="H82">
        <v>12237</v>
      </c>
      <c r="I82">
        <v>12685</v>
      </c>
      <c r="J82">
        <f>Table1[[#This Row],[Total Revenue]]-Table1[[#This Row],[profit/loss]]</f>
        <v>13133</v>
      </c>
      <c r="K82">
        <f>Table1[[#This Row],[Units Sold]]*Table1[[#This Row],[Unit Selling Price]]</f>
        <v>12685</v>
      </c>
      <c r="L82">
        <v>70.61</v>
      </c>
      <c r="M82">
        <v>5</v>
      </c>
      <c r="N82" t="s">
        <v>57</v>
      </c>
      <c r="O82">
        <v>12</v>
      </c>
      <c r="P82">
        <v>2</v>
      </c>
    </row>
    <row r="83" spans="1:16" x14ac:dyDescent="0.25">
      <c r="A83" t="s">
        <v>63</v>
      </c>
      <c r="B83" t="s">
        <v>21</v>
      </c>
      <c r="C83" t="s">
        <v>32</v>
      </c>
      <c r="D83" t="s">
        <v>29</v>
      </c>
      <c r="E83">
        <v>3</v>
      </c>
      <c r="F83" t="str">
        <f t="shared" si="2"/>
        <v>Profit</v>
      </c>
      <c r="G83">
        <f>Table1[[#This Row],[Unit Cost Price]]-Table1[[#This Row],[Unit Selling Price]]</f>
        <v>-1309</v>
      </c>
      <c r="H83">
        <v>10661</v>
      </c>
      <c r="I83">
        <v>11970</v>
      </c>
      <c r="J83">
        <f>Table1[[#This Row],[Total Revenue]]-Table1[[#This Row],[profit/loss]]</f>
        <v>37219</v>
      </c>
      <c r="K83">
        <f>Table1[[#This Row],[Units Sold]]*Table1[[#This Row],[Unit Selling Price]]</f>
        <v>35910</v>
      </c>
      <c r="L83">
        <v>73.55</v>
      </c>
      <c r="M83">
        <v>4</v>
      </c>
      <c r="N83" t="s">
        <v>33</v>
      </c>
      <c r="O83">
        <v>11</v>
      </c>
      <c r="P83">
        <v>22</v>
      </c>
    </row>
    <row r="84" spans="1:16" x14ac:dyDescent="0.25">
      <c r="A84" t="s">
        <v>97</v>
      </c>
      <c r="B84" t="s">
        <v>13</v>
      </c>
      <c r="C84" t="s">
        <v>42</v>
      </c>
      <c r="D84" t="s">
        <v>67</v>
      </c>
      <c r="E84">
        <v>8</v>
      </c>
      <c r="F84" t="str">
        <f t="shared" si="2"/>
        <v>Profit</v>
      </c>
      <c r="G84">
        <f>Table1[[#This Row],[Unit Cost Price]]-Table1[[#This Row],[Unit Selling Price]]</f>
        <v>2069</v>
      </c>
      <c r="H84">
        <v>14626</v>
      </c>
      <c r="I84">
        <v>12557</v>
      </c>
      <c r="J84">
        <f>Table1[[#This Row],[Total Revenue]]-Table1[[#This Row],[profit/loss]]</f>
        <v>98387</v>
      </c>
      <c r="K84">
        <f>Table1[[#This Row],[Units Sold]]*Table1[[#This Row],[Unit Selling Price]]</f>
        <v>100456</v>
      </c>
      <c r="L84">
        <v>21.19</v>
      </c>
      <c r="M84">
        <v>3</v>
      </c>
      <c r="N84" t="s">
        <v>60</v>
      </c>
      <c r="O84">
        <v>11</v>
      </c>
      <c r="P84">
        <v>29</v>
      </c>
    </row>
    <row r="85" spans="1:16" x14ac:dyDescent="0.25">
      <c r="A85" t="s">
        <v>98</v>
      </c>
      <c r="B85" t="s">
        <v>13</v>
      </c>
      <c r="C85" t="s">
        <v>56</v>
      </c>
      <c r="D85" t="s">
        <v>58</v>
      </c>
      <c r="E85">
        <v>19</v>
      </c>
      <c r="F85" t="str">
        <f t="shared" si="2"/>
        <v>Loss</v>
      </c>
      <c r="G85">
        <f>Table1[[#This Row],[Unit Cost Price]]-Table1[[#This Row],[Unit Selling Price]]</f>
        <v>-3108</v>
      </c>
      <c r="H85">
        <v>9901</v>
      </c>
      <c r="I85">
        <v>13009</v>
      </c>
      <c r="J85">
        <f>Table1[[#This Row],[Total Revenue]]-Table1[[#This Row],[profit/loss]]</f>
        <v>250279</v>
      </c>
      <c r="K85">
        <f>Table1[[#This Row],[Units Sold]]*Table1[[#This Row],[Unit Selling Price]]</f>
        <v>247171</v>
      </c>
      <c r="L85">
        <v>17.88</v>
      </c>
      <c r="N85" t="s">
        <v>37</v>
      </c>
      <c r="O85">
        <v>8</v>
      </c>
      <c r="P85">
        <v>17</v>
      </c>
    </row>
    <row r="86" spans="1:16" x14ac:dyDescent="0.25">
      <c r="A86" s="1">
        <v>44714</v>
      </c>
      <c r="B86" t="s">
        <v>18</v>
      </c>
      <c r="C86" t="s">
        <v>28</v>
      </c>
      <c r="D86" t="s">
        <v>23</v>
      </c>
      <c r="E86">
        <v>19</v>
      </c>
      <c r="F86" t="str">
        <f t="shared" si="2"/>
        <v>Profit</v>
      </c>
      <c r="G86">
        <f>Table1[[#This Row],[Unit Cost Price]]-Table1[[#This Row],[Unit Selling Price]]</f>
        <v>2480</v>
      </c>
      <c r="H86">
        <v>11951</v>
      </c>
      <c r="I86">
        <v>9471</v>
      </c>
      <c r="J86">
        <f>Table1[[#This Row],[Total Revenue]]-Table1[[#This Row],[profit/loss]]</f>
        <v>177469</v>
      </c>
      <c r="K86">
        <f>Table1[[#This Row],[Units Sold]]*Table1[[#This Row],[Unit Selling Price]]</f>
        <v>179949</v>
      </c>
      <c r="L86">
        <v>28.43</v>
      </c>
      <c r="M86">
        <v>5</v>
      </c>
      <c r="N86" t="s">
        <v>43</v>
      </c>
      <c r="O86">
        <v>11</v>
      </c>
      <c r="P86">
        <v>8</v>
      </c>
    </row>
    <row r="87" spans="1:16" x14ac:dyDescent="0.25">
      <c r="A87" s="1">
        <v>44784</v>
      </c>
      <c r="B87" t="s">
        <v>13</v>
      </c>
      <c r="C87" t="s">
        <v>35</v>
      </c>
      <c r="D87" t="s">
        <v>23</v>
      </c>
      <c r="E87">
        <v>1</v>
      </c>
      <c r="F87" t="str">
        <f t="shared" si="2"/>
        <v>Loss</v>
      </c>
      <c r="G87">
        <f>Table1[[#This Row],[Unit Cost Price]]-Table1[[#This Row],[Unit Selling Price]]</f>
        <v>-901</v>
      </c>
      <c r="H87">
        <v>9097</v>
      </c>
      <c r="I87">
        <v>9998</v>
      </c>
      <c r="J87">
        <f>Table1[[#This Row],[Total Revenue]]-Table1[[#This Row],[profit/loss]]</f>
        <v>10899</v>
      </c>
      <c r="K87">
        <f>Table1[[#This Row],[Units Sold]]*Table1[[#This Row],[Unit Selling Price]]</f>
        <v>9998</v>
      </c>
      <c r="L87">
        <v>28.61</v>
      </c>
      <c r="M87">
        <v>3</v>
      </c>
      <c r="N87" t="s">
        <v>37</v>
      </c>
      <c r="O87">
        <v>4</v>
      </c>
      <c r="P87">
        <v>21</v>
      </c>
    </row>
    <row r="88" spans="1:16" x14ac:dyDescent="0.25">
      <c r="A88" t="s">
        <v>92</v>
      </c>
      <c r="B88" t="s">
        <v>41</v>
      </c>
      <c r="C88" t="s">
        <v>14</v>
      </c>
      <c r="D88" t="s">
        <v>15</v>
      </c>
      <c r="E88">
        <v>9</v>
      </c>
      <c r="F88" t="str">
        <f t="shared" si="2"/>
        <v>Profit</v>
      </c>
      <c r="G88">
        <f>Table1[[#This Row],[Unit Cost Price]]-Table1[[#This Row],[Unit Selling Price]]</f>
        <v>-672</v>
      </c>
      <c r="H88">
        <v>12484</v>
      </c>
      <c r="I88">
        <v>13156</v>
      </c>
      <c r="J88">
        <f>Table1[[#This Row],[Total Revenue]]-Table1[[#This Row],[profit/loss]]</f>
        <v>119076</v>
      </c>
      <c r="K88">
        <f>Table1[[#This Row],[Units Sold]]*Table1[[#This Row],[Unit Selling Price]]</f>
        <v>118404</v>
      </c>
      <c r="L88">
        <v>89.75</v>
      </c>
      <c r="M88">
        <v>5</v>
      </c>
      <c r="N88" t="s">
        <v>30</v>
      </c>
      <c r="O88">
        <v>5</v>
      </c>
      <c r="P88">
        <v>8</v>
      </c>
    </row>
    <row r="89" spans="1:16" x14ac:dyDescent="0.25">
      <c r="A89" t="s">
        <v>99</v>
      </c>
      <c r="B89" t="s">
        <v>41</v>
      </c>
      <c r="C89" t="s">
        <v>32</v>
      </c>
      <c r="D89" t="s">
        <v>67</v>
      </c>
      <c r="E89">
        <v>19</v>
      </c>
      <c r="F89" t="str">
        <f t="shared" si="2"/>
        <v>Profit</v>
      </c>
      <c r="G89">
        <f>Table1[[#This Row],[Unit Cost Price]]-Table1[[#This Row],[Unit Selling Price]]</f>
        <v>-3373</v>
      </c>
      <c r="H89">
        <v>9949</v>
      </c>
      <c r="I89">
        <v>13322</v>
      </c>
      <c r="J89">
        <f>Table1[[#This Row],[Total Revenue]]-Table1[[#This Row],[profit/loss]]</f>
        <v>256491</v>
      </c>
      <c r="K89">
        <f>Table1[[#This Row],[Units Sold]]*Table1[[#This Row],[Unit Selling Price]]</f>
        <v>253118</v>
      </c>
      <c r="L89">
        <v>75.760000000000005</v>
      </c>
      <c r="M89">
        <v>5</v>
      </c>
      <c r="N89" t="s">
        <v>43</v>
      </c>
      <c r="O89">
        <v>10</v>
      </c>
      <c r="P89">
        <v>2</v>
      </c>
    </row>
    <row r="90" spans="1:16" x14ac:dyDescent="0.25">
      <c r="A90" s="1">
        <v>44571</v>
      </c>
      <c r="B90" t="s">
        <v>18</v>
      </c>
      <c r="C90" t="s">
        <v>14</v>
      </c>
      <c r="D90" t="s">
        <v>29</v>
      </c>
      <c r="E90">
        <v>2</v>
      </c>
      <c r="F90" t="str">
        <f t="shared" si="2"/>
        <v>Profit</v>
      </c>
      <c r="G90">
        <f>Table1[[#This Row],[Unit Cost Price]]-Table1[[#This Row],[Unit Selling Price]]</f>
        <v>35</v>
      </c>
      <c r="H90">
        <v>8263</v>
      </c>
      <c r="I90">
        <v>8228</v>
      </c>
      <c r="J90">
        <f>Table1[[#This Row],[Total Revenue]]-Table1[[#This Row],[profit/loss]]</f>
        <v>16421</v>
      </c>
      <c r="K90">
        <f>Table1[[#This Row],[Units Sold]]*Table1[[#This Row],[Unit Selling Price]]</f>
        <v>16456</v>
      </c>
      <c r="L90">
        <v>17.59</v>
      </c>
      <c r="M90">
        <v>4</v>
      </c>
      <c r="N90" t="s">
        <v>57</v>
      </c>
      <c r="O90">
        <v>12</v>
      </c>
      <c r="P90">
        <v>4</v>
      </c>
    </row>
    <row r="91" spans="1:16" x14ac:dyDescent="0.25">
      <c r="A91" s="1">
        <v>44717</v>
      </c>
      <c r="B91" t="s">
        <v>41</v>
      </c>
      <c r="C91" t="s">
        <v>14</v>
      </c>
      <c r="D91" t="s">
        <v>36</v>
      </c>
      <c r="E91">
        <v>6</v>
      </c>
      <c r="F91" t="str">
        <f t="shared" si="2"/>
        <v>Loss</v>
      </c>
      <c r="G91">
        <f>Table1[[#This Row],[Unit Cost Price]]-Table1[[#This Row],[Unit Selling Price]]</f>
        <v>-1204</v>
      </c>
      <c r="H91">
        <v>11302</v>
      </c>
      <c r="I91">
        <v>12506</v>
      </c>
      <c r="J91">
        <f>Table1[[#This Row],[Total Revenue]]-Table1[[#This Row],[profit/loss]]</f>
        <v>76240</v>
      </c>
      <c r="K91">
        <f>Table1[[#This Row],[Units Sold]]*Table1[[#This Row],[Unit Selling Price]]</f>
        <v>75036</v>
      </c>
      <c r="L91">
        <v>81.510000000000005</v>
      </c>
      <c r="M91">
        <v>4</v>
      </c>
      <c r="N91" t="s">
        <v>33</v>
      </c>
      <c r="O91">
        <v>11</v>
      </c>
      <c r="P91">
        <v>14</v>
      </c>
    </row>
    <row r="92" spans="1:16" x14ac:dyDescent="0.25">
      <c r="A92" t="s">
        <v>94</v>
      </c>
      <c r="B92" t="s">
        <v>41</v>
      </c>
      <c r="C92" t="s">
        <v>54</v>
      </c>
      <c r="D92" t="s">
        <v>39</v>
      </c>
      <c r="E92">
        <v>16</v>
      </c>
      <c r="F92" t="str">
        <f t="shared" si="2"/>
        <v>Profit</v>
      </c>
      <c r="G92">
        <f>Table1[[#This Row],[Unit Cost Price]]-Table1[[#This Row],[Unit Selling Price]]</f>
        <v>-1863</v>
      </c>
      <c r="H92">
        <v>12916</v>
      </c>
      <c r="I92">
        <v>14779</v>
      </c>
      <c r="J92">
        <f>Table1[[#This Row],[Total Revenue]]-Table1[[#This Row],[profit/loss]]</f>
        <v>238327</v>
      </c>
      <c r="K92">
        <f>Table1[[#This Row],[Units Sold]]*Table1[[#This Row],[Unit Selling Price]]</f>
        <v>236464</v>
      </c>
      <c r="L92">
        <v>20.85</v>
      </c>
      <c r="M92">
        <v>5</v>
      </c>
      <c r="N92" t="s">
        <v>45</v>
      </c>
      <c r="O92">
        <v>7</v>
      </c>
      <c r="P92">
        <v>11</v>
      </c>
    </row>
    <row r="93" spans="1:16" x14ac:dyDescent="0.25">
      <c r="A93" t="s">
        <v>100</v>
      </c>
      <c r="B93" t="s">
        <v>21</v>
      </c>
      <c r="C93" t="s">
        <v>22</v>
      </c>
      <c r="D93" t="s">
        <v>51</v>
      </c>
      <c r="E93">
        <v>17</v>
      </c>
      <c r="F93" t="str">
        <f t="shared" si="2"/>
        <v>Profit</v>
      </c>
      <c r="G93">
        <f>Table1[[#This Row],[Unit Cost Price]]-Table1[[#This Row],[Unit Selling Price]]</f>
        <v>2107</v>
      </c>
      <c r="H93">
        <v>6747</v>
      </c>
      <c r="I93">
        <v>4640</v>
      </c>
      <c r="J93">
        <f>Table1[[#This Row],[Total Revenue]]-Table1[[#This Row],[profit/loss]]</f>
        <v>76773</v>
      </c>
      <c r="K93">
        <f>Table1[[#This Row],[Units Sold]]*Table1[[#This Row],[Unit Selling Price]]</f>
        <v>78880</v>
      </c>
      <c r="L93">
        <v>40.36</v>
      </c>
      <c r="N93" t="s">
        <v>30</v>
      </c>
      <c r="O93">
        <v>7</v>
      </c>
      <c r="P93">
        <v>23</v>
      </c>
    </row>
    <row r="94" spans="1:16" x14ac:dyDescent="0.25">
      <c r="A94" t="s">
        <v>75</v>
      </c>
      <c r="B94" t="s">
        <v>13</v>
      </c>
      <c r="C94" t="s">
        <v>22</v>
      </c>
      <c r="D94" t="s">
        <v>29</v>
      </c>
      <c r="E94">
        <v>15</v>
      </c>
      <c r="F94" t="str">
        <f t="shared" si="2"/>
        <v>Loss</v>
      </c>
      <c r="G94">
        <f>Table1[[#This Row],[Unit Cost Price]]-Table1[[#This Row],[Unit Selling Price]]</f>
        <v>-702</v>
      </c>
      <c r="H94">
        <v>8886</v>
      </c>
      <c r="I94">
        <v>9588</v>
      </c>
      <c r="J94">
        <f>Table1[[#This Row],[Total Revenue]]-Table1[[#This Row],[profit/loss]]</f>
        <v>144522</v>
      </c>
      <c r="K94">
        <f>Table1[[#This Row],[Units Sold]]*Table1[[#This Row],[Unit Selling Price]]</f>
        <v>143820</v>
      </c>
      <c r="L94">
        <v>57.86</v>
      </c>
      <c r="M94">
        <v>4</v>
      </c>
      <c r="N94" t="s">
        <v>48</v>
      </c>
      <c r="O94">
        <v>9</v>
      </c>
      <c r="P94">
        <v>16</v>
      </c>
    </row>
    <row r="95" spans="1:16" x14ac:dyDescent="0.25">
      <c r="A95" t="s">
        <v>101</v>
      </c>
      <c r="B95" t="s">
        <v>41</v>
      </c>
      <c r="C95" t="s">
        <v>14</v>
      </c>
      <c r="D95" t="s">
        <v>23</v>
      </c>
      <c r="E95">
        <v>9</v>
      </c>
      <c r="F95" t="str">
        <f t="shared" si="2"/>
        <v>Profit</v>
      </c>
      <c r="G95">
        <f>Table1[[#This Row],[Unit Cost Price]]-Table1[[#This Row],[Unit Selling Price]]</f>
        <v>-1127</v>
      </c>
      <c r="H95">
        <v>11248</v>
      </c>
      <c r="I95">
        <v>12375</v>
      </c>
      <c r="J95">
        <f>Table1[[#This Row],[Total Revenue]]-Table1[[#This Row],[profit/loss]]</f>
        <v>112502</v>
      </c>
      <c r="K95">
        <f>Table1[[#This Row],[Units Sold]]*Table1[[#This Row],[Unit Selling Price]]</f>
        <v>111375</v>
      </c>
      <c r="L95">
        <v>80.28</v>
      </c>
      <c r="M95">
        <v>4</v>
      </c>
      <c r="N95" t="s">
        <v>33</v>
      </c>
      <c r="O95">
        <v>4</v>
      </c>
      <c r="P95">
        <v>4</v>
      </c>
    </row>
    <row r="96" spans="1:16" x14ac:dyDescent="0.25">
      <c r="A96" t="s">
        <v>12</v>
      </c>
      <c r="B96" t="s">
        <v>41</v>
      </c>
      <c r="C96" t="s">
        <v>93</v>
      </c>
      <c r="D96" t="s">
        <v>39</v>
      </c>
      <c r="E96">
        <v>6</v>
      </c>
      <c r="F96" t="str">
        <f t="shared" si="2"/>
        <v>Profit</v>
      </c>
      <c r="G96">
        <f>Table1[[#This Row],[Unit Cost Price]]-Table1[[#This Row],[Unit Selling Price]]</f>
        <v>1186</v>
      </c>
      <c r="H96">
        <v>14370</v>
      </c>
      <c r="I96">
        <v>13184</v>
      </c>
      <c r="J96">
        <f>Table1[[#This Row],[Total Revenue]]-Table1[[#This Row],[profit/loss]]</f>
        <v>77918</v>
      </c>
      <c r="K96">
        <f>Table1[[#This Row],[Units Sold]]*Table1[[#This Row],[Unit Selling Price]]</f>
        <v>79104</v>
      </c>
      <c r="L96">
        <v>55.91</v>
      </c>
      <c r="M96">
        <v>4</v>
      </c>
      <c r="N96" t="s">
        <v>43</v>
      </c>
      <c r="O96">
        <v>4</v>
      </c>
      <c r="P96">
        <v>22</v>
      </c>
    </row>
    <row r="97" spans="1:16" x14ac:dyDescent="0.25">
      <c r="A97" t="s">
        <v>102</v>
      </c>
      <c r="B97" t="s">
        <v>13</v>
      </c>
      <c r="C97" t="s">
        <v>56</v>
      </c>
      <c r="D97" t="s">
        <v>23</v>
      </c>
      <c r="E97">
        <v>19</v>
      </c>
      <c r="F97" t="str">
        <f t="shared" si="2"/>
        <v>Loss</v>
      </c>
      <c r="G97">
        <f>Table1[[#This Row],[Unit Cost Price]]-Table1[[#This Row],[Unit Selling Price]]</f>
        <v>-4744</v>
      </c>
      <c r="H97">
        <v>10881</v>
      </c>
      <c r="I97">
        <v>15625</v>
      </c>
      <c r="J97">
        <f>Table1[[#This Row],[Total Revenue]]-Table1[[#This Row],[profit/loss]]</f>
        <v>301619</v>
      </c>
      <c r="K97">
        <f>Table1[[#This Row],[Units Sold]]*Table1[[#This Row],[Unit Selling Price]]</f>
        <v>296875</v>
      </c>
      <c r="L97">
        <v>62.23</v>
      </c>
      <c r="M97">
        <v>4</v>
      </c>
      <c r="N97" t="s">
        <v>16</v>
      </c>
      <c r="O97">
        <v>8</v>
      </c>
      <c r="P97">
        <v>25</v>
      </c>
    </row>
    <row r="98" spans="1:16" x14ac:dyDescent="0.25">
      <c r="A98" t="s">
        <v>103</v>
      </c>
      <c r="B98" t="s">
        <v>41</v>
      </c>
      <c r="C98" t="s">
        <v>35</v>
      </c>
      <c r="D98" t="s">
        <v>67</v>
      </c>
      <c r="E98">
        <v>14</v>
      </c>
      <c r="F98" t="str">
        <f t="shared" ref="F98:F129" si="3">IF(G97&lt;=0,"Profit",IF(G97&gt;= 0,"Loss"))</f>
        <v>Profit</v>
      </c>
      <c r="G98">
        <f>Table1[[#This Row],[Unit Cost Price]]-Table1[[#This Row],[Unit Selling Price]]</f>
        <v>-2038</v>
      </c>
      <c r="H98">
        <v>14417</v>
      </c>
      <c r="I98">
        <v>16455</v>
      </c>
      <c r="J98">
        <f>Table1[[#This Row],[Total Revenue]]-Table1[[#This Row],[profit/loss]]</f>
        <v>232408</v>
      </c>
      <c r="K98">
        <f>Table1[[#This Row],[Units Sold]]*Table1[[#This Row],[Unit Selling Price]]</f>
        <v>230370</v>
      </c>
      <c r="L98">
        <v>74.66</v>
      </c>
      <c r="M98">
        <v>3</v>
      </c>
      <c r="N98" t="s">
        <v>60</v>
      </c>
      <c r="O98">
        <v>11</v>
      </c>
      <c r="P98">
        <v>5</v>
      </c>
    </row>
    <row r="99" spans="1:16" x14ac:dyDescent="0.25">
      <c r="A99" t="s">
        <v>64</v>
      </c>
      <c r="B99" t="s">
        <v>41</v>
      </c>
      <c r="C99" t="s">
        <v>93</v>
      </c>
      <c r="D99" t="s">
        <v>67</v>
      </c>
      <c r="E99">
        <v>16</v>
      </c>
      <c r="F99" t="str">
        <f t="shared" si="3"/>
        <v>Profit</v>
      </c>
      <c r="G99">
        <f>Table1[[#This Row],[Unit Cost Price]]-Table1[[#This Row],[Unit Selling Price]]</f>
        <v>2645</v>
      </c>
      <c r="H99">
        <v>9847</v>
      </c>
      <c r="I99">
        <v>7202</v>
      </c>
      <c r="J99">
        <f>Table1[[#This Row],[Total Revenue]]-Table1[[#This Row],[profit/loss]]</f>
        <v>112587</v>
      </c>
      <c r="K99">
        <f>Table1[[#This Row],[Units Sold]]*Table1[[#This Row],[Unit Selling Price]]</f>
        <v>115232</v>
      </c>
      <c r="L99">
        <v>57.76</v>
      </c>
      <c r="M99">
        <v>5</v>
      </c>
      <c r="N99" t="s">
        <v>30</v>
      </c>
      <c r="O99">
        <v>11</v>
      </c>
      <c r="P99">
        <v>1</v>
      </c>
    </row>
    <row r="100" spans="1:16" x14ac:dyDescent="0.25">
      <c r="A100" t="s">
        <v>104</v>
      </c>
      <c r="B100" t="s">
        <v>13</v>
      </c>
      <c r="C100" t="s">
        <v>25</v>
      </c>
      <c r="D100" t="s">
        <v>15</v>
      </c>
      <c r="E100">
        <v>3</v>
      </c>
      <c r="F100" t="str">
        <f t="shared" si="3"/>
        <v>Loss</v>
      </c>
      <c r="G100">
        <f>Table1[[#This Row],[Unit Cost Price]]-Table1[[#This Row],[Unit Selling Price]]</f>
        <v>-2957</v>
      </c>
      <c r="H100">
        <v>9837</v>
      </c>
      <c r="I100">
        <v>12794</v>
      </c>
      <c r="J100">
        <f>Table1[[#This Row],[Total Revenue]]-Table1[[#This Row],[profit/loss]]</f>
        <v>41339</v>
      </c>
      <c r="K100">
        <f>Table1[[#This Row],[Units Sold]]*Table1[[#This Row],[Unit Selling Price]]</f>
        <v>38382</v>
      </c>
      <c r="L100">
        <v>54.9</v>
      </c>
      <c r="M100">
        <v>3</v>
      </c>
      <c r="N100" t="s">
        <v>60</v>
      </c>
      <c r="O100">
        <v>8</v>
      </c>
      <c r="P100">
        <v>18</v>
      </c>
    </row>
    <row r="101" spans="1:16" x14ac:dyDescent="0.25">
      <c r="A101" t="s">
        <v>105</v>
      </c>
      <c r="B101" t="s">
        <v>21</v>
      </c>
      <c r="C101" t="s">
        <v>56</v>
      </c>
      <c r="D101" t="s">
        <v>36</v>
      </c>
      <c r="E101">
        <v>16</v>
      </c>
      <c r="F101" t="str">
        <f t="shared" si="3"/>
        <v>Profit</v>
      </c>
      <c r="G101">
        <f>Table1[[#This Row],[Unit Cost Price]]-Table1[[#This Row],[Unit Selling Price]]</f>
        <v>-3416</v>
      </c>
      <c r="H101">
        <v>5359</v>
      </c>
      <c r="I101">
        <v>8775</v>
      </c>
      <c r="J101">
        <f>Table1[[#This Row],[Total Revenue]]-Table1[[#This Row],[profit/loss]]</f>
        <v>143816</v>
      </c>
      <c r="K101">
        <f>Table1[[#This Row],[Units Sold]]*Table1[[#This Row],[Unit Selling Price]]</f>
        <v>140400</v>
      </c>
      <c r="L101">
        <v>40.46</v>
      </c>
      <c r="M101">
        <v>3</v>
      </c>
      <c r="N101" t="s">
        <v>57</v>
      </c>
      <c r="O101">
        <v>12</v>
      </c>
      <c r="P101">
        <v>30</v>
      </c>
    </row>
    <row r="102" spans="1:16" x14ac:dyDescent="0.25">
      <c r="A102" t="s">
        <v>106</v>
      </c>
      <c r="B102" t="s">
        <v>41</v>
      </c>
      <c r="C102" t="s">
        <v>14</v>
      </c>
      <c r="D102" t="s">
        <v>26</v>
      </c>
      <c r="E102">
        <v>12</v>
      </c>
      <c r="F102" t="str">
        <f t="shared" si="3"/>
        <v>Profit</v>
      </c>
      <c r="G102">
        <f>Table1[[#This Row],[Unit Cost Price]]-Table1[[#This Row],[Unit Selling Price]]</f>
        <v>-4444</v>
      </c>
      <c r="H102">
        <v>11484</v>
      </c>
      <c r="I102">
        <v>15928</v>
      </c>
      <c r="J102">
        <f>Table1[[#This Row],[Total Revenue]]-Table1[[#This Row],[profit/loss]]</f>
        <v>195580</v>
      </c>
      <c r="K102">
        <f>Table1[[#This Row],[Units Sold]]*Table1[[#This Row],[Unit Selling Price]]</f>
        <v>191136</v>
      </c>
      <c r="L102">
        <v>34.56</v>
      </c>
      <c r="M102">
        <v>5</v>
      </c>
      <c r="N102" t="s">
        <v>37</v>
      </c>
      <c r="O102">
        <v>4</v>
      </c>
      <c r="P102">
        <v>6</v>
      </c>
    </row>
    <row r="103" spans="1:16" x14ac:dyDescent="0.25">
      <c r="A103" t="s">
        <v>107</v>
      </c>
      <c r="B103" t="s">
        <v>13</v>
      </c>
      <c r="C103" t="s">
        <v>25</v>
      </c>
      <c r="D103" t="s">
        <v>23</v>
      </c>
      <c r="E103">
        <v>14</v>
      </c>
      <c r="F103" t="str">
        <f t="shared" si="3"/>
        <v>Profit</v>
      </c>
      <c r="G103">
        <f>Table1[[#This Row],[Unit Cost Price]]-Table1[[#This Row],[Unit Selling Price]]</f>
        <v>-4102</v>
      </c>
      <c r="H103">
        <v>9497</v>
      </c>
      <c r="I103">
        <v>13599</v>
      </c>
      <c r="J103">
        <f>Table1[[#This Row],[Total Revenue]]-Table1[[#This Row],[profit/loss]]</f>
        <v>194488</v>
      </c>
      <c r="K103">
        <f>Table1[[#This Row],[Units Sold]]*Table1[[#This Row],[Unit Selling Price]]</f>
        <v>190386</v>
      </c>
      <c r="L103">
        <v>89.8</v>
      </c>
      <c r="M103">
        <v>4</v>
      </c>
      <c r="N103" t="s">
        <v>30</v>
      </c>
      <c r="O103">
        <v>5</v>
      </c>
      <c r="P103">
        <v>14</v>
      </c>
    </row>
    <row r="104" spans="1:16" x14ac:dyDescent="0.25">
      <c r="A104" t="s">
        <v>46</v>
      </c>
      <c r="B104" t="s">
        <v>41</v>
      </c>
      <c r="C104" t="s">
        <v>93</v>
      </c>
      <c r="D104" t="s">
        <v>36</v>
      </c>
      <c r="E104">
        <v>11</v>
      </c>
      <c r="F104" t="str">
        <f t="shared" si="3"/>
        <v>Profit</v>
      </c>
      <c r="G104">
        <f>Table1[[#This Row],[Unit Cost Price]]-Table1[[#This Row],[Unit Selling Price]]</f>
        <v>-2397</v>
      </c>
      <c r="H104">
        <v>5132</v>
      </c>
      <c r="I104">
        <v>7529</v>
      </c>
      <c r="J104">
        <f>Table1[[#This Row],[Total Revenue]]-Table1[[#This Row],[profit/loss]]</f>
        <v>85216</v>
      </c>
      <c r="K104">
        <f>Table1[[#This Row],[Units Sold]]*Table1[[#This Row],[Unit Selling Price]]</f>
        <v>82819</v>
      </c>
      <c r="L104">
        <v>64.959999999999994</v>
      </c>
      <c r="N104" t="s">
        <v>60</v>
      </c>
      <c r="O104">
        <v>10</v>
      </c>
      <c r="P104">
        <v>21</v>
      </c>
    </row>
    <row r="105" spans="1:16" x14ac:dyDescent="0.25">
      <c r="A105" s="1">
        <v>44871</v>
      </c>
      <c r="B105" t="s">
        <v>41</v>
      </c>
      <c r="C105" t="s">
        <v>25</v>
      </c>
      <c r="D105" t="s">
        <v>19</v>
      </c>
      <c r="E105">
        <v>11</v>
      </c>
      <c r="F105" t="str">
        <f t="shared" si="3"/>
        <v>Profit</v>
      </c>
      <c r="G105">
        <f>Table1[[#This Row],[Unit Cost Price]]-Table1[[#This Row],[Unit Selling Price]]</f>
        <v>-1271</v>
      </c>
      <c r="H105">
        <v>14272</v>
      </c>
      <c r="I105">
        <v>15543</v>
      </c>
      <c r="J105">
        <f>Table1[[#This Row],[Total Revenue]]-Table1[[#This Row],[profit/loss]]</f>
        <v>172244</v>
      </c>
      <c r="K105">
        <f>Table1[[#This Row],[Units Sold]]*Table1[[#This Row],[Unit Selling Price]]</f>
        <v>170973</v>
      </c>
      <c r="L105">
        <v>24.15</v>
      </c>
      <c r="M105">
        <v>4</v>
      </c>
      <c r="N105" t="s">
        <v>48</v>
      </c>
      <c r="O105">
        <v>6</v>
      </c>
      <c r="P105">
        <v>30</v>
      </c>
    </row>
    <row r="106" spans="1:16" x14ac:dyDescent="0.25">
      <c r="A106" t="s">
        <v>108</v>
      </c>
      <c r="B106" t="s">
        <v>21</v>
      </c>
      <c r="C106" t="s">
        <v>14</v>
      </c>
      <c r="D106" t="s">
        <v>23</v>
      </c>
      <c r="E106">
        <v>4</v>
      </c>
      <c r="F106" t="str">
        <f t="shared" si="3"/>
        <v>Profit</v>
      </c>
      <c r="G106">
        <f>Table1[[#This Row],[Unit Cost Price]]-Table1[[#This Row],[Unit Selling Price]]</f>
        <v>530</v>
      </c>
      <c r="H106">
        <v>5803</v>
      </c>
      <c r="I106">
        <v>5273</v>
      </c>
      <c r="J106">
        <f>Table1[[#This Row],[Total Revenue]]-Table1[[#This Row],[profit/loss]]</f>
        <v>20562</v>
      </c>
      <c r="K106">
        <f>Table1[[#This Row],[Units Sold]]*Table1[[#This Row],[Unit Selling Price]]</f>
        <v>21092</v>
      </c>
      <c r="L106">
        <v>47.84</v>
      </c>
      <c r="M106">
        <v>4</v>
      </c>
      <c r="N106" t="s">
        <v>52</v>
      </c>
      <c r="O106">
        <v>8</v>
      </c>
      <c r="P106">
        <v>29</v>
      </c>
    </row>
    <row r="107" spans="1:16" x14ac:dyDescent="0.25">
      <c r="A107" t="s">
        <v>109</v>
      </c>
      <c r="B107" t="s">
        <v>18</v>
      </c>
      <c r="C107" t="s">
        <v>54</v>
      </c>
      <c r="D107" t="s">
        <v>39</v>
      </c>
      <c r="E107">
        <v>6</v>
      </c>
      <c r="F107" t="str">
        <f t="shared" si="3"/>
        <v>Loss</v>
      </c>
      <c r="G107">
        <f>Table1[[#This Row],[Unit Cost Price]]-Table1[[#This Row],[Unit Selling Price]]</f>
        <v>-752</v>
      </c>
      <c r="H107">
        <v>14935</v>
      </c>
      <c r="I107">
        <v>15687</v>
      </c>
      <c r="J107">
        <f>Table1[[#This Row],[Total Revenue]]-Table1[[#This Row],[profit/loss]]</f>
        <v>94874</v>
      </c>
      <c r="K107">
        <f>Table1[[#This Row],[Units Sold]]*Table1[[#This Row],[Unit Selling Price]]</f>
        <v>94122</v>
      </c>
      <c r="L107">
        <v>56.51</v>
      </c>
      <c r="M107">
        <v>4</v>
      </c>
      <c r="N107" t="s">
        <v>43</v>
      </c>
      <c r="O107">
        <v>9</v>
      </c>
      <c r="P107">
        <v>29</v>
      </c>
    </row>
    <row r="108" spans="1:16" x14ac:dyDescent="0.25">
      <c r="A108" s="1">
        <v>44622</v>
      </c>
      <c r="B108" t="s">
        <v>18</v>
      </c>
      <c r="C108" t="s">
        <v>22</v>
      </c>
      <c r="D108" t="s">
        <v>36</v>
      </c>
      <c r="E108">
        <v>11</v>
      </c>
      <c r="F108" t="str">
        <f t="shared" si="3"/>
        <v>Profit</v>
      </c>
      <c r="G108">
        <f>Table1[[#This Row],[Unit Cost Price]]-Table1[[#This Row],[Unit Selling Price]]</f>
        <v>-2270</v>
      </c>
      <c r="H108">
        <v>13138</v>
      </c>
      <c r="I108">
        <v>15408</v>
      </c>
      <c r="J108">
        <f>Table1[[#This Row],[Total Revenue]]-Table1[[#This Row],[profit/loss]]</f>
        <v>171758</v>
      </c>
      <c r="K108">
        <f>Table1[[#This Row],[Units Sold]]*Table1[[#This Row],[Unit Selling Price]]</f>
        <v>169488</v>
      </c>
      <c r="L108">
        <v>23.85</v>
      </c>
      <c r="M108">
        <v>4</v>
      </c>
      <c r="N108" t="s">
        <v>43</v>
      </c>
      <c r="O108">
        <v>10</v>
      </c>
      <c r="P108">
        <v>16</v>
      </c>
    </row>
    <row r="109" spans="1:16" x14ac:dyDescent="0.25">
      <c r="A109" t="s">
        <v>110</v>
      </c>
      <c r="B109" t="s">
        <v>13</v>
      </c>
      <c r="C109" t="s">
        <v>35</v>
      </c>
      <c r="D109" t="s">
        <v>29</v>
      </c>
      <c r="E109">
        <v>14</v>
      </c>
      <c r="F109" t="str">
        <f t="shared" si="3"/>
        <v>Profit</v>
      </c>
      <c r="G109">
        <f>Table1[[#This Row],[Unit Cost Price]]-Table1[[#This Row],[Unit Selling Price]]</f>
        <v>-4897</v>
      </c>
      <c r="H109">
        <v>9689</v>
      </c>
      <c r="I109">
        <v>14586</v>
      </c>
      <c r="J109">
        <f>Table1[[#This Row],[Total Revenue]]-Table1[[#This Row],[profit/loss]]</f>
        <v>209101</v>
      </c>
      <c r="K109">
        <f>Table1[[#This Row],[Units Sold]]*Table1[[#This Row],[Unit Selling Price]]</f>
        <v>204204</v>
      </c>
      <c r="L109">
        <v>41.5</v>
      </c>
      <c r="N109" t="s">
        <v>33</v>
      </c>
      <c r="O109">
        <v>9</v>
      </c>
      <c r="P109">
        <v>16</v>
      </c>
    </row>
    <row r="110" spans="1:16" x14ac:dyDescent="0.25">
      <c r="A110" t="s">
        <v>111</v>
      </c>
      <c r="B110" t="s">
        <v>18</v>
      </c>
      <c r="C110" t="s">
        <v>25</v>
      </c>
      <c r="D110" t="s">
        <v>36</v>
      </c>
      <c r="E110">
        <v>16</v>
      </c>
      <c r="F110" t="str">
        <f t="shared" si="3"/>
        <v>Profit</v>
      </c>
      <c r="G110">
        <f>Table1[[#This Row],[Unit Cost Price]]-Table1[[#This Row],[Unit Selling Price]]</f>
        <v>2745</v>
      </c>
      <c r="H110">
        <v>8770</v>
      </c>
      <c r="I110">
        <v>6025</v>
      </c>
      <c r="J110">
        <f>Table1[[#This Row],[Total Revenue]]-Table1[[#This Row],[profit/loss]]</f>
        <v>93655</v>
      </c>
      <c r="K110">
        <f>Table1[[#This Row],[Units Sold]]*Table1[[#This Row],[Unit Selling Price]]</f>
        <v>96400</v>
      </c>
      <c r="L110">
        <v>81.94</v>
      </c>
      <c r="M110">
        <v>3</v>
      </c>
      <c r="N110" t="s">
        <v>57</v>
      </c>
      <c r="O110">
        <v>4</v>
      </c>
      <c r="P110">
        <v>21</v>
      </c>
    </row>
    <row r="111" spans="1:16" x14ac:dyDescent="0.25">
      <c r="A111" s="1">
        <v>44871</v>
      </c>
      <c r="B111" t="s">
        <v>13</v>
      </c>
      <c r="C111" t="s">
        <v>14</v>
      </c>
      <c r="D111" t="s">
        <v>29</v>
      </c>
      <c r="E111">
        <v>10</v>
      </c>
      <c r="F111" t="str">
        <f t="shared" si="3"/>
        <v>Loss</v>
      </c>
      <c r="G111">
        <f>Table1[[#This Row],[Unit Cost Price]]-Table1[[#This Row],[Unit Selling Price]]</f>
        <v>2502</v>
      </c>
      <c r="H111">
        <v>14946</v>
      </c>
      <c r="I111">
        <v>12444</v>
      </c>
      <c r="J111">
        <f>Table1[[#This Row],[Total Revenue]]-Table1[[#This Row],[profit/loss]]</f>
        <v>121938</v>
      </c>
      <c r="K111">
        <f>Table1[[#This Row],[Units Sold]]*Table1[[#This Row],[Unit Selling Price]]</f>
        <v>124440</v>
      </c>
      <c r="L111">
        <v>81.98</v>
      </c>
      <c r="N111" t="s">
        <v>30</v>
      </c>
      <c r="O111">
        <v>10</v>
      </c>
      <c r="P111">
        <v>7</v>
      </c>
    </row>
    <row r="112" spans="1:16" x14ac:dyDescent="0.25">
      <c r="A112" t="s">
        <v>110</v>
      </c>
      <c r="B112" t="s">
        <v>18</v>
      </c>
      <c r="C112" t="s">
        <v>54</v>
      </c>
      <c r="D112" t="s">
        <v>67</v>
      </c>
      <c r="E112">
        <v>13</v>
      </c>
      <c r="F112" t="str">
        <f t="shared" si="3"/>
        <v>Loss</v>
      </c>
      <c r="G112">
        <f>Table1[[#This Row],[Unit Cost Price]]-Table1[[#This Row],[Unit Selling Price]]</f>
        <v>-923</v>
      </c>
      <c r="H112">
        <v>10772</v>
      </c>
      <c r="I112">
        <v>11695</v>
      </c>
      <c r="J112">
        <f>Table1[[#This Row],[Total Revenue]]-Table1[[#This Row],[profit/loss]]</f>
        <v>152958</v>
      </c>
      <c r="K112">
        <f>Table1[[#This Row],[Units Sold]]*Table1[[#This Row],[Unit Selling Price]]</f>
        <v>152035</v>
      </c>
      <c r="L112">
        <v>73.23</v>
      </c>
      <c r="M112">
        <v>5</v>
      </c>
      <c r="N112" t="s">
        <v>57</v>
      </c>
      <c r="O112">
        <v>4</v>
      </c>
      <c r="P112">
        <v>25</v>
      </c>
    </row>
    <row r="113" spans="1:16" x14ac:dyDescent="0.25">
      <c r="A113" s="1">
        <v>44604</v>
      </c>
      <c r="B113" t="s">
        <v>21</v>
      </c>
      <c r="C113" t="s">
        <v>42</v>
      </c>
      <c r="D113" t="s">
        <v>29</v>
      </c>
      <c r="E113">
        <v>18</v>
      </c>
      <c r="F113" t="str">
        <f t="shared" si="3"/>
        <v>Profit</v>
      </c>
      <c r="G113">
        <f>Table1[[#This Row],[Unit Cost Price]]-Table1[[#This Row],[Unit Selling Price]]</f>
        <v>-3941</v>
      </c>
      <c r="H113">
        <v>8588</v>
      </c>
      <c r="I113">
        <v>12529</v>
      </c>
      <c r="J113">
        <f>Table1[[#This Row],[Total Revenue]]-Table1[[#This Row],[profit/loss]]</f>
        <v>229463</v>
      </c>
      <c r="K113">
        <f>Table1[[#This Row],[Units Sold]]*Table1[[#This Row],[Unit Selling Price]]</f>
        <v>225522</v>
      </c>
      <c r="L113">
        <v>62.33</v>
      </c>
      <c r="M113">
        <v>4</v>
      </c>
      <c r="N113" t="s">
        <v>60</v>
      </c>
      <c r="O113">
        <v>12</v>
      </c>
      <c r="P113">
        <v>10</v>
      </c>
    </row>
    <row r="114" spans="1:16" x14ac:dyDescent="0.25">
      <c r="A114" t="s">
        <v>112</v>
      </c>
      <c r="B114" t="s">
        <v>13</v>
      </c>
      <c r="C114" t="s">
        <v>93</v>
      </c>
      <c r="D114" t="s">
        <v>58</v>
      </c>
      <c r="E114">
        <v>2</v>
      </c>
      <c r="F114" t="str">
        <f t="shared" si="3"/>
        <v>Profit</v>
      </c>
      <c r="G114">
        <f>Table1[[#This Row],[Unit Cost Price]]-Table1[[#This Row],[Unit Selling Price]]</f>
        <v>-290</v>
      </c>
      <c r="H114">
        <v>8115</v>
      </c>
      <c r="I114">
        <v>8405</v>
      </c>
      <c r="J114">
        <f>Table1[[#This Row],[Total Revenue]]-Table1[[#This Row],[profit/loss]]</f>
        <v>17100</v>
      </c>
      <c r="K114">
        <f>Table1[[#This Row],[Units Sold]]*Table1[[#This Row],[Unit Selling Price]]</f>
        <v>16810</v>
      </c>
      <c r="L114">
        <v>66.45</v>
      </c>
      <c r="N114" t="s">
        <v>37</v>
      </c>
      <c r="O114">
        <v>7</v>
      </c>
      <c r="P114">
        <v>11</v>
      </c>
    </row>
    <row r="115" spans="1:16" x14ac:dyDescent="0.25">
      <c r="A115" t="s">
        <v>113</v>
      </c>
      <c r="B115" t="s">
        <v>18</v>
      </c>
      <c r="C115" t="s">
        <v>22</v>
      </c>
      <c r="D115" t="s">
        <v>26</v>
      </c>
      <c r="E115">
        <v>15</v>
      </c>
      <c r="F115" t="str">
        <f t="shared" si="3"/>
        <v>Profit</v>
      </c>
      <c r="G115">
        <f>Table1[[#This Row],[Unit Cost Price]]-Table1[[#This Row],[Unit Selling Price]]</f>
        <v>-492</v>
      </c>
      <c r="H115">
        <v>9106</v>
      </c>
      <c r="I115">
        <v>9598</v>
      </c>
      <c r="J115">
        <f>Table1[[#This Row],[Total Revenue]]-Table1[[#This Row],[profit/loss]]</f>
        <v>144462</v>
      </c>
      <c r="K115">
        <f>Table1[[#This Row],[Units Sold]]*Table1[[#This Row],[Unit Selling Price]]</f>
        <v>143970</v>
      </c>
      <c r="L115">
        <v>80.81</v>
      </c>
      <c r="M115">
        <v>5</v>
      </c>
      <c r="N115" t="s">
        <v>43</v>
      </c>
      <c r="O115">
        <v>9</v>
      </c>
      <c r="P115">
        <v>10</v>
      </c>
    </row>
    <row r="116" spans="1:16" x14ac:dyDescent="0.25">
      <c r="A116" t="s">
        <v>114</v>
      </c>
      <c r="B116" t="s">
        <v>21</v>
      </c>
      <c r="C116" t="s">
        <v>42</v>
      </c>
      <c r="D116" t="s">
        <v>58</v>
      </c>
      <c r="E116">
        <v>3</v>
      </c>
      <c r="F116" t="str">
        <f t="shared" si="3"/>
        <v>Profit</v>
      </c>
      <c r="G116">
        <f>Table1[[#This Row],[Unit Cost Price]]-Table1[[#This Row],[Unit Selling Price]]</f>
        <v>-2620</v>
      </c>
      <c r="H116">
        <v>7240</v>
      </c>
      <c r="I116">
        <v>9860</v>
      </c>
      <c r="J116">
        <f>Table1[[#This Row],[Total Revenue]]-Table1[[#This Row],[profit/loss]]</f>
        <v>32200</v>
      </c>
      <c r="K116">
        <f>Table1[[#This Row],[Units Sold]]*Table1[[#This Row],[Unit Selling Price]]</f>
        <v>29580</v>
      </c>
      <c r="L116">
        <v>44.08</v>
      </c>
      <c r="N116" t="s">
        <v>43</v>
      </c>
      <c r="O116">
        <v>12</v>
      </c>
      <c r="P116">
        <v>21</v>
      </c>
    </row>
    <row r="117" spans="1:16" x14ac:dyDescent="0.25">
      <c r="A117" t="s">
        <v>115</v>
      </c>
      <c r="B117" t="s">
        <v>18</v>
      </c>
      <c r="C117" t="s">
        <v>14</v>
      </c>
      <c r="D117" t="s">
        <v>39</v>
      </c>
      <c r="E117">
        <v>11</v>
      </c>
      <c r="F117" t="str">
        <f t="shared" si="3"/>
        <v>Profit</v>
      </c>
      <c r="G117">
        <f>Table1[[#This Row],[Unit Cost Price]]-Table1[[#This Row],[Unit Selling Price]]</f>
        <v>2116</v>
      </c>
      <c r="H117">
        <v>6591</v>
      </c>
      <c r="I117">
        <v>4475</v>
      </c>
      <c r="J117">
        <f>Table1[[#This Row],[Total Revenue]]-Table1[[#This Row],[profit/loss]]</f>
        <v>47109</v>
      </c>
      <c r="K117">
        <f>Table1[[#This Row],[Units Sold]]*Table1[[#This Row],[Unit Selling Price]]</f>
        <v>49225</v>
      </c>
      <c r="L117">
        <v>17.149999999999999</v>
      </c>
      <c r="M117">
        <v>4</v>
      </c>
      <c r="N117" t="s">
        <v>37</v>
      </c>
      <c r="O117">
        <v>8</v>
      </c>
      <c r="P117">
        <v>2</v>
      </c>
    </row>
    <row r="118" spans="1:16" x14ac:dyDescent="0.25">
      <c r="A118" t="s">
        <v>116</v>
      </c>
      <c r="B118" t="s">
        <v>41</v>
      </c>
      <c r="C118" t="s">
        <v>35</v>
      </c>
      <c r="D118" t="s">
        <v>51</v>
      </c>
      <c r="E118">
        <v>9</v>
      </c>
      <c r="F118" t="str">
        <f t="shared" si="3"/>
        <v>Loss</v>
      </c>
      <c r="G118">
        <f>Table1[[#This Row],[Unit Cost Price]]-Table1[[#This Row],[Unit Selling Price]]</f>
        <v>-1016</v>
      </c>
      <c r="H118">
        <v>5645</v>
      </c>
      <c r="I118">
        <v>6661</v>
      </c>
      <c r="J118">
        <f>Table1[[#This Row],[Total Revenue]]-Table1[[#This Row],[profit/loss]]</f>
        <v>60965</v>
      </c>
      <c r="K118">
        <f>Table1[[#This Row],[Units Sold]]*Table1[[#This Row],[Unit Selling Price]]</f>
        <v>59949</v>
      </c>
      <c r="L118">
        <v>35.08</v>
      </c>
      <c r="M118">
        <v>4</v>
      </c>
      <c r="N118" t="s">
        <v>48</v>
      </c>
      <c r="O118">
        <v>5</v>
      </c>
      <c r="P118">
        <v>30</v>
      </c>
    </row>
    <row r="119" spans="1:16" x14ac:dyDescent="0.25">
      <c r="A119" t="s">
        <v>78</v>
      </c>
      <c r="B119" t="s">
        <v>41</v>
      </c>
      <c r="C119" t="s">
        <v>93</v>
      </c>
      <c r="D119" t="s">
        <v>39</v>
      </c>
      <c r="E119">
        <v>11</v>
      </c>
      <c r="F119" t="str">
        <f t="shared" si="3"/>
        <v>Profit</v>
      </c>
      <c r="G119">
        <f>Table1[[#This Row],[Unit Cost Price]]-Table1[[#This Row],[Unit Selling Price]]</f>
        <v>-2835</v>
      </c>
      <c r="H119">
        <v>10061</v>
      </c>
      <c r="I119">
        <v>12896</v>
      </c>
      <c r="J119">
        <f>Table1[[#This Row],[Total Revenue]]-Table1[[#This Row],[profit/loss]]</f>
        <v>144691</v>
      </c>
      <c r="K119">
        <f>Table1[[#This Row],[Units Sold]]*Table1[[#This Row],[Unit Selling Price]]</f>
        <v>141856</v>
      </c>
      <c r="L119">
        <v>52.96</v>
      </c>
      <c r="M119">
        <v>5</v>
      </c>
      <c r="N119" t="s">
        <v>57</v>
      </c>
      <c r="O119">
        <v>10</v>
      </c>
      <c r="P119">
        <v>25</v>
      </c>
    </row>
    <row r="120" spans="1:16" x14ac:dyDescent="0.25">
      <c r="A120" t="s">
        <v>31</v>
      </c>
      <c r="B120" t="s">
        <v>21</v>
      </c>
      <c r="C120" t="s">
        <v>54</v>
      </c>
      <c r="D120" t="s">
        <v>15</v>
      </c>
      <c r="E120">
        <v>4</v>
      </c>
      <c r="F120" t="str">
        <f t="shared" si="3"/>
        <v>Profit</v>
      </c>
      <c r="G120">
        <f>Table1[[#This Row],[Unit Cost Price]]-Table1[[#This Row],[Unit Selling Price]]</f>
        <v>-4452</v>
      </c>
      <c r="H120">
        <v>12222</v>
      </c>
      <c r="I120">
        <v>16674</v>
      </c>
      <c r="J120">
        <f>Table1[[#This Row],[Total Revenue]]-Table1[[#This Row],[profit/loss]]</f>
        <v>71148</v>
      </c>
      <c r="K120">
        <f>Table1[[#This Row],[Units Sold]]*Table1[[#This Row],[Unit Selling Price]]</f>
        <v>66696</v>
      </c>
      <c r="L120">
        <v>73.86</v>
      </c>
      <c r="N120" t="s">
        <v>60</v>
      </c>
      <c r="O120">
        <v>12</v>
      </c>
      <c r="P120">
        <v>3</v>
      </c>
    </row>
    <row r="121" spans="1:16" x14ac:dyDescent="0.25">
      <c r="A121" s="1">
        <v>44747</v>
      </c>
      <c r="B121" t="s">
        <v>41</v>
      </c>
      <c r="C121" t="s">
        <v>93</v>
      </c>
      <c r="D121" t="s">
        <v>23</v>
      </c>
      <c r="E121">
        <v>13</v>
      </c>
      <c r="F121" t="str">
        <f t="shared" si="3"/>
        <v>Profit</v>
      </c>
      <c r="G121">
        <f>Table1[[#This Row],[Unit Cost Price]]-Table1[[#This Row],[Unit Selling Price]]</f>
        <v>-633</v>
      </c>
      <c r="H121">
        <v>5546</v>
      </c>
      <c r="I121">
        <v>6179</v>
      </c>
      <c r="J121">
        <f>Table1[[#This Row],[Total Revenue]]-Table1[[#This Row],[profit/loss]]</f>
        <v>80960</v>
      </c>
      <c r="K121">
        <f>Table1[[#This Row],[Units Sold]]*Table1[[#This Row],[Unit Selling Price]]</f>
        <v>80327</v>
      </c>
      <c r="L121">
        <v>18.100000000000001</v>
      </c>
      <c r="M121">
        <v>4</v>
      </c>
      <c r="N121" t="s">
        <v>16</v>
      </c>
      <c r="O121">
        <v>11</v>
      </c>
      <c r="P121">
        <v>21</v>
      </c>
    </row>
    <row r="122" spans="1:16" x14ac:dyDescent="0.25">
      <c r="A122" t="s">
        <v>61</v>
      </c>
      <c r="B122" t="s">
        <v>41</v>
      </c>
      <c r="C122" t="s">
        <v>42</v>
      </c>
      <c r="D122" t="s">
        <v>58</v>
      </c>
      <c r="E122">
        <v>17</v>
      </c>
      <c r="F122" t="str">
        <f t="shared" si="3"/>
        <v>Profit</v>
      </c>
      <c r="G122">
        <f>Table1[[#This Row],[Unit Cost Price]]-Table1[[#This Row],[Unit Selling Price]]</f>
        <v>2398</v>
      </c>
      <c r="H122">
        <v>14495</v>
      </c>
      <c r="I122">
        <v>12097</v>
      </c>
      <c r="J122">
        <f>Table1[[#This Row],[Total Revenue]]-Table1[[#This Row],[profit/loss]]</f>
        <v>203251</v>
      </c>
      <c r="K122">
        <f>Table1[[#This Row],[Units Sold]]*Table1[[#This Row],[Unit Selling Price]]</f>
        <v>205649</v>
      </c>
      <c r="L122">
        <v>13.28</v>
      </c>
      <c r="M122">
        <v>5</v>
      </c>
      <c r="N122" t="s">
        <v>43</v>
      </c>
      <c r="O122">
        <v>12</v>
      </c>
      <c r="P122">
        <v>19</v>
      </c>
    </row>
    <row r="123" spans="1:16" x14ac:dyDescent="0.25">
      <c r="A123" s="1">
        <v>44630</v>
      </c>
      <c r="B123" t="s">
        <v>13</v>
      </c>
      <c r="C123" t="s">
        <v>42</v>
      </c>
      <c r="D123" t="s">
        <v>39</v>
      </c>
      <c r="E123">
        <v>1</v>
      </c>
      <c r="F123" t="str">
        <f t="shared" si="3"/>
        <v>Loss</v>
      </c>
      <c r="G123">
        <f>Table1[[#This Row],[Unit Cost Price]]-Table1[[#This Row],[Unit Selling Price]]</f>
        <v>-4366</v>
      </c>
      <c r="H123">
        <v>10977</v>
      </c>
      <c r="I123">
        <v>15343</v>
      </c>
      <c r="J123">
        <f>Table1[[#This Row],[Total Revenue]]-Table1[[#This Row],[profit/loss]]</f>
        <v>19709</v>
      </c>
      <c r="K123">
        <f>Table1[[#This Row],[Units Sold]]*Table1[[#This Row],[Unit Selling Price]]</f>
        <v>15343</v>
      </c>
      <c r="L123">
        <v>33.43</v>
      </c>
      <c r="N123" t="s">
        <v>33</v>
      </c>
      <c r="O123">
        <v>8</v>
      </c>
      <c r="P123">
        <v>8</v>
      </c>
    </row>
    <row r="124" spans="1:16" x14ac:dyDescent="0.25">
      <c r="A124" t="s">
        <v>117</v>
      </c>
      <c r="B124" t="s">
        <v>18</v>
      </c>
      <c r="C124" t="s">
        <v>56</v>
      </c>
      <c r="D124" t="s">
        <v>23</v>
      </c>
      <c r="E124">
        <v>18</v>
      </c>
      <c r="F124" t="str">
        <f t="shared" si="3"/>
        <v>Profit</v>
      </c>
      <c r="G124">
        <f>Table1[[#This Row],[Unit Cost Price]]-Table1[[#This Row],[Unit Selling Price]]</f>
        <v>2339</v>
      </c>
      <c r="H124">
        <v>7153</v>
      </c>
      <c r="I124">
        <v>4814</v>
      </c>
      <c r="J124">
        <f>Table1[[#This Row],[Total Revenue]]-Table1[[#This Row],[profit/loss]]</f>
        <v>84313</v>
      </c>
      <c r="K124">
        <f>Table1[[#This Row],[Units Sold]]*Table1[[#This Row],[Unit Selling Price]]</f>
        <v>86652</v>
      </c>
      <c r="L124">
        <v>43.36</v>
      </c>
      <c r="N124" t="s">
        <v>43</v>
      </c>
      <c r="O124">
        <v>5</v>
      </c>
      <c r="P124">
        <v>18</v>
      </c>
    </row>
    <row r="125" spans="1:16" x14ac:dyDescent="0.25">
      <c r="A125" t="s">
        <v>118</v>
      </c>
      <c r="B125" t="s">
        <v>13</v>
      </c>
      <c r="C125" t="s">
        <v>28</v>
      </c>
      <c r="D125" t="s">
        <v>23</v>
      </c>
      <c r="E125">
        <v>15</v>
      </c>
      <c r="F125" t="str">
        <f t="shared" si="3"/>
        <v>Loss</v>
      </c>
      <c r="G125">
        <f>Table1[[#This Row],[Unit Cost Price]]-Table1[[#This Row],[Unit Selling Price]]</f>
        <v>362</v>
      </c>
      <c r="H125">
        <v>6476</v>
      </c>
      <c r="I125">
        <v>6114</v>
      </c>
      <c r="J125">
        <f>Table1[[#This Row],[Total Revenue]]-Table1[[#This Row],[profit/loss]]</f>
        <v>91348</v>
      </c>
      <c r="K125">
        <f>Table1[[#This Row],[Units Sold]]*Table1[[#This Row],[Unit Selling Price]]</f>
        <v>91710</v>
      </c>
      <c r="L125">
        <v>34.130000000000003</v>
      </c>
      <c r="M125">
        <v>5</v>
      </c>
      <c r="N125" t="s">
        <v>45</v>
      </c>
      <c r="O125">
        <v>6</v>
      </c>
      <c r="P125">
        <v>24</v>
      </c>
    </row>
    <row r="126" spans="1:16" x14ac:dyDescent="0.25">
      <c r="A126" s="1">
        <v>44781</v>
      </c>
      <c r="B126" t="s">
        <v>18</v>
      </c>
      <c r="C126" t="s">
        <v>93</v>
      </c>
      <c r="D126" t="s">
        <v>23</v>
      </c>
      <c r="E126">
        <v>14</v>
      </c>
      <c r="F126" t="str">
        <f t="shared" si="3"/>
        <v>Loss</v>
      </c>
      <c r="G126">
        <f>Table1[[#This Row],[Unit Cost Price]]-Table1[[#This Row],[Unit Selling Price]]</f>
        <v>-1983</v>
      </c>
      <c r="H126">
        <v>9835</v>
      </c>
      <c r="I126">
        <v>11818</v>
      </c>
      <c r="J126">
        <f>Table1[[#This Row],[Total Revenue]]-Table1[[#This Row],[profit/loss]]</f>
        <v>167435</v>
      </c>
      <c r="K126">
        <f>Table1[[#This Row],[Units Sold]]*Table1[[#This Row],[Unit Selling Price]]</f>
        <v>165452</v>
      </c>
      <c r="L126">
        <v>91.08</v>
      </c>
      <c r="N126" t="s">
        <v>52</v>
      </c>
      <c r="O126">
        <v>5</v>
      </c>
      <c r="P126">
        <v>24</v>
      </c>
    </row>
    <row r="127" spans="1:16" x14ac:dyDescent="0.25">
      <c r="A127" t="s">
        <v>119</v>
      </c>
      <c r="B127" t="s">
        <v>41</v>
      </c>
      <c r="C127" t="s">
        <v>56</v>
      </c>
      <c r="D127" t="s">
        <v>26</v>
      </c>
      <c r="E127">
        <v>2</v>
      </c>
      <c r="F127" t="str">
        <f t="shared" si="3"/>
        <v>Profit</v>
      </c>
      <c r="G127">
        <f>Table1[[#This Row],[Unit Cost Price]]-Table1[[#This Row],[Unit Selling Price]]</f>
        <v>1785</v>
      </c>
      <c r="H127">
        <v>10352</v>
      </c>
      <c r="I127">
        <v>8567</v>
      </c>
      <c r="J127">
        <f>Table1[[#This Row],[Total Revenue]]-Table1[[#This Row],[profit/loss]]</f>
        <v>15349</v>
      </c>
      <c r="K127">
        <f>Table1[[#This Row],[Units Sold]]*Table1[[#This Row],[Unit Selling Price]]</f>
        <v>17134</v>
      </c>
      <c r="L127">
        <v>26.55</v>
      </c>
      <c r="N127" t="s">
        <v>48</v>
      </c>
      <c r="O127">
        <v>10</v>
      </c>
      <c r="P127">
        <v>28</v>
      </c>
    </row>
    <row r="128" spans="1:16" x14ac:dyDescent="0.25">
      <c r="A128" t="s">
        <v>120</v>
      </c>
      <c r="B128" t="s">
        <v>13</v>
      </c>
      <c r="C128" t="s">
        <v>42</v>
      </c>
      <c r="D128" t="s">
        <v>51</v>
      </c>
      <c r="E128">
        <v>7</v>
      </c>
      <c r="F128" t="str">
        <f t="shared" si="3"/>
        <v>Loss</v>
      </c>
      <c r="G128">
        <f>Table1[[#This Row],[Unit Cost Price]]-Table1[[#This Row],[Unit Selling Price]]</f>
        <v>2462</v>
      </c>
      <c r="H128">
        <v>11807</v>
      </c>
      <c r="I128">
        <v>9345</v>
      </c>
      <c r="J128">
        <f>Table1[[#This Row],[Total Revenue]]-Table1[[#This Row],[profit/loss]]</f>
        <v>62953</v>
      </c>
      <c r="K128">
        <f>Table1[[#This Row],[Units Sold]]*Table1[[#This Row],[Unit Selling Price]]</f>
        <v>65415</v>
      </c>
      <c r="L128">
        <v>90.75</v>
      </c>
      <c r="M128">
        <v>4</v>
      </c>
      <c r="N128" t="s">
        <v>30</v>
      </c>
      <c r="O128">
        <v>9</v>
      </c>
      <c r="P128">
        <v>30</v>
      </c>
    </row>
    <row r="129" spans="1:16" x14ac:dyDescent="0.25">
      <c r="A129" s="1">
        <v>44688</v>
      </c>
      <c r="B129" t="s">
        <v>18</v>
      </c>
      <c r="C129" t="s">
        <v>25</v>
      </c>
      <c r="D129" t="s">
        <v>29</v>
      </c>
      <c r="E129">
        <v>17</v>
      </c>
      <c r="F129" t="str">
        <f t="shared" si="3"/>
        <v>Loss</v>
      </c>
      <c r="G129">
        <f>Table1[[#This Row],[Unit Cost Price]]-Table1[[#This Row],[Unit Selling Price]]</f>
        <v>1967</v>
      </c>
      <c r="H129">
        <v>7877</v>
      </c>
      <c r="I129">
        <v>5910</v>
      </c>
      <c r="J129">
        <f>Table1[[#This Row],[Total Revenue]]-Table1[[#This Row],[profit/loss]]</f>
        <v>98503</v>
      </c>
      <c r="K129">
        <f>Table1[[#This Row],[Units Sold]]*Table1[[#This Row],[Unit Selling Price]]</f>
        <v>100470</v>
      </c>
      <c r="L129">
        <v>38.659999999999997</v>
      </c>
      <c r="M129">
        <v>4</v>
      </c>
      <c r="N129" t="s">
        <v>60</v>
      </c>
      <c r="O129">
        <v>9</v>
      </c>
      <c r="P129">
        <v>2</v>
      </c>
    </row>
    <row r="130" spans="1:16" x14ac:dyDescent="0.25">
      <c r="A130" t="s">
        <v>64</v>
      </c>
      <c r="B130" t="s">
        <v>18</v>
      </c>
      <c r="C130" t="s">
        <v>42</v>
      </c>
      <c r="D130" t="s">
        <v>39</v>
      </c>
      <c r="E130">
        <v>12</v>
      </c>
      <c r="F130" t="str">
        <f t="shared" ref="F130:F161" si="4">IF(G129&lt;=0,"Profit",IF(G129&gt;= 0,"Loss"))</f>
        <v>Loss</v>
      </c>
      <c r="G130">
        <f>Table1[[#This Row],[Unit Cost Price]]-Table1[[#This Row],[Unit Selling Price]]</f>
        <v>748</v>
      </c>
      <c r="H130">
        <v>8289</v>
      </c>
      <c r="I130">
        <v>7541</v>
      </c>
      <c r="J130">
        <f>Table1[[#This Row],[Total Revenue]]-Table1[[#This Row],[profit/loss]]</f>
        <v>89744</v>
      </c>
      <c r="K130">
        <f>Table1[[#This Row],[Units Sold]]*Table1[[#This Row],[Unit Selling Price]]</f>
        <v>90492</v>
      </c>
      <c r="L130">
        <v>42.14</v>
      </c>
      <c r="M130">
        <v>4</v>
      </c>
      <c r="N130" t="s">
        <v>37</v>
      </c>
      <c r="O130">
        <v>12</v>
      </c>
      <c r="P130">
        <v>30</v>
      </c>
    </row>
    <row r="131" spans="1:16" x14ac:dyDescent="0.25">
      <c r="A131" s="1">
        <v>44898</v>
      </c>
      <c r="B131" t="s">
        <v>13</v>
      </c>
      <c r="C131" t="s">
        <v>93</v>
      </c>
      <c r="D131" t="s">
        <v>15</v>
      </c>
      <c r="E131">
        <v>20</v>
      </c>
      <c r="F131" t="str">
        <f t="shared" si="4"/>
        <v>Loss</v>
      </c>
      <c r="G131">
        <f>Table1[[#This Row],[Unit Cost Price]]-Table1[[#This Row],[Unit Selling Price]]</f>
        <v>-2114</v>
      </c>
      <c r="H131">
        <v>7165</v>
      </c>
      <c r="I131">
        <v>9279</v>
      </c>
      <c r="J131">
        <f>Table1[[#This Row],[Total Revenue]]-Table1[[#This Row],[profit/loss]]</f>
        <v>187694</v>
      </c>
      <c r="K131">
        <f>Table1[[#This Row],[Units Sold]]*Table1[[#This Row],[Unit Selling Price]]</f>
        <v>185580</v>
      </c>
      <c r="L131">
        <v>46.09</v>
      </c>
      <c r="M131">
        <v>5</v>
      </c>
      <c r="N131" t="s">
        <v>16</v>
      </c>
      <c r="O131">
        <v>9</v>
      </c>
      <c r="P131">
        <v>30</v>
      </c>
    </row>
    <row r="132" spans="1:16" x14ac:dyDescent="0.25">
      <c r="A132" t="s">
        <v>121</v>
      </c>
      <c r="B132" t="s">
        <v>21</v>
      </c>
      <c r="C132" t="s">
        <v>54</v>
      </c>
      <c r="D132" t="s">
        <v>39</v>
      </c>
      <c r="E132">
        <v>16</v>
      </c>
      <c r="F132" t="str">
        <f t="shared" si="4"/>
        <v>Profit</v>
      </c>
      <c r="G132">
        <f>Table1[[#This Row],[Unit Cost Price]]-Table1[[#This Row],[Unit Selling Price]]</f>
        <v>-2186</v>
      </c>
      <c r="H132">
        <v>13837</v>
      </c>
      <c r="I132">
        <v>16023</v>
      </c>
      <c r="J132">
        <f>Table1[[#This Row],[Total Revenue]]-Table1[[#This Row],[profit/loss]]</f>
        <v>258554</v>
      </c>
      <c r="K132">
        <f>Table1[[#This Row],[Units Sold]]*Table1[[#This Row],[Unit Selling Price]]</f>
        <v>256368</v>
      </c>
      <c r="L132">
        <v>24.78</v>
      </c>
      <c r="M132">
        <v>3</v>
      </c>
      <c r="N132" t="s">
        <v>33</v>
      </c>
      <c r="O132">
        <v>6</v>
      </c>
      <c r="P132">
        <v>6</v>
      </c>
    </row>
    <row r="133" spans="1:16" x14ac:dyDescent="0.25">
      <c r="A133" s="1">
        <v>44843</v>
      </c>
      <c r="B133" t="s">
        <v>18</v>
      </c>
      <c r="C133" t="s">
        <v>93</v>
      </c>
      <c r="D133" t="s">
        <v>29</v>
      </c>
      <c r="E133">
        <v>15</v>
      </c>
      <c r="F133" t="str">
        <f t="shared" si="4"/>
        <v>Profit</v>
      </c>
      <c r="G133">
        <f>Table1[[#This Row],[Unit Cost Price]]-Table1[[#This Row],[Unit Selling Price]]</f>
        <v>-1795</v>
      </c>
      <c r="H133">
        <v>10994</v>
      </c>
      <c r="I133">
        <v>12789</v>
      </c>
      <c r="J133">
        <f>Table1[[#This Row],[Total Revenue]]-Table1[[#This Row],[profit/loss]]</f>
        <v>193630</v>
      </c>
      <c r="K133">
        <f>Table1[[#This Row],[Units Sold]]*Table1[[#This Row],[Unit Selling Price]]</f>
        <v>191835</v>
      </c>
      <c r="L133">
        <v>13.29</v>
      </c>
      <c r="N133" t="s">
        <v>16</v>
      </c>
      <c r="O133">
        <v>7</v>
      </c>
      <c r="P133">
        <v>14</v>
      </c>
    </row>
    <row r="134" spans="1:16" x14ac:dyDescent="0.25">
      <c r="A134" t="s">
        <v>122</v>
      </c>
      <c r="B134" t="s">
        <v>41</v>
      </c>
      <c r="C134" t="s">
        <v>93</v>
      </c>
      <c r="D134" t="s">
        <v>67</v>
      </c>
      <c r="E134">
        <v>2</v>
      </c>
      <c r="F134" t="str">
        <f t="shared" si="4"/>
        <v>Profit</v>
      </c>
      <c r="G134">
        <f>Table1[[#This Row],[Unit Cost Price]]-Table1[[#This Row],[Unit Selling Price]]</f>
        <v>-1492</v>
      </c>
      <c r="H134">
        <v>13697</v>
      </c>
      <c r="I134">
        <v>15189</v>
      </c>
      <c r="J134">
        <f>Table1[[#This Row],[Total Revenue]]-Table1[[#This Row],[profit/loss]]</f>
        <v>31870</v>
      </c>
      <c r="K134">
        <f>Table1[[#This Row],[Units Sold]]*Table1[[#This Row],[Unit Selling Price]]</f>
        <v>30378</v>
      </c>
      <c r="L134">
        <v>63.43</v>
      </c>
      <c r="M134">
        <v>5</v>
      </c>
      <c r="N134" t="s">
        <v>48</v>
      </c>
      <c r="O134">
        <v>12</v>
      </c>
      <c r="P134">
        <v>29</v>
      </c>
    </row>
    <row r="135" spans="1:16" x14ac:dyDescent="0.25">
      <c r="A135" t="s">
        <v>123</v>
      </c>
      <c r="B135" t="s">
        <v>18</v>
      </c>
      <c r="C135" t="s">
        <v>32</v>
      </c>
      <c r="D135" t="s">
        <v>36</v>
      </c>
      <c r="E135">
        <v>7</v>
      </c>
      <c r="F135" t="str">
        <f t="shared" si="4"/>
        <v>Profit</v>
      </c>
      <c r="G135">
        <f>Table1[[#This Row],[Unit Cost Price]]-Table1[[#This Row],[Unit Selling Price]]</f>
        <v>-2833</v>
      </c>
      <c r="H135">
        <v>13221</v>
      </c>
      <c r="I135">
        <v>16054</v>
      </c>
      <c r="J135">
        <f>Table1[[#This Row],[Total Revenue]]-Table1[[#This Row],[profit/loss]]</f>
        <v>115211</v>
      </c>
      <c r="K135">
        <f>Table1[[#This Row],[Units Sold]]*Table1[[#This Row],[Unit Selling Price]]</f>
        <v>112378</v>
      </c>
      <c r="L135">
        <v>88.99</v>
      </c>
      <c r="M135">
        <v>3</v>
      </c>
      <c r="N135" t="s">
        <v>45</v>
      </c>
      <c r="O135">
        <v>10</v>
      </c>
      <c r="P135">
        <v>27</v>
      </c>
    </row>
    <row r="136" spans="1:16" x14ac:dyDescent="0.25">
      <c r="A136" t="s">
        <v>124</v>
      </c>
      <c r="B136" t="s">
        <v>41</v>
      </c>
      <c r="C136" t="s">
        <v>14</v>
      </c>
      <c r="D136" t="s">
        <v>23</v>
      </c>
      <c r="E136">
        <v>9</v>
      </c>
      <c r="F136" t="str">
        <f t="shared" si="4"/>
        <v>Profit</v>
      </c>
      <c r="G136">
        <f>Table1[[#This Row],[Unit Cost Price]]-Table1[[#This Row],[Unit Selling Price]]</f>
        <v>337</v>
      </c>
      <c r="H136">
        <v>9465</v>
      </c>
      <c r="I136">
        <v>9128</v>
      </c>
      <c r="J136">
        <f>Table1[[#This Row],[Total Revenue]]-Table1[[#This Row],[profit/loss]]</f>
        <v>81815</v>
      </c>
      <c r="K136">
        <f>Table1[[#This Row],[Units Sold]]*Table1[[#This Row],[Unit Selling Price]]</f>
        <v>82152</v>
      </c>
      <c r="L136">
        <v>56.59</v>
      </c>
      <c r="M136">
        <v>3</v>
      </c>
      <c r="N136" t="s">
        <v>45</v>
      </c>
      <c r="O136">
        <v>12</v>
      </c>
      <c r="P136">
        <v>6</v>
      </c>
    </row>
    <row r="137" spans="1:16" x14ac:dyDescent="0.25">
      <c r="A137" t="s">
        <v>125</v>
      </c>
      <c r="B137" t="s">
        <v>13</v>
      </c>
      <c r="C137" t="s">
        <v>32</v>
      </c>
      <c r="D137" t="s">
        <v>58</v>
      </c>
      <c r="E137">
        <v>18</v>
      </c>
      <c r="F137" t="str">
        <f t="shared" si="4"/>
        <v>Loss</v>
      </c>
      <c r="G137">
        <f>Table1[[#This Row],[Unit Cost Price]]-Table1[[#This Row],[Unit Selling Price]]</f>
        <v>-120</v>
      </c>
      <c r="H137">
        <v>7695</v>
      </c>
      <c r="I137">
        <v>7815</v>
      </c>
      <c r="J137">
        <f>Table1[[#This Row],[Total Revenue]]-Table1[[#This Row],[profit/loss]]</f>
        <v>140790</v>
      </c>
      <c r="K137">
        <f>Table1[[#This Row],[Units Sold]]*Table1[[#This Row],[Unit Selling Price]]</f>
        <v>140670</v>
      </c>
      <c r="L137">
        <v>30.49</v>
      </c>
      <c r="M137">
        <v>5</v>
      </c>
      <c r="N137" t="s">
        <v>37</v>
      </c>
      <c r="O137">
        <v>4</v>
      </c>
      <c r="P137">
        <v>30</v>
      </c>
    </row>
    <row r="138" spans="1:16" x14ac:dyDescent="0.25">
      <c r="A138" t="s">
        <v>83</v>
      </c>
      <c r="B138" t="s">
        <v>18</v>
      </c>
      <c r="C138" t="s">
        <v>42</v>
      </c>
      <c r="D138" t="s">
        <v>58</v>
      </c>
      <c r="E138">
        <v>5</v>
      </c>
      <c r="F138" t="str">
        <f t="shared" si="4"/>
        <v>Profit</v>
      </c>
      <c r="G138">
        <f>Table1[[#This Row],[Unit Cost Price]]-Table1[[#This Row],[Unit Selling Price]]</f>
        <v>-1893</v>
      </c>
      <c r="H138">
        <v>9210</v>
      </c>
      <c r="I138">
        <v>11103</v>
      </c>
      <c r="J138">
        <f>Table1[[#This Row],[Total Revenue]]-Table1[[#This Row],[profit/loss]]</f>
        <v>57408</v>
      </c>
      <c r="K138">
        <f>Table1[[#This Row],[Units Sold]]*Table1[[#This Row],[Unit Selling Price]]</f>
        <v>55515</v>
      </c>
      <c r="L138">
        <v>25.73</v>
      </c>
      <c r="M138">
        <v>3</v>
      </c>
      <c r="N138" t="s">
        <v>52</v>
      </c>
      <c r="O138">
        <v>4</v>
      </c>
      <c r="P138">
        <v>30</v>
      </c>
    </row>
    <row r="139" spans="1:16" x14ac:dyDescent="0.25">
      <c r="A139" t="s">
        <v>69</v>
      </c>
      <c r="B139" t="s">
        <v>41</v>
      </c>
      <c r="C139" t="s">
        <v>93</v>
      </c>
      <c r="D139" t="s">
        <v>36</v>
      </c>
      <c r="E139">
        <v>10</v>
      </c>
      <c r="F139" t="str">
        <f t="shared" si="4"/>
        <v>Profit</v>
      </c>
      <c r="G139">
        <f>Table1[[#This Row],[Unit Cost Price]]-Table1[[#This Row],[Unit Selling Price]]</f>
        <v>-1346</v>
      </c>
      <c r="H139">
        <v>12894</v>
      </c>
      <c r="I139">
        <v>14240</v>
      </c>
      <c r="J139">
        <f>Table1[[#This Row],[Total Revenue]]-Table1[[#This Row],[profit/loss]]</f>
        <v>143746</v>
      </c>
      <c r="K139">
        <f>Table1[[#This Row],[Units Sold]]*Table1[[#This Row],[Unit Selling Price]]</f>
        <v>142400</v>
      </c>
      <c r="L139">
        <v>51.43</v>
      </c>
      <c r="M139">
        <v>4</v>
      </c>
      <c r="N139" t="s">
        <v>57</v>
      </c>
      <c r="O139">
        <v>4</v>
      </c>
      <c r="P139">
        <v>2</v>
      </c>
    </row>
    <row r="140" spans="1:16" x14ac:dyDescent="0.25">
      <c r="A140" t="s">
        <v>126</v>
      </c>
      <c r="B140" t="s">
        <v>41</v>
      </c>
      <c r="C140" t="s">
        <v>14</v>
      </c>
      <c r="D140" t="s">
        <v>15</v>
      </c>
      <c r="E140">
        <v>15</v>
      </c>
      <c r="F140" t="str">
        <f t="shared" si="4"/>
        <v>Profit</v>
      </c>
      <c r="G140">
        <f>Table1[[#This Row],[Unit Cost Price]]-Table1[[#This Row],[Unit Selling Price]]</f>
        <v>585</v>
      </c>
      <c r="H140">
        <v>9835</v>
      </c>
      <c r="I140">
        <v>9250</v>
      </c>
      <c r="J140">
        <f>Table1[[#This Row],[Total Revenue]]-Table1[[#This Row],[profit/loss]]</f>
        <v>138165</v>
      </c>
      <c r="K140">
        <f>Table1[[#This Row],[Units Sold]]*Table1[[#This Row],[Unit Selling Price]]</f>
        <v>138750</v>
      </c>
      <c r="L140">
        <v>67.03</v>
      </c>
      <c r="M140">
        <v>5</v>
      </c>
      <c r="N140" t="s">
        <v>45</v>
      </c>
      <c r="O140">
        <v>6</v>
      </c>
      <c r="P140">
        <v>27</v>
      </c>
    </row>
    <row r="141" spans="1:16" x14ac:dyDescent="0.25">
      <c r="A141" s="1">
        <v>44689</v>
      </c>
      <c r="B141" t="s">
        <v>13</v>
      </c>
      <c r="C141" t="s">
        <v>32</v>
      </c>
      <c r="D141" t="s">
        <v>58</v>
      </c>
      <c r="E141">
        <v>16</v>
      </c>
      <c r="F141" t="str">
        <f t="shared" si="4"/>
        <v>Loss</v>
      </c>
      <c r="G141">
        <f>Table1[[#This Row],[Unit Cost Price]]-Table1[[#This Row],[Unit Selling Price]]</f>
        <v>-716</v>
      </c>
      <c r="H141">
        <v>10549</v>
      </c>
      <c r="I141">
        <v>11265</v>
      </c>
      <c r="J141">
        <f>Table1[[#This Row],[Total Revenue]]-Table1[[#This Row],[profit/loss]]</f>
        <v>180956</v>
      </c>
      <c r="K141">
        <f>Table1[[#This Row],[Units Sold]]*Table1[[#This Row],[Unit Selling Price]]</f>
        <v>180240</v>
      </c>
      <c r="L141">
        <v>84.55</v>
      </c>
      <c r="N141" t="s">
        <v>37</v>
      </c>
      <c r="O141">
        <v>9</v>
      </c>
      <c r="P141">
        <v>13</v>
      </c>
    </row>
    <row r="142" spans="1:16" x14ac:dyDescent="0.25">
      <c r="A142" s="1">
        <v>44603</v>
      </c>
      <c r="B142" t="s">
        <v>18</v>
      </c>
      <c r="C142" t="s">
        <v>93</v>
      </c>
      <c r="D142" t="s">
        <v>36</v>
      </c>
      <c r="E142">
        <v>4</v>
      </c>
      <c r="F142" t="str">
        <f t="shared" si="4"/>
        <v>Profit</v>
      </c>
      <c r="G142">
        <f>Table1[[#This Row],[Unit Cost Price]]-Table1[[#This Row],[Unit Selling Price]]</f>
        <v>-1141</v>
      </c>
      <c r="H142">
        <v>6886</v>
      </c>
      <c r="I142">
        <v>8027</v>
      </c>
      <c r="J142">
        <f>Table1[[#This Row],[Total Revenue]]-Table1[[#This Row],[profit/loss]]</f>
        <v>33249</v>
      </c>
      <c r="K142">
        <f>Table1[[#This Row],[Units Sold]]*Table1[[#This Row],[Unit Selling Price]]</f>
        <v>32108</v>
      </c>
      <c r="L142">
        <v>36.06</v>
      </c>
      <c r="M142">
        <v>4</v>
      </c>
      <c r="N142" t="s">
        <v>52</v>
      </c>
      <c r="O142">
        <v>11</v>
      </c>
      <c r="P142">
        <v>26</v>
      </c>
    </row>
    <row r="143" spans="1:16" x14ac:dyDescent="0.25">
      <c r="A143" s="1">
        <v>44594</v>
      </c>
      <c r="B143" t="s">
        <v>18</v>
      </c>
      <c r="C143" t="s">
        <v>35</v>
      </c>
      <c r="D143" t="s">
        <v>36</v>
      </c>
      <c r="E143">
        <v>1</v>
      </c>
      <c r="F143" t="str">
        <f t="shared" si="4"/>
        <v>Profit</v>
      </c>
      <c r="G143">
        <f>Table1[[#This Row],[Unit Cost Price]]-Table1[[#This Row],[Unit Selling Price]]</f>
        <v>-1959</v>
      </c>
      <c r="H143">
        <v>12673</v>
      </c>
      <c r="I143">
        <v>14632</v>
      </c>
      <c r="J143">
        <f>Table1[[#This Row],[Total Revenue]]-Table1[[#This Row],[profit/loss]]</f>
        <v>16591</v>
      </c>
      <c r="K143">
        <f>Table1[[#This Row],[Units Sold]]*Table1[[#This Row],[Unit Selling Price]]</f>
        <v>14632</v>
      </c>
      <c r="L143">
        <v>63.73</v>
      </c>
      <c r="N143" t="s">
        <v>48</v>
      </c>
      <c r="O143">
        <v>12</v>
      </c>
      <c r="P143">
        <v>16</v>
      </c>
    </row>
    <row r="144" spans="1:16" x14ac:dyDescent="0.25">
      <c r="A144" t="s">
        <v>127</v>
      </c>
      <c r="B144" t="s">
        <v>13</v>
      </c>
      <c r="C144" t="s">
        <v>32</v>
      </c>
      <c r="D144" t="s">
        <v>23</v>
      </c>
      <c r="E144">
        <v>20</v>
      </c>
      <c r="F144" t="str">
        <f t="shared" si="4"/>
        <v>Profit</v>
      </c>
      <c r="G144">
        <f>Table1[[#This Row],[Unit Cost Price]]-Table1[[#This Row],[Unit Selling Price]]</f>
        <v>-524</v>
      </c>
      <c r="H144">
        <v>6233</v>
      </c>
      <c r="I144">
        <v>6757</v>
      </c>
      <c r="J144">
        <f>Table1[[#This Row],[Total Revenue]]-Table1[[#This Row],[profit/loss]]</f>
        <v>135664</v>
      </c>
      <c r="K144">
        <f>Table1[[#This Row],[Units Sold]]*Table1[[#This Row],[Unit Selling Price]]</f>
        <v>135140</v>
      </c>
      <c r="L144">
        <v>69.709999999999994</v>
      </c>
      <c r="M144">
        <v>3</v>
      </c>
      <c r="N144" t="s">
        <v>60</v>
      </c>
      <c r="O144">
        <v>11</v>
      </c>
      <c r="P144">
        <v>6</v>
      </c>
    </row>
    <row r="145" spans="1:16" x14ac:dyDescent="0.25">
      <c r="A145" t="s">
        <v>128</v>
      </c>
      <c r="B145" t="s">
        <v>18</v>
      </c>
      <c r="C145" t="s">
        <v>14</v>
      </c>
      <c r="D145" t="s">
        <v>29</v>
      </c>
      <c r="E145">
        <v>8</v>
      </c>
      <c r="F145" t="str">
        <f t="shared" si="4"/>
        <v>Profit</v>
      </c>
      <c r="G145">
        <f>Table1[[#This Row],[Unit Cost Price]]-Table1[[#This Row],[Unit Selling Price]]</f>
        <v>2188</v>
      </c>
      <c r="H145">
        <v>7306</v>
      </c>
      <c r="I145">
        <v>5118</v>
      </c>
      <c r="J145">
        <f>Table1[[#This Row],[Total Revenue]]-Table1[[#This Row],[profit/loss]]</f>
        <v>38756</v>
      </c>
      <c r="K145">
        <f>Table1[[#This Row],[Units Sold]]*Table1[[#This Row],[Unit Selling Price]]</f>
        <v>40944</v>
      </c>
      <c r="L145">
        <v>97.83</v>
      </c>
      <c r="M145">
        <v>4</v>
      </c>
      <c r="N145" t="s">
        <v>48</v>
      </c>
      <c r="O145">
        <v>6</v>
      </c>
      <c r="P145">
        <v>30</v>
      </c>
    </row>
    <row r="146" spans="1:16" x14ac:dyDescent="0.25">
      <c r="A146" s="1">
        <v>44603</v>
      </c>
      <c r="B146" t="s">
        <v>13</v>
      </c>
      <c r="C146" t="s">
        <v>32</v>
      </c>
      <c r="D146" t="s">
        <v>29</v>
      </c>
      <c r="E146">
        <v>6</v>
      </c>
      <c r="F146" t="str">
        <f t="shared" si="4"/>
        <v>Loss</v>
      </c>
      <c r="G146">
        <f>Table1[[#This Row],[Unit Cost Price]]-Table1[[#This Row],[Unit Selling Price]]</f>
        <v>-3497</v>
      </c>
      <c r="H146">
        <v>8696</v>
      </c>
      <c r="I146">
        <v>12193</v>
      </c>
      <c r="J146">
        <f>Table1[[#This Row],[Total Revenue]]-Table1[[#This Row],[profit/loss]]</f>
        <v>76655</v>
      </c>
      <c r="K146">
        <f>Table1[[#This Row],[Units Sold]]*Table1[[#This Row],[Unit Selling Price]]</f>
        <v>73158</v>
      </c>
      <c r="L146">
        <v>80.900000000000006</v>
      </c>
      <c r="N146" t="s">
        <v>37</v>
      </c>
      <c r="O146">
        <v>12</v>
      </c>
      <c r="P146">
        <v>24</v>
      </c>
    </row>
    <row r="147" spans="1:16" x14ac:dyDescent="0.25">
      <c r="A147" t="s">
        <v>129</v>
      </c>
      <c r="B147" t="s">
        <v>18</v>
      </c>
      <c r="C147" t="s">
        <v>28</v>
      </c>
      <c r="D147" t="s">
        <v>29</v>
      </c>
      <c r="E147">
        <v>10</v>
      </c>
      <c r="F147" t="str">
        <f t="shared" si="4"/>
        <v>Profit</v>
      </c>
      <c r="G147">
        <f>Table1[[#This Row],[Unit Cost Price]]-Table1[[#This Row],[Unit Selling Price]]</f>
        <v>-2748</v>
      </c>
      <c r="H147">
        <v>11511</v>
      </c>
      <c r="I147">
        <v>14259</v>
      </c>
      <c r="J147">
        <f>Table1[[#This Row],[Total Revenue]]-Table1[[#This Row],[profit/loss]]</f>
        <v>145338</v>
      </c>
      <c r="K147">
        <f>Table1[[#This Row],[Units Sold]]*Table1[[#This Row],[Unit Selling Price]]</f>
        <v>142590</v>
      </c>
      <c r="L147">
        <v>95.05</v>
      </c>
      <c r="M147">
        <v>5</v>
      </c>
      <c r="N147" t="s">
        <v>60</v>
      </c>
      <c r="O147">
        <v>6</v>
      </c>
      <c r="P147">
        <v>28</v>
      </c>
    </row>
    <row r="148" spans="1:16" x14ac:dyDescent="0.25">
      <c r="A148" t="s">
        <v>130</v>
      </c>
      <c r="B148" t="s">
        <v>21</v>
      </c>
      <c r="C148" t="s">
        <v>28</v>
      </c>
      <c r="D148" t="s">
        <v>39</v>
      </c>
      <c r="E148">
        <v>18</v>
      </c>
      <c r="F148" t="str">
        <f t="shared" si="4"/>
        <v>Profit</v>
      </c>
      <c r="G148">
        <f>Table1[[#This Row],[Unit Cost Price]]-Table1[[#This Row],[Unit Selling Price]]</f>
        <v>2063</v>
      </c>
      <c r="H148">
        <v>14131</v>
      </c>
      <c r="I148">
        <v>12068</v>
      </c>
      <c r="J148">
        <f>Table1[[#This Row],[Total Revenue]]-Table1[[#This Row],[profit/loss]]</f>
        <v>215161</v>
      </c>
      <c r="K148">
        <f>Table1[[#This Row],[Units Sold]]*Table1[[#This Row],[Unit Selling Price]]</f>
        <v>217224</v>
      </c>
      <c r="L148">
        <v>48.76</v>
      </c>
      <c r="M148">
        <v>3</v>
      </c>
      <c r="N148" t="s">
        <v>37</v>
      </c>
      <c r="O148">
        <v>9</v>
      </c>
      <c r="P148">
        <v>30</v>
      </c>
    </row>
    <row r="149" spans="1:16" x14ac:dyDescent="0.25">
      <c r="A149" s="1">
        <v>44809</v>
      </c>
      <c r="B149" t="s">
        <v>18</v>
      </c>
      <c r="C149" t="s">
        <v>42</v>
      </c>
      <c r="D149" t="s">
        <v>51</v>
      </c>
      <c r="E149">
        <v>1</v>
      </c>
      <c r="F149" t="str">
        <f t="shared" si="4"/>
        <v>Loss</v>
      </c>
      <c r="G149">
        <f>Table1[[#This Row],[Unit Cost Price]]-Table1[[#This Row],[Unit Selling Price]]</f>
        <v>-3986</v>
      </c>
      <c r="H149">
        <v>10992</v>
      </c>
      <c r="I149">
        <v>14978</v>
      </c>
      <c r="J149">
        <f>Table1[[#This Row],[Total Revenue]]-Table1[[#This Row],[profit/loss]]</f>
        <v>18964</v>
      </c>
      <c r="K149">
        <f>Table1[[#This Row],[Units Sold]]*Table1[[#This Row],[Unit Selling Price]]</f>
        <v>14978</v>
      </c>
      <c r="L149">
        <v>19.88</v>
      </c>
      <c r="N149" t="s">
        <v>48</v>
      </c>
      <c r="O149">
        <v>9</v>
      </c>
      <c r="P149">
        <v>10</v>
      </c>
    </row>
    <row r="150" spans="1:16" x14ac:dyDescent="0.25">
      <c r="A150" s="1">
        <v>44875</v>
      </c>
      <c r="B150" t="s">
        <v>41</v>
      </c>
      <c r="C150" t="s">
        <v>35</v>
      </c>
      <c r="D150" t="s">
        <v>39</v>
      </c>
      <c r="E150">
        <v>18</v>
      </c>
      <c r="F150" t="str">
        <f t="shared" si="4"/>
        <v>Profit</v>
      </c>
      <c r="G150">
        <f>Table1[[#This Row],[Unit Cost Price]]-Table1[[#This Row],[Unit Selling Price]]</f>
        <v>-2363</v>
      </c>
      <c r="H150">
        <v>6479</v>
      </c>
      <c r="I150">
        <v>8842</v>
      </c>
      <c r="J150">
        <f>Table1[[#This Row],[Total Revenue]]-Table1[[#This Row],[profit/loss]]</f>
        <v>161519</v>
      </c>
      <c r="K150">
        <f>Table1[[#This Row],[Units Sold]]*Table1[[#This Row],[Unit Selling Price]]</f>
        <v>159156</v>
      </c>
      <c r="L150">
        <v>53.15</v>
      </c>
      <c r="M150">
        <v>3</v>
      </c>
      <c r="N150" t="s">
        <v>43</v>
      </c>
      <c r="O150">
        <v>6</v>
      </c>
      <c r="P150">
        <v>29</v>
      </c>
    </row>
    <row r="151" spans="1:16" x14ac:dyDescent="0.25">
      <c r="A151" s="1">
        <v>44713</v>
      </c>
      <c r="B151" t="s">
        <v>41</v>
      </c>
      <c r="C151" t="s">
        <v>54</v>
      </c>
      <c r="D151" t="s">
        <v>36</v>
      </c>
      <c r="E151">
        <v>14</v>
      </c>
      <c r="F151" t="str">
        <f t="shared" si="4"/>
        <v>Profit</v>
      </c>
      <c r="G151">
        <f>Table1[[#This Row],[Unit Cost Price]]-Table1[[#This Row],[Unit Selling Price]]</f>
        <v>-2332</v>
      </c>
      <c r="H151">
        <v>11464</v>
      </c>
      <c r="I151">
        <v>13796</v>
      </c>
      <c r="J151">
        <f>Table1[[#This Row],[Total Revenue]]-Table1[[#This Row],[profit/loss]]</f>
        <v>195476</v>
      </c>
      <c r="K151">
        <f>Table1[[#This Row],[Units Sold]]*Table1[[#This Row],[Unit Selling Price]]</f>
        <v>193144</v>
      </c>
      <c r="L151">
        <v>88.48</v>
      </c>
      <c r="N151" t="s">
        <v>43</v>
      </c>
      <c r="O151">
        <v>10</v>
      </c>
      <c r="P151">
        <v>2</v>
      </c>
    </row>
    <row r="152" spans="1:16" x14ac:dyDescent="0.25">
      <c r="A152" t="s">
        <v>126</v>
      </c>
      <c r="B152" t="s">
        <v>21</v>
      </c>
      <c r="C152" t="s">
        <v>54</v>
      </c>
      <c r="D152" t="s">
        <v>51</v>
      </c>
      <c r="E152">
        <v>3</v>
      </c>
      <c r="F152" t="str">
        <f t="shared" si="4"/>
        <v>Profit</v>
      </c>
      <c r="G152">
        <f>Table1[[#This Row],[Unit Cost Price]]-Table1[[#This Row],[Unit Selling Price]]</f>
        <v>-4190</v>
      </c>
      <c r="H152">
        <v>5228</v>
      </c>
      <c r="I152">
        <v>9418</v>
      </c>
      <c r="J152">
        <f>Table1[[#This Row],[Total Revenue]]-Table1[[#This Row],[profit/loss]]</f>
        <v>32444</v>
      </c>
      <c r="K152">
        <f>Table1[[#This Row],[Units Sold]]*Table1[[#This Row],[Unit Selling Price]]</f>
        <v>28254</v>
      </c>
      <c r="L152">
        <v>16.829999999999998</v>
      </c>
      <c r="M152">
        <v>5</v>
      </c>
      <c r="N152" t="s">
        <v>48</v>
      </c>
      <c r="O152">
        <v>8</v>
      </c>
      <c r="P152">
        <v>1</v>
      </c>
    </row>
    <row r="153" spans="1:16" x14ac:dyDescent="0.25">
      <c r="A153" t="s">
        <v>131</v>
      </c>
      <c r="B153" t="s">
        <v>18</v>
      </c>
      <c r="C153" t="s">
        <v>14</v>
      </c>
      <c r="D153" t="s">
        <v>58</v>
      </c>
      <c r="E153">
        <v>8</v>
      </c>
      <c r="F153" t="str">
        <f t="shared" si="4"/>
        <v>Profit</v>
      </c>
      <c r="G153">
        <f>Table1[[#This Row],[Unit Cost Price]]-Table1[[#This Row],[Unit Selling Price]]</f>
        <v>-3299</v>
      </c>
      <c r="H153">
        <v>9332</v>
      </c>
      <c r="I153">
        <v>12631</v>
      </c>
      <c r="J153">
        <f>Table1[[#This Row],[Total Revenue]]-Table1[[#This Row],[profit/loss]]</f>
        <v>104347</v>
      </c>
      <c r="K153">
        <f>Table1[[#This Row],[Units Sold]]*Table1[[#This Row],[Unit Selling Price]]</f>
        <v>101048</v>
      </c>
      <c r="L153">
        <v>57.16</v>
      </c>
      <c r="M153">
        <v>4</v>
      </c>
      <c r="N153" t="s">
        <v>16</v>
      </c>
      <c r="O153">
        <v>9</v>
      </c>
      <c r="P153">
        <v>10</v>
      </c>
    </row>
    <row r="154" spans="1:16" x14ac:dyDescent="0.25">
      <c r="A154" t="s">
        <v>97</v>
      </c>
      <c r="B154" t="s">
        <v>41</v>
      </c>
      <c r="C154" t="s">
        <v>25</v>
      </c>
      <c r="D154" t="s">
        <v>19</v>
      </c>
      <c r="E154">
        <v>4</v>
      </c>
      <c r="F154" t="str">
        <f t="shared" si="4"/>
        <v>Profit</v>
      </c>
      <c r="G154">
        <f>Table1[[#This Row],[Unit Cost Price]]-Table1[[#This Row],[Unit Selling Price]]</f>
        <v>-1516</v>
      </c>
      <c r="H154">
        <v>13791</v>
      </c>
      <c r="I154">
        <v>15307</v>
      </c>
      <c r="J154">
        <f>Table1[[#This Row],[Total Revenue]]-Table1[[#This Row],[profit/loss]]</f>
        <v>62744</v>
      </c>
      <c r="K154">
        <f>Table1[[#This Row],[Units Sold]]*Table1[[#This Row],[Unit Selling Price]]</f>
        <v>61228</v>
      </c>
      <c r="L154">
        <v>14.41</v>
      </c>
      <c r="N154" t="s">
        <v>16</v>
      </c>
      <c r="O154">
        <v>12</v>
      </c>
      <c r="P154">
        <v>19</v>
      </c>
    </row>
    <row r="155" spans="1:16" x14ac:dyDescent="0.25">
      <c r="A155" s="1">
        <v>44602</v>
      </c>
      <c r="B155" t="s">
        <v>41</v>
      </c>
      <c r="C155" t="s">
        <v>54</v>
      </c>
      <c r="D155" t="s">
        <v>39</v>
      </c>
      <c r="E155">
        <v>15</v>
      </c>
      <c r="F155" t="str">
        <f t="shared" si="4"/>
        <v>Profit</v>
      </c>
      <c r="G155">
        <f>Table1[[#This Row],[Unit Cost Price]]-Table1[[#This Row],[Unit Selling Price]]</f>
        <v>-2905</v>
      </c>
      <c r="H155">
        <v>7024</v>
      </c>
      <c r="I155">
        <v>9929</v>
      </c>
      <c r="J155">
        <f>Table1[[#This Row],[Total Revenue]]-Table1[[#This Row],[profit/loss]]</f>
        <v>151840</v>
      </c>
      <c r="K155">
        <f>Table1[[#This Row],[Units Sold]]*Table1[[#This Row],[Unit Selling Price]]</f>
        <v>148935</v>
      </c>
      <c r="L155">
        <v>59.58</v>
      </c>
      <c r="M155">
        <v>3</v>
      </c>
      <c r="N155" t="s">
        <v>45</v>
      </c>
      <c r="O155">
        <v>12</v>
      </c>
      <c r="P155">
        <v>20</v>
      </c>
    </row>
    <row r="156" spans="1:16" x14ac:dyDescent="0.25">
      <c r="A156" t="s">
        <v>96</v>
      </c>
      <c r="B156" t="s">
        <v>18</v>
      </c>
      <c r="C156" t="s">
        <v>14</v>
      </c>
      <c r="D156" t="s">
        <v>39</v>
      </c>
      <c r="E156">
        <v>4</v>
      </c>
      <c r="F156" t="str">
        <f t="shared" si="4"/>
        <v>Profit</v>
      </c>
      <c r="G156">
        <f>Table1[[#This Row],[Unit Cost Price]]-Table1[[#This Row],[Unit Selling Price]]</f>
        <v>-4090</v>
      </c>
      <c r="H156">
        <v>12451</v>
      </c>
      <c r="I156">
        <v>16541</v>
      </c>
      <c r="J156">
        <f>Table1[[#This Row],[Total Revenue]]-Table1[[#This Row],[profit/loss]]</f>
        <v>70254</v>
      </c>
      <c r="K156">
        <f>Table1[[#This Row],[Units Sold]]*Table1[[#This Row],[Unit Selling Price]]</f>
        <v>66164</v>
      </c>
      <c r="L156">
        <v>20.46</v>
      </c>
      <c r="M156">
        <v>5</v>
      </c>
      <c r="N156" t="s">
        <v>45</v>
      </c>
      <c r="O156">
        <v>12</v>
      </c>
      <c r="P156">
        <v>4</v>
      </c>
    </row>
    <row r="157" spans="1:16" x14ac:dyDescent="0.25">
      <c r="A157" t="s">
        <v>132</v>
      </c>
      <c r="B157" t="s">
        <v>13</v>
      </c>
      <c r="C157" t="s">
        <v>35</v>
      </c>
      <c r="D157" t="s">
        <v>23</v>
      </c>
      <c r="E157">
        <v>5</v>
      </c>
      <c r="F157" t="str">
        <f t="shared" si="4"/>
        <v>Profit</v>
      </c>
      <c r="G157">
        <f>Table1[[#This Row],[Unit Cost Price]]-Table1[[#This Row],[Unit Selling Price]]</f>
        <v>1239</v>
      </c>
      <c r="H157">
        <v>11038</v>
      </c>
      <c r="I157">
        <v>9799</v>
      </c>
      <c r="J157">
        <f>Table1[[#This Row],[Total Revenue]]-Table1[[#This Row],[profit/loss]]</f>
        <v>47756</v>
      </c>
      <c r="K157">
        <f>Table1[[#This Row],[Units Sold]]*Table1[[#This Row],[Unit Selling Price]]</f>
        <v>48995</v>
      </c>
      <c r="L157">
        <v>44.55</v>
      </c>
      <c r="M157">
        <v>4</v>
      </c>
      <c r="N157" t="s">
        <v>60</v>
      </c>
      <c r="O157">
        <v>11</v>
      </c>
      <c r="P157">
        <v>30</v>
      </c>
    </row>
    <row r="158" spans="1:16" x14ac:dyDescent="0.25">
      <c r="A158" t="s">
        <v>71</v>
      </c>
      <c r="B158" t="s">
        <v>18</v>
      </c>
      <c r="C158" t="s">
        <v>25</v>
      </c>
      <c r="D158" t="s">
        <v>29</v>
      </c>
      <c r="E158">
        <v>16</v>
      </c>
      <c r="F158" t="str">
        <f t="shared" si="4"/>
        <v>Loss</v>
      </c>
      <c r="G158">
        <f>Table1[[#This Row],[Unit Cost Price]]-Table1[[#This Row],[Unit Selling Price]]</f>
        <v>-523</v>
      </c>
      <c r="H158">
        <v>9295</v>
      </c>
      <c r="I158">
        <v>9818</v>
      </c>
      <c r="J158">
        <f>Table1[[#This Row],[Total Revenue]]-Table1[[#This Row],[profit/loss]]</f>
        <v>157611</v>
      </c>
      <c r="K158">
        <f>Table1[[#This Row],[Units Sold]]*Table1[[#This Row],[Unit Selling Price]]</f>
        <v>157088</v>
      </c>
      <c r="L158">
        <v>71.45</v>
      </c>
      <c r="M158">
        <v>3</v>
      </c>
      <c r="N158" t="s">
        <v>60</v>
      </c>
      <c r="O158">
        <v>8</v>
      </c>
      <c r="P158">
        <v>11</v>
      </c>
    </row>
    <row r="159" spans="1:16" x14ac:dyDescent="0.25">
      <c r="A159" t="s">
        <v>17</v>
      </c>
      <c r="B159" t="s">
        <v>13</v>
      </c>
      <c r="C159" t="s">
        <v>25</v>
      </c>
      <c r="D159" t="s">
        <v>67</v>
      </c>
      <c r="E159">
        <v>10</v>
      </c>
      <c r="F159" t="str">
        <f t="shared" si="4"/>
        <v>Profit</v>
      </c>
      <c r="G159">
        <f>Table1[[#This Row],[Unit Cost Price]]-Table1[[#This Row],[Unit Selling Price]]</f>
        <v>-699</v>
      </c>
      <c r="H159">
        <v>14577</v>
      </c>
      <c r="I159">
        <v>15276</v>
      </c>
      <c r="J159">
        <f>Table1[[#This Row],[Total Revenue]]-Table1[[#This Row],[profit/loss]]</f>
        <v>153459</v>
      </c>
      <c r="K159">
        <f>Table1[[#This Row],[Units Sold]]*Table1[[#This Row],[Unit Selling Price]]</f>
        <v>152760</v>
      </c>
      <c r="L159">
        <v>56.45</v>
      </c>
      <c r="M159">
        <v>5</v>
      </c>
      <c r="N159" t="s">
        <v>43</v>
      </c>
      <c r="O159">
        <v>11</v>
      </c>
      <c r="P159">
        <v>10</v>
      </c>
    </row>
    <row r="160" spans="1:16" x14ac:dyDescent="0.25">
      <c r="A160" t="s">
        <v>82</v>
      </c>
      <c r="B160" t="s">
        <v>21</v>
      </c>
      <c r="C160" t="s">
        <v>28</v>
      </c>
      <c r="D160" t="s">
        <v>58</v>
      </c>
      <c r="E160">
        <v>17</v>
      </c>
      <c r="F160" t="str">
        <f t="shared" si="4"/>
        <v>Profit</v>
      </c>
      <c r="G160">
        <f>Table1[[#This Row],[Unit Cost Price]]-Table1[[#This Row],[Unit Selling Price]]</f>
        <v>-4275</v>
      </c>
      <c r="H160">
        <v>11242</v>
      </c>
      <c r="I160">
        <v>15517</v>
      </c>
      <c r="J160">
        <f>Table1[[#This Row],[Total Revenue]]-Table1[[#This Row],[profit/loss]]</f>
        <v>268064</v>
      </c>
      <c r="K160">
        <f>Table1[[#This Row],[Units Sold]]*Table1[[#This Row],[Unit Selling Price]]</f>
        <v>263789</v>
      </c>
      <c r="L160">
        <v>71.209999999999994</v>
      </c>
      <c r="M160">
        <v>3</v>
      </c>
      <c r="N160" t="s">
        <v>16</v>
      </c>
      <c r="O160">
        <v>4</v>
      </c>
      <c r="P160">
        <v>15</v>
      </c>
    </row>
    <row r="161" spans="1:16" x14ac:dyDescent="0.25">
      <c r="A161" s="1">
        <v>44873</v>
      </c>
      <c r="B161" t="s">
        <v>21</v>
      </c>
      <c r="C161" t="s">
        <v>42</v>
      </c>
      <c r="D161" t="s">
        <v>67</v>
      </c>
      <c r="E161">
        <v>9</v>
      </c>
      <c r="F161" t="str">
        <f t="shared" si="4"/>
        <v>Profit</v>
      </c>
      <c r="G161">
        <f>Table1[[#This Row],[Unit Cost Price]]-Table1[[#This Row],[Unit Selling Price]]</f>
        <v>1129</v>
      </c>
      <c r="H161">
        <v>11086</v>
      </c>
      <c r="I161">
        <v>9957</v>
      </c>
      <c r="J161">
        <f>Table1[[#This Row],[Total Revenue]]-Table1[[#This Row],[profit/loss]]</f>
        <v>88484</v>
      </c>
      <c r="K161">
        <f>Table1[[#This Row],[Units Sold]]*Table1[[#This Row],[Unit Selling Price]]</f>
        <v>89613</v>
      </c>
      <c r="L161">
        <v>53.91</v>
      </c>
      <c r="M161">
        <v>5</v>
      </c>
      <c r="N161" t="s">
        <v>52</v>
      </c>
      <c r="O161">
        <v>9</v>
      </c>
      <c r="P161">
        <v>21</v>
      </c>
    </row>
    <row r="162" spans="1:16" x14ac:dyDescent="0.25">
      <c r="A162" t="s">
        <v>133</v>
      </c>
      <c r="B162" t="s">
        <v>41</v>
      </c>
      <c r="C162" t="s">
        <v>93</v>
      </c>
      <c r="D162" t="s">
        <v>29</v>
      </c>
      <c r="E162">
        <v>14</v>
      </c>
      <c r="F162" t="str">
        <f t="shared" ref="F162:F193" si="5">IF(G161&lt;=0,"Profit",IF(G161&gt;= 0,"Loss"))</f>
        <v>Loss</v>
      </c>
      <c r="G162">
        <f>Table1[[#This Row],[Unit Cost Price]]-Table1[[#This Row],[Unit Selling Price]]</f>
        <v>-389</v>
      </c>
      <c r="H162">
        <v>6775</v>
      </c>
      <c r="I162">
        <v>7164</v>
      </c>
      <c r="J162">
        <f>Table1[[#This Row],[Total Revenue]]-Table1[[#This Row],[profit/loss]]</f>
        <v>100685</v>
      </c>
      <c r="K162">
        <f>Table1[[#This Row],[Units Sold]]*Table1[[#This Row],[Unit Selling Price]]</f>
        <v>100296</v>
      </c>
      <c r="L162">
        <v>85.15</v>
      </c>
      <c r="M162">
        <v>4</v>
      </c>
      <c r="N162" t="s">
        <v>48</v>
      </c>
      <c r="O162">
        <v>9</v>
      </c>
      <c r="P162">
        <v>18</v>
      </c>
    </row>
    <row r="163" spans="1:16" x14ac:dyDescent="0.25">
      <c r="A163" t="s">
        <v>91</v>
      </c>
      <c r="B163" t="s">
        <v>41</v>
      </c>
      <c r="C163" t="s">
        <v>25</v>
      </c>
      <c r="D163" t="s">
        <v>51</v>
      </c>
      <c r="E163">
        <v>16</v>
      </c>
      <c r="F163" t="str">
        <f t="shared" si="5"/>
        <v>Profit</v>
      </c>
      <c r="G163">
        <f>Table1[[#This Row],[Unit Cost Price]]-Table1[[#This Row],[Unit Selling Price]]</f>
        <v>224</v>
      </c>
      <c r="H163">
        <v>8830</v>
      </c>
      <c r="I163">
        <v>8606</v>
      </c>
      <c r="J163">
        <f>Table1[[#This Row],[Total Revenue]]-Table1[[#This Row],[profit/loss]]</f>
        <v>137472</v>
      </c>
      <c r="K163">
        <f>Table1[[#This Row],[Units Sold]]*Table1[[#This Row],[Unit Selling Price]]</f>
        <v>137696</v>
      </c>
      <c r="L163">
        <v>78.05</v>
      </c>
      <c r="M163">
        <v>4</v>
      </c>
      <c r="N163" t="s">
        <v>52</v>
      </c>
      <c r="O163">
        <v>5</v>
      </c>
      <c r="P163">
        <v>17</v>
      </c>
    </row>
    <row r="164" spans="1:16" x14ac:dyDescent="0.25">
      <c r="A164" s="1">
        <v>44593</v>
      </c>
      <c r="B164" t="s">
        <v>41</v>
      </c>
      <c r="C164" t="s">
        <v>22</v>
      </c>
      <c r="D164" t="s">
        <v>39</v>
      </c>
      <c r="E164">
        <v>16</v>
      </c>
      <c r="F164" t="str">
        <f t="shared" si="5"/>
        <v>Loss</v>
      </c>
      <c r="G164">
        <f>Table1[[#This Row],[Unit Cost Price]]-Table1[[#This Row],[Unit Selling Price]]</f>
        <v>-3778</v>
      </c>
      <c r="H164">
        <v>12724</v>
      </c>
      <c r="I164">
        <v>16502</v>
      </c>
      <c r="J164">
        <f>Table1[[#This Row],[Total Revenue]]-Table1[[#This Row],[profit/loss]]</f>
        <v>267810</v>
      </c>
      <c r="K164">
        <f>Table1[[#This Row],[Units Sold]]*Table1[[#This Row],[Unit Selling Price]]</f>
        <v>264032</v>
      </c>
      <c r="L164">
        <v>55.26</v>
      </c>
      <c r="M164">
        <v>3</v>
      </c>
      <c r="N164" t="s">
        <v>60</v>
      </c>
      <c r="O164">
        <v>10</v>
      </c>
      <c r="P164">
        <v>16</v>
      </c>
    </row>
    <row r="165" spans="1:16" x14ac:dyDescent="0.25">
      <c r="A165" t="s">
        <v>117</v>
      </c>
      <c r="B165" t="s">
        <v>13</v>
      </c>
      <c r="C165" t="s">
        <v>14</v>
      </c>
      <c r="D165" t="s">
        <v>29</v>
      </c>
      <c r="E165">
        <v>8</v>
      </c>
      <c r="F165" t="str">
        <f t="shared" si="5"/>
        <v>Profit</v>
      </c>
      <c r="G165">
        <f>Table1[[#This Row],[Unit Cost Price]]-Table1[[#This Row],[Unit Selling Price]]</f>
        <v>-715</v>
      </c>
      <c r="H165">
        <v>5410</v>
      </c>
      <c r="I165">
        <v>6125</v>
      </c>
      <c r="J165">
        <f>Table1[[#This Row],[Total Revenue]]-Table1[[#This Row],[profit/loss]]</f>
        <v>49715</v>
      </c>
      <c r="K165">
        <f>Table1[[#This Row],[Units Sold]]*Table1[[#This Row],[Unit Selling Price]]</f>
        <v>49000</v>
      </c>
      <c r="L165">
        <v>42.14</v>
      </c>
      <c r="M165">
        <v>5</v>
      </c>
      <c r="N165" t="s">
        <v>52</v>
      </c>
      <c r="O165">
        <v>8</v>
      </c>
      <c r="P165">
        <v>29</v>
      </c>
    </row>
    <row r="166" spans="1:16" x14ac:dyDescent="0.25">
      <c r="A166" t="s">
        <v>134</v>
      </c>
      <c r="B166" t="s">
        <v>41</v>
      </c>
      <c r="C166" t="s">
        <v>25</v>
      </c>
      <c r="D166" t="s">
        <v>39</v>
      </c>
      <c r="E166">
        <v>15</v>
      </c>
      <c r="F166" t="str">
        <f t="shared" si="5"/>
        <v>Profit</v>
      </c>
      <c r="G166">
        <f>Table1[[#This Row],[Unit Cost Price]]-Table1[[#This Row],[Unit Selling Price]]</f>
        <v>-266</v>
      </c>
      <c r="H166">
        <v>14198</v>
      </c>
      <c r="I166">
        <v>14464</v>
      </c>
      <c r="J166">
        <f>Table1[[#This Row],[Total Revenue]]-Table1[[#This Row],[profit/loss]]</f>
        <v>217226</v>
      </c>
      <c r="K166">
        <f>Table1[[#This Row],[Units Sold]]*Table1[[#This Row],[Unit Selling Price]]</f>
        <v>216960</v>
      </c>
      <c r="L166">
        <v>24.29</v>
      </c>
      <c r="N166" t="s">
        <v>37</v>
      </c>
      <c r="O166">
        <v>4</v>
      </c>
      <c r="P166">
        <v>5</v>
      </c>
    </row>
    <row r="167" spans="1:16" x14ac:dyDescent="0.25">
      <c r="A167" s="1">
        <v>44596</v>
      </c>
      <c r="B167" t="s">
        <v>18</v>
      </c>
      <c r="C167" t="s">
        <v>25</v>
      </c>
      <c r="D167" t="s">
        <v>36</v>
      </c>
      <c r="E167">
        <v>18</v>
      </c>
      <c r="F167" t="str">
        <f t="shared" si="5"/>
        <v>Profit</v>
      </c>
      <c r="G167">
        <f>Table1[[#This Row],[Unit Cost Price]]-Table1[[#This Row],[Unit Selling Price]]</f>
        <v>-407</v>
      </c>
      <c r="H167">
        <v>10374</v>
      </c>
      <c r="I167">
        <v>10781</v>
      </c>
      <c r="J167">
        <f>Table1[[#This Row],[Total Revenue]]-Table1[[#This Row],[profit/loss]]</f>
        <v>194465</v>
      </c>
      <c r="K167">
        <f>Table1[[#This Row],[Units Sold]]*Table1[[#This Row],[Unit Selling Price]]</f>
        <v>194058</v>
      </c>
      <c r="L167">
        <v>53.98</v>
      </c>
      <c r="M167">
        <v>4</v>
      </c>
      <c r="N167" t="s">
        <v>30</v>
      </c>
      <c r="O167">
        <v>11</v>
      </c>
      <c r="P167">
        <v>28</v>
      </c>
    </row>
    <row r="168" spans="1:16" x14ac:dyDescent="0.25">
      <c r="A168" t="s">
        <v>135</v>
      </c>
      <c r="B168" t="s">
        <v>13</v>
      </c>
      <c r="C168" t="s">
        <v>56</v>
      </c>
      <c r="D168" t="s">
        <v>19</v>
      </c>
      <c r="E168">
        <v>5</v>
      </c>
      <c r="F168" t="str">
        <f t="shared" si="5"/>
        <v>Profit</v>
      </c>
      <c r="G168">
        <f>Table1[[#This Row],[Unit Cost Price]]-Table1[[#This Row],[Unit Selling Price]]</f>
        <v>-2976</v>
      </c>
      <c r="H168">
        <v>14995</v>
      </c>
      <c r="I168">
        <v>17971</v>
      </c>
      <c r="J168">
        <f>Table1[[#This Row],[Total Revenue]]-Table1[[#This Row],[profit/loss]]</f>
        <v>92831</v>
      </c>
      <c r="K168">
        <f>Table1[[#This Row],[Units Sold]]*Table1[[#This Row],[Unit Selling Price]]</f>
        <v>89855</v>
      </c>
      <c r="L168">
        <v>14.63</v>
      </c>
      <c r="N168" t="s">
        <v>43</v>
      </c>
      <c r="O168">
        <v>8</v>
      </c>
      <c r="P168">
        <v>17</v>
      </c>
    </row>
    <row r="169" spans="1:16" x14ac:dyDescent="0.25">
      <c r="A169" t="s">
        <v>136</v>
      </c>
      <c r="B169" t="s">
        <v>21</v>
      </c>
      <c r="C169" t="s">
        <v>22</v>
      </c>
      <c r="D169" t="s">
        <v>29</v>
      </c>
      <c r="E169">
        <v>13</v>
      </c>
      <c r="F169" t="str">
        <f t="shared" si="5"/>
        <v>Profit</v>
      </c>
      <c r="G169">
        <f>Table1[[#This Row],[Unit Cost Price]]-Table1[[#This Row],[Unit Selling Price]]</f>
        <v>2222</v>
      </c>
      <c r="H169">
        <v>8626</v>
      </c>
      <c r="I169">
        <v>6404</v>
      </c>
      <c r="J169">
        <f>Table1[[#This Row],[Total Revenue]]-Table1[[#This Row],[profit/loss]]</f>
        <v>81030</v>
      </c>
      <c r="K169">
        <f>Table1[[#This Row],[Units Sold]]*Table1[[#This Row],[Unit Selling Price]]</f>
        <v>83252</v>
      </c>
      <c r="L169">
        <v>45.75</v>
      </c>
      <c r="N169" t="s">
        <v>16</v>
      </c>
      <c r="O169">
        <v>7</v>
      </c>
      <c r="P169">
        <v>15</v>
      </c>
    </row>
    <row r="170" spans="1:16" x14ac:dyDescent="0.25">
      <c r="A170" t="s">
        <v>137</v>
      </c>
      <c r="B170" t="s">
        <v>13</v>
      </c>
      <c r="C170" t="s">
        <v>56</v>
      </c>
      <c r="D170" t="s">
        <v>26</v>
      </c>
      <c r="E170">
        <v>7</v>
      </c>
      <c r="F170" t="str">
        <f t="shared" si="5"/>
        <v>Loss</v>
      </c>
      <c r="G170">
        <f>Table1[[#This Row],[Unit Cost Price]]-Table1[[#This Row],[Unit Selling Price]]</f>
        <v>440</v>
      </c>
      <c r="H170">
        <v>6035</v>
      </c>
      <c r="I170">
        <v>5595</v>
      </c>
      <c r="J170">
        <f>Table1[[#This Row],[Total Revenue]]-Table1[[#This Row],[profit/loss]]</f>
        <v>38725</v>
      </c>
      <c r="K170">
        <f>Table1[[#This Row],[Units Sold]]*Table1[[#This Row],[Unit Selling Price]]</f>
        <v>39165</v>
      </c>
      <c r="L170">
        <v>30.09</v>
      </c>
      <c r="M170">
        <v>3</v>
      </c>
      <c r="N170" t="s">
        <v>57</v>
      </c>
      <c r="O170">
        <v>4</v>
      </c>
      <c r="P170">
        <v>9</v>
      </c>
    </row>
    <row r="171" spans="1:16" x14ac:dyDescent="0.25">
      <c r="A171" s="1">
        <v>44598</v>
      </c>
      <c r="B171" t="s">
        <v>41</v>
      </c>
      <c r="C171" t="s">
        <v>25</v>
      </c>
      <c r="D171" t="s">
        <v>58</v>
      </c>
      <c r="E171">
        <v>20</v>
      </c>
      <c r="F171" t="str">
        <f t="shared" si="5"/>
        <v>Loss</v>
      </c>
      <c r="G171">
        <f>Table1[[#This Row],[Unit Cost Price]]-Table1[[#This Row],[Unit Selling Price]]</f>
        <v>-496</v>
      </c>
      <c r="H171">
        <v>12606</v>
      </c>
      <c r="I171">
        <v>13102</v>
      </c>
      <c r="J171">
        <f>Table1[[#This Row],[Total Revenue]]-Table1[[#This Row],[profit/loss]]</f>
        <v>262536</v>
      </c>
      <c r="K171">
        <f>Table1[[#This Row],[Units Sold]]*Table1[[#This Row],[Unit Selling Price]]</f>
        <v>262040</v>
      </c>
      <c r="L171">
        <v>94.55</v>
      </c>
      <c r="M171">
        <v>3</v>
      </c>
      <c r="N171" t="s">
        <v>43</v>
      </c>
      <c r="O171">
        <v>11</v>
      </c>
      <c r="P171">
        <v>7</v>
      </c>
    </row>
    <row r="172" spans="1:16" x14ac:dyDescent="0.25">
      <c r="A172" t="s">
        <v>12</v>
      </c>
      <c r="B172" t="s">
        <v>18</v>
      </c>
      <c r="C172" t="s">
        <v>93</v>
      </c>
      <c r="D172" t="s">
        <v>19</v>
      </c>
      <c r="E172">
        <v>17</v>
      </c>
      <c r="F172" t="str">
        <f t="shared" si="5"/>
        <v>Profit</v>
      </c>
      <c r="G172">
        <f>Table1[[#This Row],[Unit Cost Price]]-Table1[[#This Row],[Unit Selling Price]]</f>
        <v>440</v>
      </c>
      <c r="H172">
        <v>9951</v>
      </c>
      <c r="I172">
        <v>9511</v>
      </c>
      <c r="J172">
        <f>Table1[[#This Row],[Total Revenue]]-Table1[[#This Row],[profit/loss]]</f>
        <v>161247</v>
      </c>
      <c r="K172">
        <f>Table1[[#This Row],[Units Sold]]*Table1[[#This Row],[Unit Selling Price]]</f>
        <v>161687</v>
      </c>
      <c r="L172">
        <v>75.790000000000006</v>
      </c>
      <c r="M172">
        <v>3</v>
      </c>
      <c r="N172" t="s">
        <v>37</v>
      </c>
      <c r="O172">
        <v>6</v>
      </c>
      <c r="P172">
        <v>26</v>
      </c>
    </row>
    <row r="173" spans="1:16" x14ac:dyDescent="0.25">
      <c r="A173" t="s">
        <v>135</v>
      </c>
      <c r="B173" t="s">
        <v>18</v>
      </c>
      <c r="C173" t="s">
        <v>22</v>
      </c>
      <c r="D173" t="s">
        <v>29</v>
      </c>
      <c r="E173">
        <v>5</v>
      </c>
      <c r="F173" t="str">
        <f t="shared" si="5"/>
        <v>Loss</v>
      </c>
      <c r="G173">
        <f>Table1[[#This Row],[Unit Cost Price]]-Table1[[#This Row],[Unit Selling Price]]</f>
        <v>-2448</v>
      </c>
      <c r="H173">
        <v>11689</v>
      </c>
      <c r="I173">
        <v>14137</v>
      </c>
      <c r="J173">
        <f>Table1[[#This Row],[Total Revenue]]-Table1[[#This Row],[profit/loss]]</f>
        <v>73133</v>
      </c>
      <c r="K173">
        <f>Table1[[#This Row],[Units Sold]]*Table1[[#This Row],[Unit Selling Price]]</f>
        <v>70685</v>
      </c>
      <c r="L173">
        <v>59.61</v>
      </c>
      <c r="M173">
        <v>5</v>
      </c>
      <c r="N173" t="s">
        <v>16</v>
      </c>
      <c r="O173">
        <v>12</v>
      </c>
      <c r="P173">
        <v>4</v>
      </c>
    </row>
    <row r="174" spans="1:16" x14ac:dyDescent="0.25">
      <c r="A174" s="1">
        <v>44784</v>
      </c>
      <c r="B174" t="s">
        <v>41</v>
      </c>
      <c r="C174" t="s">
        <v>28</v>
      </c>
      <c r="D174" t="s">
        <v>26</v>
      </c>
      <c r="E174">
        <v>3</v>
      </c>
      <c r="F174" t="str">
        <f t="shared" si="5"/>
        <v>Profit</v>
      </c>
      <c r="G174">
        <f>Table1[[#This Row],[Unit Cost Price]]-Table1[[#This Row],[Unit Selling Price]]</f>
        <v>912</v>
      </c>
      <c r="H174">
        <v>6911</v>
      </c>
      <c r="I174">
        <v>5999</v>
      </c>
      <c r="J174">
        <f>Table1[[#This Row],[Total Revenue]]-Table1[[#This Row],[profit/loss]]</f>
        <v>17085</v>
      </c>
      <c r="K174">
        <f>Table1[[#This Row],[Units Sold]]*Table1[[#This Row],[Unit Selling Price]]</f>
        <v>17997</v>
      </c>
      <c r="L174">
        <v>97.69</v>
      </c>
      <c r="M174">
        <v>4</v>
      </c>
      <c r="N174" t="s">
        <v>60</v>
      </c>
      <c r="O174">
        <v>10</v>
      </c>
      <c r="P174">
        <v>11</v>
      </c>
    </row>
    <row r="175" spans="1:16" x14ac:dyDescent="0.25">
      <c r="A175" s="1">
        <v>44899</v>
      </c>
      <c r="B175" t="s">
        <v>18</v>
      </c>
      <c r="C175" t="s">
        <v>32</v>
      </c>
      <c r="D175" t="s">
        <v>26</v>
      </c>
      <c r="E175">
        <v>9</v>
      </c>
      <c r="F175" t="str">
        <f t="shared" si="5"/>
        <v>Loss</v>
      </c>
      <c r="G175">
        <f>Table1[[#This Row],[Unit Cost Price]]-Table1[[#This Row],[Unit Selling Price]]</f>
        <v>-66</v>
      </c>
      <c r="H175">
        <v>7290</v>
      </c>
      <c r="I175">
        <v>7356</v>
      </c>
      <c r="J175">
        <f>Table1[[#This Row],[Total Revenue]]-Table1[[#This Row],[profit/loss]]</f>
        <v>66270</v>
      </c>
      <c r="K175">
        <f>Table1[[#This Row],[Units Sold]]*Table1[[#This Row],[Unit Selling Price]]</f>
        <v>66204</v>
      </c>
      <c r="L175">
        <v>83.11</v>
      </c>
      <c r="M175">
        <v>4</v>
      </c>
      <c r="N175" t="s">
        <v>57</v>
      </c>
      <c r="O175">
        <v>6</v>
      </c>
      <c r="P175">
        <v>6</v>
      </c>
    </row>
    <row r="176" spans="1:16" x14ac:dyDescent="0.25">
      <c r="A176" t="s">
        <v>125</v>
      </c>
      <c r="B176" t="s">
        <v>13</v>
      </c>
      <c r="C176" t="s">
        <v>25</v>
      </c>
      <c r="D176" t="s">
        <v>58</v>
      </c>
      <c r="E176">
        <v>14</v>
      </c>
      <c r="F176" t="str">
        <f t="shared" si="5"/>
        <v>Profit</v>
      </c>
      <c r="G176">
        <f>Table1[[#This Row],[Unit Cost Price]]-Table1[[#This Row],[Unit Selling Price]]</f>
        <v>-4811</v>
      </c>
      <c r="H176">
        <v>5742</v>
      </c>
      <c r="I176">
        <v>10553</v>
      </c>
      <c r="J176">
        <f>Table1[[#This Row],[Total Revenue]]-Table1[[#This Row],[profit/loss]]</f>
        <v>152553</v>
      </c>
      <c r="K176">
        <f>Table1[[#This Row],[Units Sold]]*Table1[[#This Row],[Unit Selling Price]]</f>
        <v>147742</v>
      </c>
      <c r="L176">
        <v>49.55</v>
      </c>
      <c r="N176" t="s">
        <v>48</v>
      </c>
      <c r="O176">
        <v>7</v>
      </c>
      <c r="P176">
        <v>24</v>
      </c>
    </row>
    <row r="177" spans="1:16" x14ac:dyDescent="0.25">
      <c r="A177" s="1">
        <v>44872</v>
      </c>
      <c r="B177" t="s">
        <v>13</v>
      </c>
      <c r="C177" t="s">
        <v>25</v>
      </c>
      <c r="D177" t="s">
        <v>29</v>
      </c>
      <c r="E177">
        <v>11</v>
      </c>
      <c r="F177" t="str">
        <f t="shared" si="5"/>
        <v>Profit</v>
      </c>
      <c r="G177">
        <f>Table1[[#This Row],[Unit Cost Price]]-Table1[[#This Row],[Unit Selling Price]]</f>
        <v>1750</v>
      </c>
      <c r="H177">
        <v>5609</v>
      </c>
      <c r="I177">
        <v>3859</v>
      </c>
      <c r="J177">
        <f>Table1[[#This Row],[Total Revenue]]-Table1[[#This Row],[profit/loss]]</f>
        <v>40699</v>
      </c>
      <c r="K177">
        <f>Table1[[#This Row],[Units Sold]]*Table1[[#This Row],[Unit Selling Price]]</f>
        <v>42449</v>
      </c>
      <c r="L177">
        <v>21.51</v>
      </c>
      <c r="M177">
        <v>3</v>
      </c>
      <c r="N177" t="s">
        <v>48</v>
      </c>
      <c r="O177">
        <v>4</v>
      </c>
      <c r="P177">
        <v>15</v>
      </c>
    </row>
    <row r="178" spans="1:16" x14ac:dyDescent="0.25">
      <c r="A178" t="s">
        <v>138</v>
      </c>
      <c r="B178" t="s">
        <v>41</v>
      </c>
      <c r="C178" t="s">
        <v>42</v>
      </c>
      <c r="D178" t="s">
        <v>19</v>
      </c>
      <c r="E178">
        <v>17</v>
      </c>
      <c r="F178" t="str">
        <f t="shared" si="5"/>
        <v>Loss</v>
      </c>
      <c r="G178">
        <f>Table1[[#This Row],[Unit Cost Price]]-Table1[[#This Row],[Unit Selling Price]]</f>
        <v>-2626</v>
      </c>
      <c r="H178">
        <v>9986</v>
      </c>
      <c r="I178">
        <v>12612</v>
      </c>
      <c r="J178">
        <f>Table1[[#This Row],[Total Revenue]]-Table1[[#This Row],[profit/loss]]</f>
        <v>217030</v>
      </c>
      <c r="K178">
        <f>Table1[[#This Row],[Units Sold]]*Table1[[#This Row],[Unit Selling Price]]</f>
        <v>214404</v>
      </c>
      <c r="L178">
        <v>57.21</v>
      </c>
      <c r="M178">
        <v>5</v>
      </c>
      <c r="N178" t="s">
        <v>45</v>
      </c>
      <c r="O178">
        <v>5</v>
      </c>
      <c r="P178">
        <v>21</v>
      </c>
    </row>
    <row r="179" spans="1:16" x14ac:dyDescent="0.25">
      <c r="A179" s="1">
        <v>44661</v>
      </c>
      <c r="B179" t="s">
        <v>18</v>
      </c>
      <c r="C179" t="s">
        <v>42</v>
      </c>
      <c r="D179" t="s">
        <v>23</v>
      </c>
      <c r="E179">
        <v>9</v>
      </c>
      <c r="F179" t="str">
        <f t="shared" si="5"/>
        <v>Profit</v>
      </c>
      <c r="G179">
        <f>Table1[[#This Row],[Unit Cost Price]]-Table1[[#This Row],[Unit Selling Price]]</f>
        <v>-4561</v>
      </c>
      <c r="H179">
        <v>13071</v>
      </c>
      <c r="I179">
        <v>17632</v>
      </c>
      <c r="J179">
        <f>Table1[[#This Row],[Total Revenue]]-Table1[[#This Row],[profit/loss]]</f>
        <v>163249</v>
      </c>
      <c r="K179">
        <f>Table1[[#This Row],[Units Sold]]*Table1[[#This Row],[Unit Selling Price]]</f>
        <v>158688</v>
      </c>
      <c r="L179">
        <v>98.98</v>
      </c>
      <c r="M179">
        <v>4</v>
      </c>
      <c r="N179" t="s">
        <v>33</v>
      </c>
      <c r="O179">
        <v>7</v>
      </c>
      <c r="P179">
        <v>9</v>
      </c>
    </row>
    <row r="180" spans="1:16" x14ac:dyDescent="0.25">
      <c r="A180" t="s">
        <v>139</v>
      </c>
      <c r="B180" t="s">
        <v>21</v>
      </c>
      <c r="C180" t="s">
        <v>56</v>
      </c>
      <c r="D180" t="s">
        <v>51</v>
      </c>
      <c r="E180">
        <v>1</v>
      </c>
      <c r="F180" t="str">
        <f t="shared" si="5"/>
        <v>Profit</v>
      </c>
      <c r="G180">
        <f>Table1[[#This Row],[Unit Cost Price]]-Table1[[#This Row],[Unit Selling Price]]</f>
        <v>-885</v>
      </c>
      <c r="H180">
        <v>6902</v>
      </c>
      <c r="I180">
        <v>7787</v>
      </c>
      <c r="J180">
        <f>Table1[[#This Row],[Total Revenue]]-Table1[[#This Row],[profit/loss]]</f>
        <v>8672</v>
      </c>
      <c r="K180">
        <f>Table1[[#This Row],[Units Sold]]*Table1[[#This Row],[Unit Selling Price]]</f>
        <v>7787</v>
      </c>
      <c r="L180">
        <v>23.34</v>
      </c>
      <c r="M180">
        <v>5</v>
      </c>
      <c r="N180" t="s">
        <v>37</v>
      </c>
      <c r="O180">
        <v>4</v>
      </c>
      <c r="P180">
        <v>23</v>
      </c>
    </row>
    <row r="181" spans="1:16" x14ac:dyDescent="0.25">
      <c r="A181" s="1">
        <v>44562</v>
      </c>
      <c r="B181" t="s">
        <v>13</v>
      </c>
      <c r="C181" t="s">
        <v>14</v>
      </c>
      <c r="D181" t="s">
        <v>26</v>
      </c>
      <c r="E181">
        <v>10</v>
      </c>
      <c r="F181" t="str">
        <f t="shared" si="5"/>
        <v>Profit</v>
      </c>
      <c r="G181">
        <f>Table1[[#This Row],[Unit Cost Price]]-Table1[[#This Row],[Unit Selling Price]]</f>
        <v>2451</v>
      </c>
      <c r="H181">
        <v>6592</v>
      </c>
      <c r="I181">
        <v>4141</v>
      </c>
      <c r="J181">
        <f>Table1[[#This Row],[Total Revenue]]-Table1[[#This Row],[profit/loss]]</f>
        <v>38959</v>
      </c>
      <c r="K181">
        <f>Table1[[#This Row],[Units Sold]]*Table1[[#This Row],[Unit Selling Price]]</f>
        <v>41410</v>
      </c>
      <c r="L181">
        <v>37.409999999999997</v>
      </c>
      <c r="M181">
        <v>3</v>
      </c>
      <c r="N181" t="s">
        <v>16</v>
      </c>
      <c r="O181">
        <v>11</v>
      </c>
      <c r="P181">
        <v>6</v>
      </c>
    </row>
    <row r="182" spans="1:16" x14ac:dyDescent="0.25">
      <c r="A182" s="1">
        <v>44631</v>
      </c>
      <c r="B182" t="s">
        <v>13</v>
      </c>
      <c r="C182" t="s">
        <v>93</v>
      </c>
      <c r="D182" t="s">
        <v>67</v>
      </c>
      <c r="E182">
        <v>10</v>
      </c>
      <c r="F182" t="str">
        <f t="shared" si="5"/>
        <v>Loss</v>
      </c>
      <c r="G182">
        <f>Table1[[#This Row],[Unit Cost Price]]-Table1[[#This Row],[Unit Selling Price]]</f>
        <v>2253</v>
      </c>
      <c r="H182">
        <v>8846</v>
      </c>
      <c r="I182">
        <v>6593</v>
      </c>
      <c r="J182">
        <f>Table1[[#This Row],[Total Revenue]]-Table1[[#This Row],[profit/loss]]</f>
        <v>63677</v>
      </c>
      <c r="K182">
        <f>Table1[[#This Row],[Units Sold]]*Table1[[#This Row],[Unit Selling Price]]</f>
        <v>65930</v>
      </c>
      <c r="L182">
        <v>57.11</v>
      </c>
      <c r="M182">
        <v>3</v>
      </c>
      <c r="N182" t="s">
        <v>33</v>
      </c>
      <c r="O182">
        <v>9</v>
      </c>
      <c r="P182">
        <v>1</v>
      </c>
    </row>
    <row r="183" spans="1:16" x14ac:dyDescent="0.25">
      <c r="A183" t="s">
        <v>140</v>
      </c>
      <c r="B183" t="s">
        <v>13</v>
      </c>
      <c r="C183" t="s">
        <v>14</v>
      </c>
      <c r="D183" t="s">
        <v>29</v>
      </c>
      <c r="E183">
        <v>19</v>
      </c>
      <c r="F183" t="str">
        <f t="shared" si="5"/>
        <v>Loss</v>
      </c>
      <c r="G183">
        <f>Table1[[#This Row],[Unit Cost Price]]-Table1[[#This Row],[Unit Selling Price]]</f>
        <v>-3813</v>
      </c>
      <c r="H183">
        <v>13807</v>
      </c>
      <c r="I183">
        <v>17620</v>
      </c>
      <c r="J183">
        <f>Table1[[#This Row],[Total Revenue]]-Table1[[#This Row],[profit/loss]]</f>
        <v>338593</v>
      </c>
      <c r="K183">
        <f>Table1[[#This Row],[Units Sold]]*Table1[[#This Row],[Unit Selling Price]]</f>
        <v>334780</v>
      </c>
      <c r="L183">
        <v>72.8</v>
      </c>
      <c r="M183">
        <v>4</v>
      </c>
      <c r="N183" t="s">
        <v>33</v>
      </c>
      <c r="O183">
        <v>10</v>
      </c>
      <c r="P183">
        <v>24</v>
      </c>
    </row>
    <row r="184" spans="1:16" x14ac:dyDescent="0.25">
      <c r="A184" s="1">
        <v>44782</v>
      </c>
      <c r="B184" t="s">
        <v>13</v>
      </c>
      <c r="C184" t="s">
        <v>32</v>
      </c>
      <c r="D184" t="s">
        <v>23</v>
      </c>
      <c r="E184">
        <v>19</v>
      </c>
      <c r="F184" t="str">
        <f t="shared" si="5"/>
        <v>Profit</v>
      </c>
      <c r="G184">
        <f>Table1[[#This Row],[Unit Cost Price]]-Table1[[#This Row],[Unit Selling Price]]</f>
        <v>2301</v>
      </c>
      <c r="H184">
        <v>7222</v>
      </c>
      <c r="I184">
        <v>4921</v>
      </c>
      <c r="J184">
        <f>Table1[[#This Row],[Total Revenue]]-Table1[[#This Row],[profit/loss]]</f>
        <v>91198</v>
      </c>
      <c r="K184">
        <f>Table1[[#This Row],[Units Sold]]*Table1[[#This Row],[Unit Selling Price]]</f>
        <v>93499</v>
      </c>
      <c r="L184">
        <v>53.5</v>
      </c>
      <c r="N184" t="s">
        <v>57</v>
      </c>
      <c r="O184">
        <v>6</v>
      </c>
      <c r="P184">
        <v>11</v>
      </c>
    </row>
    <row r="185" spans="1:16" x14ac:dyDescent="0.25">
      <c r="A185" s="1">
        <v>44835</v>
      </c>
      <c r="B185" t="s">
        <v>21</v>
      </c>
      <c r="C185" t="s">
        <v>25</v>
      </c>
      <c r="D185" t="s">
        <v>23</v>
      </c>
      <c r="E185">
        <v>16</v>
      </c>
      <c r="F185" t="str">
        <f t="shared" si="5"/>
        <v>Loss</v>
      </c>
      <c r="G185">
        <f>Table1[[#This Row],[Unit Cost Price]]-Table1[[#This Row],[Unit Selling Price]]</f>
        <v>2237</v>
      </c>
      <c r="H185">
        <v>11367</v>
      </c>
      <c r="I185">
        <v>9130</v>
      </c>
      <c r="J185">
        <f>Table1[[#This Row],[Total Revenue]]-Table1[[#This Row],[profit/loss]]</f>
        <v>143843</v>
      </c>
      <c r="K185">
        <f>Table1[[#This Row],[Units Sold]]*Table1[[#This Row],[Unit Selling Price]]</f>
        <v>146080</v>
      </c>
      <c r="L185">
        <v>66.150000000000006</v>
      </c>
      <c r="N185" t="s">
        <v>48</v>
      </c>
      <c r="O185">
        <v>10</v>
      </c>
      <c r="P185">
        <v>26</v>
      </c>
    </row>
    <row r="186" spans="1:16" x14ac:dyDescent="0.25">
      <c r="A186" t="s">
        <v>17</v>
      </c>
      <c r="B186" t="s">
        <v>41</v>
      </c>
      <c r="C186" t="s">
        <v>93</v>
      </c>
      <c r="D186" t="s">
        <v>23</v>
      </c>
      <c r="E186">
        <v>5</v>
      </c>
      <c r="F186" t="str">
        <f t="shared" si="5"/>
        <v>Loss</v>
      </c>
      <c r="G186">
        <f>Table1[[#This Row],[Unit Cost Price]]-Table1[[#This Row],[Unit Selling Price]]</f>
        <v>-537</v>
      </c>
      <c r="H186">
        <v>12432</v>
      </c>
      <c r="I186">
        <v>12969</v>
      </c>
      <c r="J186">
        <f>Table1[[#This Row],[Total Revenue]]-Table1[[#This Row],[profit/loss]]</f>
        <v>65382</v>
      </c>
      <c r="K186">
        <f>Table1[[#This Row],[Units Sold]]*Table1[[#This Row],[Unit Selling Price]]</f>
        <v>64845</v>
      </c>
      <c r="L186">
        <v>20.55</v>
      </c>
      <c r="M186">
        <v>3</v>
      </c>
      <c r="N186" t="s">
        <v>60</v>
      </c>
      <c r="O186">
        <v>7</v>
      </c>
      <c r="P186">
        <v>10</v>
      </c>
    </row>
    <row r="187" spans="1:16" x14ac:dyDescent="0.25">
      <c r="A187" s="1">
        <v>44688</v>
      </c>
      <c r="B187" t="s">
        <v>13</v>
      </c>
      <c r="C187" t="s">
        <v>22</v>
      </c>
      <c r="D187" t="s">
        <v>36</v>
      </c>
      <c r="E187">
        <v>15</v>
      </c>
      <c r="F187" t="str">
        <f t="shared" si="5"/>
        <v>Profit</v>
      </c>
      <c r="G187">
        <f>Table1[[#This Row],[Unit Cost Price]]-Table1[[#This Row],[Unit Selling Price]]</f>
        <v>2209</v>
      </c>
      <c r="H187">
        <v>11078</v>
      </c>
      <c r="I187">
        <v>8869</v>
      </c>
      <c r="J187">
        <f>Table1[[#This Row],[Total Revenue]]-Table1[[#This Row],[profit/loss]]</f>
        <v>130826</v>
      </c>
      <c r="K187">
        <f>Table1[[#This Row],[Units Sold]]*Table1[[#This Row],[Unit Selling Price]]</f>
        <v>133035</v>
      </c>
      <c r="L187">
        <v>53.03</v>
      </c>
      <c r="M187">
        <v>3</v>
      </c>
      <c r="N187" t="s">
        <v>43</v>
      </c>
      <c r="O187">
        <v>10</v>
      </c>
      <c r="P187">
        <v>19</v>
      </c>
    </row>
    <row r="188" spans="1:16" x14ac:dyDescent="0.25">
      <c r="A188" s="1">
        <v>44748</v>
      </c>
      <c r="B188" t="s">
        <v>18</v>
      </c>
      <c r="C188" t="s">
        <v>25</v>
      </c>
      <c r="D188" t="s">
        <v>19</v>
      </c>
      <c r="E188">
        <v>18</v>
      </c>
      <c r="F188" t="str">
        <f t="shared" si="5"/>
        <v>Loss</v>
      </c>
      <c r="G188">
        <f>Table1[[#This Row],[Unit Cost Price]]-Table1[[#This Row],[Unit Selling Price]]</f>
        <v>-3099</v>
      </c>
      <c r="H188">
        <v>13850</v>
      </c>
      <c r="I188">
        <v>16949</v>
      </c>
      <c r="J188">
        <f>Table1[[#This Row],[Total Revenue]]-Table1[[#This Row],[profit/loss]]</f>
        <v>308181</v>
      </c>
      <c r="K188">
        <f>Table1[[#This Row],[Units Sold]]*Table1[[#This Row],[Unit Selling Price]]</f>
        <v>305082</v>
      </c>
      <c r="L188">
        <v>44.26</v>
      </c>
      <c r="N188" t="s">
        <v>48</v>
      </c>
      <c r="O188">
        <v>12</v>
      </c>
      <c r="P188">
        <v>22</v>
      </c>
    </row>
    <row r="189" spans="1:16" x14ac:dyDescent="0.25">
      <c r="A189" s="1">
        <v>44625</v>
      </c>
      <c r="B189" t="s">
        <v>21</v>
      </c>
      <c r="C189" t="s">
        <v>28</v>
      </c>
      <c r="D189" t="s">
        <v>26</v>
      </c>
      <c r="E189">
        <v>16</v>
      </c>
      <c r="F189" t="str">
        <f t="shared" si="5"/>
        <v>Profit</v>
      </c>
      <c r="G189">
        <f>Table1[[#This Row],[Unit Cost Price]]-Table1[[#This Row],[Unit Selling Price]]</f>
        <v>-3052</v>
      </c>
      <c r="H189">
        <v>11866</v>
      </c>
      <c r="I189">
        <v>14918</v>
      </c>
      <c r="J189">
        <f>Table1[[#This Row],[Total Revenue]]-Table1[[#This Row],[profit/loss]]</f>
        <v>241740</v>
      </c>
      <c r="K189">
        <f>Table1[[#This Row],[Units Sold]]*Table1[[#This Row],[Unit Selling Price]]</f>
        <v>238688</v>
      </c>
      <c r="L189">
        <v>88.86</v>
      </c>
      <c r="M189">
        <v>3</v>
      </c>
      <c r="N189" t="s">
        <v>37</v>
      </c>
      <c r="O189">
        <v>11</v>
      </c>
      <c r="P189">
        <v>25</v>
      </c>
    </row>
    <row r="190" spans="1:16" x14ac:dyDescent="0.25">
      <c r="A190" t="s">
        <v>141</v>
      </c>
      <c r="B190" t="s">
        <v>13</v>
      </c>
      <c r="C190" t="s">
        <v>25</v>
      </c>
      <c r="D190" t="s">
        <v>29</v>
      </c>
      <c r="E190">
        <v>12</v>
      </c>
      <c r="F190" t="str">
        <f t="shared" si="5"/>
        <v>Profit</v>
      </c>
      <c r="G190">
        <f>Table1[[#This Row],[Unit Cost Price]]-Table1[[#This Row],[Unit Selling Price]]</f>
        <v>-52</v>
      </c>
      <c r="H190">
        <v>14622</v>
      </c>
      <c r="I190">
        <v>14674</v>
      </c>
      <c r="J190">
        <f>Table1[[#This Row],[Total Revenue]]-Table1[[#This Row],[profit/loss]]</f>
        <v>176140</v>
      </c>
      <c r="K190">
        <f>Table1[[#This Row],[Units Sold]]*Table1[[#This Row],[Unit Selling Price]]</f>
        <v>176088</v>
      </c>
      <c r="L190">
        <v>47.26</v>
      </c>
      <c r="M190">
        <v>4</v>
      </c>
      <c r="N190" t="s">
        <v>37</v>
      </c>
      <c r="O190">
        <v>4</v>
      </c>
      <c r="P190">
        <v>7</v>
      </c>
    </row>
    <row r="191" spans="1:16" x14ac:dyDescent="0.25">
      <c r="A191" s="1">
        <v>44656</v>
      </c>
      <c r="B191" t="s">
        <v>18</v>
      </c>
      <c r="C191" t="s">
        <v>54</v>
      </c>
      <c r="D191" t="s">
        <v>23</v>
      </c>
      <c r="E191">
        <v>11</v>
      </c>
      <c r="F191" t="str">
        <f t="shared" si="5"/>
        <v>Profit</v>
      </c>
      <c r="G191">
        <f>Table1[[#This Row],[Unit Cost Price]]-Table1[[#This Row],[Unit Selling Price]]</f>
        <v>-3650</v>
      </c>
      <c r="H191">
        <v>7531</v>
      </c>
      <c r="I191">
        <v>11181</v>
      </c>
      <c r="J191">
        <f>Table1[[#This Row],[Total Revenue]]-Table1[[#This Row],[profit/loss]]</f>
        <v>126641</v>
      </c>
      <c r="K191">
        <f>Table1[[#This Row],[Units Sold]]*Table1[[#This Row],[Unit Selling Price]]</f>
        <v>122991</v>
      </c>
      <c r="L191">
        <v>35.19</v>
      </c>
      <c r="M191">
        <v>4</v>
      </c>
      <c r="N191" t="s">
        <v>16</v>
      </c>
      <c r="O191">
        <v>6</v>
      </c>
      <c r="P191">
        <v>6</v>
      </c>
    </row>
    <row r="192" spans="1:16" x14ac:dyDescent="0.25">
      <c r="A192" t="s">
        <v>111</v>
      </c>
      <c r="B192" t="s">
        <v>13</v>
      </c>
      <c r="C192" t="s">
        <v>93</v>
      </c>
      <c r="D192" t="s">
        <v>51</v>
      </c>
      <c r="E192">
        <v>18</v>
      </c>
      <c r="F192" t="str">
        <f t="shared" si="5"/>
        <v>Profit</v>
      </c>
      <c r="G192">
        <f>Table1[[#This Row],[Unit Cost Price]]-Table1[[#This Row],[Unit Selling Price]]</f>
        <v>1935</v>
      </c>
      <c r="H192">
        <v>11797</v>
      </c>
      <c r="I192">
        <v>9862</v>
      </c>
      <c r="J192">
        <f>Table1[[#This Row],[Total Revenue]]-Table1[[#This Row],[profit/loss]]</f>
        <v>175581</v>
      </c>
      <c r="K192">
        <f>Table1[[#This Row],[Units Sold]]*Table1[[#This Row],[Unit Selling Price]]</f>
        <v>177516</v>
      </c>
      <c r="L192">
        <v>46.6</v>
      </c>
      <c r="M192">
        <v>5</v>
      </c>
      <c r="N192" t="s">
        <v>43</v>
      </c>
      <c r="O192">
        <v>12</v>
      </c>
      <c r="P192">
        <v>20</v>
      </c>
    </row>
    <row r="193" spans="1:16" x14ac:dyDescent="0.25">
      <c r="A193" s="1">
        <v>44836</v>
      </c>
      <c r="B193" t="s">
        <v>41</v>
      </c>
      <c r="C193" t="s">
        <v>54</v>
      </c>
      <c r="D193" t="s">
        <v>51</v>
      </c>
      <c r="E193">
        <v>18</v>
      </c>
      <c r="F193" t="str">
        <f t="shared" si="5"/>
        <v>Loss</v>
      </c>
      <c r="G193">
        <f>Table1[[#This Row],[Unit Cost Price]]-Table1[[#This Row],[Unit Selling Price]]</f>
        <v>-1557</v>
      </c>
      <c r="H193">
        <v>6622</v>
      </c>
      <c r="I193">
        <v>8179</v>
      </c>
      <c r="J193">
        <f>Table1[[#This Row],[Total Revenue]]-Table1[[#This Row],[profit/loss]]</f>
        <v>148779</v>
      </c>
      <c r="K193">
        <f>Table1[[#This Row],[Units Sold]]*Table1[[#This Row],[Unit Selling Price]]</f>
        <v>147222</v>
      </c>
      <c r="L193">
        <v>92.28</v>
      </c>
      <c r="N193" t="s">
        <v>60</v>
      </c>
      <c r="O193">
        <v>7</v>
      </c>
      <c r="P193">
        <v>28</v>
      </c>
    </row>
    <row r="194" spans="1:16" x14ac:dyDescent="0.25">
      <c r="A194" t="s">
        <v>142</v>
      </c>
      <c r="B194" t="s">
        <v>21</v>
      </c>
      <c r="C194" t="s">
        <v>56</v>
      </c>
      <c r="D194" t="s">
        <v>15</v>
      </c>
      <c r="E194">
        <v>13</v>
      </c>
      <c r="F194" t="str">
        <f t="shared" ref="F194:F201" si="6">IF(G193&lt;=0,"Profit",IF(G193&gt;= 0,"Loss"))</f>
        <v>Profit</v>
      </c>
      <c r="G194">
        <f>Table1[[#This Row],[Unit Cost Price]]-Table1[[#This Row],[Unit Selling Price]]</f>
        <v>2509</v>
      </c>
      <c r="H194">
        <v>13017</v>
      </c>
      <c r="I194">
        <v>10508</v>
      </c>
      <c r="J194">
        <f>Table1[[#This Row],[Total Revenue]]-Table1[[#This Row],[profit/loss]]</f>
        <v>134095</v>
      </c>
      <c r="K194">
        <f>Table1[[#This Row],[Units Sold]]*Table1[[#This Row],[Unit Selling Price]]</f>
        <v>136604</v>
      </c>
      <c r="L194">
        <v>29.71</v>
      </c>
      <c r="M194">
        <v>3</v>
      </c>
      <c r="N194" t="s">
        <v>16</v>
      </c>
      <c r="O194">
        <v>12</v>
      </c>
      <c r="P194">
        <v>21</v>
      </c>
    </row>
    <row r="195" spans="1:16" x14ac:dyDescent="0.25">
      <c r="A195" s="1">
        <v>44721</v>
      </c>
      <c r="B195" t="s">
        <v>41</v>
      </c>
      <c r="C195" t="s">
        <v>42</v>
      </c>
      <c r="D195" t="s">
        <v>23</v>
      </c>
      <c r="E195">
        <v>15</v>
      </c>
      <c r="F195" t="str">
        <f t="shared" si="6"/>
        <v>Loss</v>
      </c>
      <c r="G195">
        <f>Table1[[#This Row],[Unit Cost Price]]-Table1[[#This Row],[Unit Selling Price]]</f>
        <v>-1804</v>
      </c>
      <c r="H195">
        <v>11686</v>
      </c>
      <c r="I195">
        <v>13490</v>
      </c>
      <c r="J195">
        <f>Table1[[#This Row],[Total Revenue]]-Table1[[#This Row],[profit/loss]]</f>
        <v>204154</v>
      </c>
      <c r="K195">
        <f>Table1[[#This Row],[Units Sold]]*Table1[[#This Row],[Unit Selling Price]]</f>
        <v>202350</v>
      </c>
      <c r="L195">
        <v>20.309999999999999</v>
      </c>
      <c r="M195">
        <v>5</v>
      </c>
      <c r="N195" t="s">
        <v>57</v>
      </c>
      <c r="O195">
        <v>9</v>
      </c>
      <c r="P195">
        <v>29</v>
      </c>
    </row>
    <row r="196" spans="1:16" x14ac:dyDescent="0.25">
      <c r="A196" s="1">
        <v>44683</v>
      </c>
      <c r="B196" t="s">
        <v>21</v>
      </c>
      <c r="C196" t="s">
        <v>22</v>
      </c>
      <c r="D196" t="s">
        <v>51</v>
      </c>
      <c r="E196">
        <v>11</v>
      </c>
      <c r="F196" t="str">
        <f t="shared" si="6"/>
        <v>Profit</v>
      </c>
      <c r="G196">
        <f>Table1[[#This Row],[Unit Cost Price]]-Table1[[#This Row],[Unit Selling Price]]</f>
        <v>-4836</v>
      </c>
      <c r="H196">
        <v>9583</v>
      </c>
      <c r="I196">
        <v>14419</v>
      </c>
      <c r="J196">
        <f>Table1[[#This Row],[Total Revenue]]-Table1[[#This Row],[profit/loss]]</f>
        <v>163445</v>
      </c>
      <c r="K196">
        <f>Table1[[#This Row],[Units Sold]]*Table1[[#This Row],[Unit Selling Price]]</f>
        <v>158609</v>
      </c>
      <c r="L196">
        <v>64.760000000000005</v>
      </c>
      <c r="M196">
        <v>4</v>
      </c>
      <c r="N196" t="s">
        <v>60</v>
      </c>
      <c r="O196">
        <v>11</v>
      </c>
      <c r="P196">
        <v>13</v>
      </c>
    </row>
    <row r="197" spans="1:16" x14ac:dyDescent="0.25">
      <c r="A197" t="s">
        <v>143</v>
      </c>
      <c r="B197" t="s">
        <v>13</v>
      </c>
      <c r="C197" t="s">
        <v>25</v>
      </c>
      <c r="D197" t="s">
        <v>67</v>
      </c>
      <c r="E197">
        <v>7</v>
      </c>
      <c r="F197" t="str">
        <f t="shared" si="6"/>
        <v>Profit</v>
      </c>
      <c r="G197">
        <f>Table1[[#This Row],[Unit Cost Price]]-Table1[[#This Row],[Unit Selling Price]]</f>
        <v>-1600</v>
      </c>
      <c r="H197">
        <v>5536</v>
      </c>
      <c r="I197">
        <v>7136</v>
      </c>
      <c r="J197">
        <f>Table1[[#This Row],[Total Revenue]]-Table1[[#This Row],[profit/loss]]</f>
        <v>51552</v>
      </c>
      <c r="K197">
        <f>Table1[[#This Row],[Units Sold]]*Table1[[#This Row],[Unit Selling Price]]</f>
        <v>49952</v>
      </c>
      <c r="L197">
        <v>77.34</v>
      </c>
      <c r="N197" t="s">
        <v>60</v>
      </c>
      <c r="O197">
        <v>12</v>
      </c>
      <c r="P197">
        <v>27</v>
      </c>
    </row>
    <row r="198" spans="1:16" x14ac:dyDescent="0.25">
      <c r="A198" s="1">
        <v>44715</v>
      </c>
      <c r="B198" t="s">
        <v>13</v>
      </c>
      <c r="C198" t="s">
        <v>56</v>
      </c>
      <c r="D198" t="s">
        <v>26</v>
      </c>
      <c r="E198">
        <v>8</v>
      </c>
      <c r="F198" t="str">
        <f t="shared" si="6"/>
        <v>Profit</v>
      </c>
      <c r="G198">
        <f>Table1[[#This Row],[Unit Cost Price]]-Table1[[#This Row],[Unit Selling Price]]</f>
        <v>-1601</v>
      </c>
      <c r="H198">
        <v>11070</v>
      </c>
      <c r="I198">
        <v>12671</v>
      </c>
      <c r="J198">
        <f>Table1[[#This Row],[Total Revenue]]-Table1[[#This Row],[profit/loss]]</f>
        <v>102969</v>
      </c>
      <c r="K198">
        <f>Table1[[#This Row],[Units Sold]]*Table1[[#This Row],[Unit Selling Price]]</f>
        <v>101368</v>
      </c>
      <c r="L198">
        <v>24.18</v>
      </c>
      <c r="M198">
        <v>4</v>
      </c>
      <c r="N198" t="s">
        <v>33</v>
      </c>
      <c r="O198">
        <v>10</v>
      </c>
      <c r="P198">
        <v>14</v>
      </c>
    </row>
    <row r="199" spans="1:16" x14ac:dyDescent="0.25">
      <c r="A199" s="1">
        <v>44745</v>
      </c>
      <c r="B199" t="s">
        <v>21</v>
      </c>
      <c r="C199" t="s">
        <v>56</v>
      </c>
      <c r="D199" t="s">
        <v>19</v>
      </c>
      <c r="E199">
        <v>19</v>
      </c>
      <c r="F199" t="str">
        <f t="shared" si="6"/>
        <v>Profit</v>
      </c>
      <c r="G199">
        <f>Table1[[#This Row],[Unit Cost Price]]-Table1[[#This Row],[Unit Selling Price]]</f>
        <v>300</v>
      </c>
      <c r="H199">
        <v>8559</v>
      </c>
      <c r="I199">
        <v>8259</v>
      </c>
      <c r="J199">
        <f>Table1[[#This Row],[Total Revenue]]-Table1[[#This Row],[profit/loss]]</f>
        <v>156621</v>
      </c>
      <c r="K199">
        <f>Table1[[#This Row],[Units Sold]]*Table1[[#This Row],[Unit Selling Price]]</f>
        <v>156921</v>
      </c>
      <c r="L199">
        <v>66.83</v>
      </c>
      <c r="M199">
        <v>3</v>
      </c>
      <c r="N199" t="s">
        <v>16</v>
      </c>
      <c r="O199">
        <v>9</v>
      </c>
      <c r="P199">
        <v>17</v>
      </c>
    </row>
    <row r="200" spans="1:16" x14ac:dyDescent="0.25">
      <c r="A200" s="1">
        <v>44663</v>
      </c>
      <c r="B200" t="s">
        <v>18</v>
      </c>
      <c r="C200" t="s">
        <v>22</v>
      </c>
      <c r="D200" t="s">
        <v>19</v>
      </c>
      <c r="E200">
        <v>13</v>
      </c>
      <c r="F200" t="str">
        <f t="shared" si="6"/>
        <v>Loss</v>
      </c>
      <c r="G200">
        <f>Table1[[#This Row],[Unit Cost Price]]-Table1[[#This Row],[Unit Selling Price]]</f>
        <v>-2488</v>
      </c>
      <c r="H200">
        <v>12264</v>
      </c>
      <c r="I200">
        <v>14752</v>
      </c>
      <c r="J200">
        <f>Table1[[#This Row],[Total Revenue]]-Table1[[#This Row],[profit/loss]]</f>
        <v>194264</v>
      </c>
      <c r="K200">
        <f>Table1[[#This Row],[Units Sold]]*Table1[[#This Row],[Unit Selling Price]]</f>
        <v>191776</v>
      </c>
      <c r="L200">
        <v>64.709999999999994</v>
      </c>
      <c r="M200">
        <v>5</v>
      </c>
      <c r="N200" t="s">
        <v>30</v>
      </c>
      <c r="O200">
        <v>6</v>
      </c>
      <c r="P200">
        <v>11</v>
      </c>
    </row>
    <row r="201" spans="1:16" x14ac:dyDescent="0.25">
      <c r="A201" s="1">
        <v>44570</v>
      </c>
      <c r="B201" t="s">
        <v>18</v>
      </c>
      <c r="C201" t="s">
        <v>35</v>
      </c>
      <c r="D201" t="s">
        <v>67</v>
      </c>
      <c r="E201">
        <v>8</v>
      </c>
      <c r="F201" t="str">
        <f t="shared" si="6"/>
        <v>Profit</v>
      </c>
      <c r="G201">
        <f>Table1[[#This Row],[Unit Cost Price]]-Table1[[#This Row],[Unit Selling Price]]</f>
        <v>1999</v>
      </c>
      <c r="H201">
        <v>12285</v>
      </c>
      <c r="I201">
        <v>10286</v>
      </c>
      <c r="J201">
        <f>Table1[[#This Row],[Total Revenue]]-Table1[[#This Row],[profit/loss]]</f>
        <v>80289</v>
      </c>
      <c r="K201">
        <f>Table1[[#This Row],[Units Sold]]*Table1[[#This Row],[Unit Selling Price]]</f>
        <v>82288</v>
      </c>
      <c r="L201">
        <v>32.35</v>
      </c>
      <c r="M201">
        <v>3</v>
      </c>
      <c r="N201" t="s">
        <v>48</v>
      </c>
      <c r="O201">
        <v>11</v>
      </c>
      <c r="P201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U 6 o i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U 6 o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q I l r I 1 + 5 v Y g E A A N k C A A A T A B w A R m 9 y b X V s Y X M v U 2 V j d G l v b j E u b S C i G A A o o B Q A A A A A A A A A A A A A A A A A A A A A A A A A A A C N U U 1 r w k A Q v Q v + h 2 F 7 i Z A G h N K L e G m 0 t F C K G K U H k b L G U R f 3 Q 3 Y n o I j / v Z M E U z A V u o d s e D P 7 5 s 1 7 A X N S z k J W 3 / 1 B t 9 P t h J 3 0 u I a Z X G n s w x A 0 U r c D f D J X + B w Z G R 9 z 1 E l a e I + W v p z f r 5 z b R 7 3 z 4 l M a H I r 6 p V h e F q m z x C 3 L u C Z 4 E O l O 2 m 1 J f j q g Y K a q N Z l 5 a c P G e Z M 6 X R h b F k N U T 4 v P Z z G S h C I G Y h i k P V 1 i O I s p b l n w F S U 8 U g V P v F s X O b X w r D g c t E L f K s y t o s C b 6 T W X 3 i 0 9 P y X l + K Y G q Q s E E 6 9 y v N O Q o d b K b u / 1 s K K 8 8 G j Y h o r r q s A W Z o W + a k m L Q M 6 g h 6 k k Z m p z Z C Q 3 G y j N b e k f m 4 N 2 J 0 R 4 Y 7 s C l G H g H 6 t c 9 4 c P l O y + M j d K L 7 0 m o v G R v M y p D I m H w A t y M A g j 1 M o o Y g f v p R a i m 3 h 5 b p M d y n x X 8 S U 1 X 0 M X V e C r d y b 6 j k G g f Z x n o s d / U H 5 / d 7 3 0 u h 1 l / 6 t x 8 A N Q S w E C L Q A U A A I A C A B T q i J a I D g f Z 6 Q A A A D 1 A A A A E g A A A A A A A A A A A A A A A A A A A A A A Q 2 9 u Z m l n L 1 B h Y 2 t h Z 2 U u e G 1 s U E s B A i 0 A F A A C A A g A U 6 o i W g / K 6 a u k A A A A 6 Q A A A B M A A A A A A A A A A A A A A A A A 8 A A A A F t D b 2 5 0 Z W 5 0 X 1 R 5 c G V z X S 5 4 b W x Q S w E C L Q A U A A I A C A B T q i J a y N f u b 2 I B A A D Z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D w A A A A A A A D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D o x O D o z O C 4 w M j E y N D M z W i I g L z 4 8 R W 5 0 c n k g V H l w Z T 0 i R m l s b E N v b H V t b l R 5 c G V z I i B W Y W x 1 Z T 0 i c 0 J n W U d C Z 0 1 E Q X d V R E J n T U Q i I C 8 + P E V u d H J 5 I F R 5 c G U 9 I k Z p b G x D b 2 x 1 b W 5 O Y W 1 l c y I g V m F s d W U 9 I n N b J n F 1 b 3 Q 7 R G F 0 Z S Z x d W 9 0 O y w m c X V v d D t S Z W d p b 2 4 m c X V v d D s s J n F 1 b 3 Q 7 U H J v Z H V j d C Z x d W 9 0 O y w m c X V v d D t T d X B w b G l l c i Z x d W 9 0 O y w m c X V v d D t V b m l 0 c y B T b 2 x k J n F 1 b 3 Q 7 L C Z x d W 9 0 O 1 V u a X Q g Q 2 9 z d C B Q c m l j Z S Z x d W 9 0 O y w m c X V v d D t V b m l 0 I F N l b G x p b m c g U H J p Y 2 U m c X V v d D s s J n F 1 b 3 Q 7 U H J v Y 3 V y Z W 1 l b n Q g Q 2 9 z d C Z x d W 9 0 O y w m c X V v d D t D d X N 0 b 2 1 l c i B S Y X R p b m c m c X V v d D s s J n F 1 b 3 Q 7 U 3 R h Z m Y g T m F t Z S Z x d W 9 0 O y w m c X V v d D t F b X B s b 3 l l Z S B I b 3 V y c y B X b 3 J r Z W Q m c X V v d D s s J n F 1 b 3 Q 7 U 3 V w c G x p Z X I g T G V h Z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S Z W d p b 2 4 s M X 0 m c X V v d D s s J n F 1 b 3 Q 7 U 2 V j d G l v b j E v V G F i b G U x L 0 F 1 d G 9 S Z W 1 v d m V k Q 2 9 s d W 1 u c z E u e 1 B y b 2 R 1 Y 3 Q s M n 0 m c X V v d D s s J n F 1 b 3 Q 7 U 2 V j d G l v b j E v V G F i b G U x L 0 F 1 d G 9 S Z W 1 v d m V k Q 2 9 s d W 1 u c z E u e 1 N 1 c H B s a W V y L D N 9 J n F 1 b 3 Q 7 L C Z x d W 9 0 O 1 N l Y 3 R p b 2 4 x L 1 R h Y m x l M S 9 B d X R v U m V t b 3 Z l Z E N v b H V t b n M x L n t V b m l 0 c y B T b 2 x k L D R 9 J n F 1 b 3 Q 7 L C Z x d W 9 0 O 1 N l Y 3 R p b 2 4 x L 1 R h Y m x l M S 9 B d X R v U m V t b 3 Z l Z E N v b H V t b n M x L n t V b m l 0 I E N v c 3 Q g U H J p Y 2 U s N X 0 m c X V v d D s s J n F 1 b 3 Q 7 U 2 V j d G l v b j E v V G F i b G U x L 0 F 1 d G 9 S Z W 1 v d m V k Q 2 9 s d W 1 u c z E u e 1 V u a X Q g U 2 V s b G l u Z y B Q c m l j Z S w 2 f S Z x d W 9 0 O y w m c X V v d D t T Z W N 0 a W 9 u M S 9 U Y W J s Z T E v Q X V 0 b 1 J l b W 9 2 Z W R D b 2 x 1 b W 5 z M S 5 7 U H J v Y 3 V y Z W 1 l b n Q g Q 2 9 z d C w 3 f S Z x d W 9 0 O y w m c X V v d D t T Z W N 0 a W 9 u M S 9 U Y W J s Z T E v Q X V 0 b 1 J l b W 9 2 Z W R D b 2 x 1 b W 5 z M S 5 7 Q 3 V z d G 9 t Z X I g U m F 0 a W 5 n L D h 9 J n F 1 b 3 Q 7 L C Z x d W 9 0 O 1 N l Y 3 R p b 2 4 x L 1 R h Y m x l M S 9 B d X R v U m V t b 3 Z l Z E N v b H V t b n M x L n t T d G F m Z i B O Y W 1 l L D l 9 J n F 1 b 3 Q 7 L C Z x d W 9 0 O 1 N l Y 3 R p b 2 4 x L 1 R h Y m x l M S 9 B d X R v U m V t b 3 Z l Z E N v b H V t b n M x L n t F b X B s b 3 l l Z S B I b 3 V y c y B X b 3 J r Z W Q s M T B 9 J n F 1 b 3 Q 7 L C Z x d W 9 0 O 1 N l Y 3 R p b 2 4 x L 1 R h Y m x l M S 9 B d X R v U m V t b 3 Z l Z E N v b H V t b n M x L n t T d X B w b G l l c i B M Z W F k I F R p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U m V n a W 9 u L D F 9 J n F 1 b 3 Q 7 L C Z x d W 9 0 O 1 N l Y 3 R p b 2 4 x L 1 R h Y m x l M S 9 B d X R v U m V t b 3 Z l Z E N v b H V t b n M x L n t Q c m 9 k d W N 0 L D J 9 J n F 1 b 3 Q 7 L C Z x d W 9 0 O 1 N l Y 3 R p b 2 4 x L 1 R h Y m x l M S 9 B d X R v U m V t b 3 Z l Z E N v b H V t b n M x L n t T d X B w b G l l c i w z f S Z x d W 9 0 O y w m c X V v d D t T Z W N 0 a W 9 u M S 9 U Y W J s Z T E v Q X V 0 b 1 J l b W 9 2 Z W R D b 2 x 1 b W 5 z M S 5 7 V W 5 p d H M g U 2 9 s Z C w 0 f S Z x d W 9 0 O y w m c X V v d D t T Z W N 0 a W 9 u M S 9 U Y W J s Z T E v Q X V 0 b 1 J l b W 9 2 Z W R D b 2 x 1 b W 5 z M S 5 7 V W 5 p d C B D b 3 N 0 I F B y a W N l L D V 9 J n F 1 b 3 Q 7 L C Z x d W 9 0 O 1 N l Y 3 R p b 2 4 x L 1 R h Y m x l M S 9 B d X R v U m V t b 3 Z l Z E N v b H V t b n M x L n t V b m l 0 I F N l b G x p b m c g U H J p Y 2 U s N n 0 m c X V v d D s s J n F 1 b 3 Q 7 U 2 V j d G l v b j E v V G F i b G U x L 0 F 1 d G 9 S Z W 1 v d m V k Q 2 9 s d W 1 u c z E u e 1 B y b 2 N 1 c m V t Z W 5 0 I E N v c 3 Q s N 3 0 m c X V v d D s s J n F 1 b 3 Q 7 U 2 V j d G l v b j E v V G F i b G U x L 0 F 1 d G 9 S Z W 1 v d m V k Q 2 9 s d W 1 u c z E u e 0 N 1 c 3 R v b W V y I F J h d G l u Z y w 4 f S Z x d W 9 0 O y w m c X V v d D t T Z W N 0 a W 9 u M S 9 U Y W J s Z T E v Q X V 0 b 1 J l b W 9 2 Z W R D b 2 x 1 b W 5 z M S 5 7 U 3 R h Z m Y g T m F t Z S w 5 f S Z x d W 9 0 O y w m c X V v d D t T Z W N 0 a W 9 u M S 9 U Y W J s Z T E v Q X V 0 b 1 J l b W 9 2 Z W R D b 2 x 1 b W 5 z M S 5 7 R W 1 w b G 9 5 Z W U g S G 9 1 c n M g V 2 9 y a 2 V k L D E w f S Z x d W 9 0 O y w m c X V v d D t T Z W N 0 a W 9 u M S 9 U Y W J s Z T E v Q X V 0 b 1 J l b W 9 2 Z W R D b 2 x 1 b W 5 z M S 5 7 U 3 V w c G x p Z X I g T G V h Z C B U a W 1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R y Y W N 0 Z W Q l M j B U Z X h 0 J T I w Q m V m b 3 J l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3 i q U P K 3 h M v e z B S r u X d K E A A A A A A g A A A A A A E G Y A A A A B A A A g A A A A C J U k H q T D 9 v P / n 0 j u b R t 6 o U g o P c L v Z 0 n U s d c 6 E a n a T U 4 A A A A A D o A A A A A C A A A g A A A A k + w 5 J / d 0 x D m W e n w 3 G D z O H B L f 7 Z d / x Q m D / S G g r x O K Z J V Q A A A A 9 9 z B G m V a R 2 1 H O R Z 5 r E j q 0 e w t M N 2 x 7 a 2 P 7 2 U x n V M / k a l T 5 I P r t F 7 w B q 1 3 + r T G a 1 U F E I I X d L X k h J v 6 b F v J t W f t s u w + o B O V a I V 4 h Y k E h V 7 A N w t A A A A A v Q o K C o U A a i u b E E X 2 i 3 s k W D i H R 2 U Z F Q + r X 5 9 3 M 9 L S h + 5 l O / S W X d M c X b V u z i Z x h M A a y W 1 H 4 d p U d / K J 0 7 8 q b L P G 8 A = = < / D a t a M a s h u p > 
</file>

<file path=customXml/itemProps1.xml><?xml version="1.0" encoding="utf-8"?>
<ds:datastoreItem xmlns:ds="http://schemas.openxmlformats.org/officeDocument/2006/customXml" ds:itemID="{61163455-7F79-4D20-B7EB-50DA2EE154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Table1</vt:lpstr>
      <vt:lpstr>Sheet1</vt:lpstr>
      <vt:lpstr>Sheet3</vt:lpstr>
      <vt:lpstr>Sheet5</vt:lpstr>
      <vt:lpstr>Sheet6</vt:lpstr>
      <vt:lpstr>Sheet4</vt:lpstr>
      <vt:lpstr>Sheet7</vt:lpstr>
      <vt:lpstr>Sheet8</vt:lpstr>
      <vt:lpstr>Procurement and Sales Record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OG</dc:creator>
  <cp:lastModifiedBy>Blessing OG</cp:lastModifiedBy>
  <dcterms:created xsi:type="dcterms:W3CDTF">2025-01-02T20:04:05Z</dcterms:created>
  <dcterms:modified xsi:type="dcterms:W3CDTF">2025-02-06T22:18:16Z</dcterms:modified>
</cp:coreProperties>
</file>