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multigen_OA\RAnalysis\Data\Survival\F1\worksheets\"/>
    </mc:Choice>
  </mc:AlternateContent>
  <bookViews>
    <workbookView xWindow="1176" yWindow="0" windowWidth="21864" windowHeight="9780"/>
  </bookViews>
  <sheets>
    <sheet name="Notes" sheetId="1" r:id="rId1"/>
    <sheet name="F1 grow out" sheetId="2" r:id="rId2"/>
    <sheet name="Pivot Table 1" sheetId="3" r:id="rId3"/>
    <sheet name="Survival counts and samples rem" sheetId="4" r:id="rId4"/>
    <sheet name="FoodxOA details" sheetId="5" r:id="rId5"/>
    <sheet name="Culling 3.16.22" sheetId="6" r:id="rId6"/>
    <sheet name="mortality event Jan 2022" sheetId="7" r:id="rId7"/>
    <sheet name="FoodxOA experiment" sheetId="8" r:id="rId8"/>
  </sheets>
  <calcPr calcId="162913"/>
  <pivotCaches>
    <pivotCache cacheId="4" r:id="rId9"/>
  </pivotCaches>
</workbook>
</file>

<file path=xl/calcChain.xml><?xml version="1.0" encoding="utf-8"?>
<calcChain xmlns="http://schemas.openxmlformats.org/spreadsheetml/2006/main">
  <c r="Y27" i="7" l="1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B27" i="7" s="1"/>
  <c r="D27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B26" i="7" s="1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B25" i="7" s="1"/>
  <c r="H25" i="7"/>
  <c r="G25" i="7"/>
  <c r="F25" i="7"/>
  <c r="E25" i="7"/>
  <c r="D25" i="7"/>
  <c r="AC22" i="7"/>
  <c r="G22" i="7"/>
  <c r="F22" i="7"/>
  <c r="E22" i="7"/>
  <c r="AC21" i="7"/>
  <c r="G21" i="7"/>
  <c r="F21" i="7"/>
  <c r="E21" i="7"/>
  <c r="AC20" i="7"/>
  <c r="G20" i="7"/>
  <c r="F20" i="7"/>
  <c r="E20" i="7"/>
  <c r="AD19" i="7"/>
  <c r="AE19" i="7" s="1"/>
  <c r="AF19" i="7" s="1"/>
  <c r="AC19" i="7"/>
  <c r="G19" i="7"/>
  <c r="F19" i="7"/>
  <c r="E19" i="7"/>
  <c r="AC18" i="7"/>
  <c r="G18" i="7"/>
  <c r="F18" i="7"/>
  <c r="E18" i="7"/>
  <c r="AC17" i="7"/>
  <c r="G17" i="7"/>
  <c r="F17" i="7"/>
  <c r="E17" i="7"/>
  <c r="AC16" i="7"/>
  <c r="G16" i="7"/>
  <c r="F16" i="7"/>
  <c r="E16" i="7"/>
  <c r="AC15" i="7"/>
  <c r="G15" i="7"/>
  <c r="F15" i="7"/>
  <c r="E15" i="7"/>
  <c r="G14" i="7"/>
  <c r="F14" i="7"/>
  <c r="E14" i="7"/>
  <c r="AF11" i="7"/>
  <c r="AC11" i="7"/>
  <c r="AF10" i="7"/>
  <c r="AD10" i="7"/>
  <c r="AC10" i="7"/>
  <c r="AF9" i="7"/>
  <c r="AD9" i="7"/>
  <c r="AC9" i="7"/>
  <c r="AF8" i="7"/>
  <c r="AD8" i="7"/>
  <c r="AC8" i="7"/>
  <c r="AF7" i="7"/>
  <c r="AD7" i="7"/>
  <c r="AC7" i="7"/>
  <c r="AF6" i="7"/>
  <c r="AD6" i="7"/>
  <c r="AC6" i="7"/>
  <c r="AF5" i="7"/>
  <c r="AD5" i="7"/>
  <c r="AC5" i="7"/>
  <c r="AF4" i="7"/>
  <c r="AD4" i="7"/>
  <c r="AC4" i="7"/>
  <c r="AF3" i="7"/>
  <c r="AD3" i="7"/>
  <c r="AC3" i="7"/>
  <c r="AD15" i="7" s="1"/>
  <c r="AE15" i="7" s="1"/>
  <c r="AF15" i="7" s="1"/>
  <c r="L18" i="5"/>
  <c r="K18" i="5"/>
  <c r="G18" i="5"/>
  <c r="L17" i="5"/>
  <c r="K17" i="5"/>
  <c r="G17" i="5"/>
  <c r="L16" i="5"/>
  <c r="K16" i="5"/>
  <c r="G16" i="5"/>
  <c r="L15" i="5"/>
  <c r="L25" i="5" s="1"/>
  <c r="K15" i="5"/>
  <c r="G15" i="5"/>
  <c r="L14" i="5"/>
  <c r="K14" i="5"/>
  <c r="G14" i="5"/>
  <c r="L13" i="5"/>
  <c r="K13" i="5"/>
  <c r="G13" i="5"/>
  <c r="L12" i="5"/>
  <c r="K12" i="5"/>
  <c r="G12" i="5"/>
  <c r="L11" i="5"/>
  <c r="L24" i="5" s="1"/>
  <c r="K11" i="5"/>
  <c r="G11" i="5"/>
  <c r="L10" i="5"/>
  <c r="K10" i="5"/>
  <c r="G10" i="5"/>
  <c r="L9" i="5"/>
  <c r="K9" i="5"/>
  <c r="G9" i="5"/>
  <c r="L8" i="5"/>
  <c r="K8" i="5"/>
  <c r="G8" i="5"/>
  <c r="L7" i="5"/>
  <c r="L23" i="5" s="1"/>
  <c r="K7" i="5"/>
  <c r="G7" i="5"/>
  <c r="L6" i="5"/>
  <c r="K6" i="5"/>
  <c r="G6" i="5"/>
  <c r="L5" i="5"/>
  <c r="K5" i="5"/>
  <c r="G5" i="5"/>
  <c r="L4" i="5"/>
  <c r="K4" i="5"/>
  <c r="G4" i="5"/>
  <c r="L3" i="5"/>
  <c r="L22" i="5" s="1"/>
  <c r="K3" i="5"/>
  <c r="G3" i="5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I38" i="4"/>
  <c r="I37" i="4"/>
  <c r="BF36" i="4"/>
  <c r="BD36" i="4"/>
  <c r="I36" i="4"/>
  <c r="BD35" i="4"/>
  <c r="P35" i="4"/>
  <c r="I35" i="4"/>
  <c r="I34" i="4"/>
  <c r="I33" i="4"/>
  <c r="BF32" i="4"/>
  <c r="I32" i="4"/>
  <c r="I31" i="4"/>
  <c r="I43" i="4" s="1"/>
  <c r="BF27" i="4"/>
  <c r="V27" i="4"/>
  <c r="Q27" i="4"/>
  <c r="N27" i="4"/>
  <c r="V26" i="4"/>
  <c r="Q26" i="4"/>
  <c r="N26" i="4"/>
  <c r="BF25" i="4"/>
  <c r="AU25" i="4"/>
  <c r="AN25" i="4"/>
  <c r="AH25" i="4"/>
  <c r="V25" i="4"/>
  <c r="Q25" i="4"/>
  <c r="N25" i="4"/>
  <c r="AU24" i="4"/>
  <c r="AN24" i="4"/>
  <c r="AH24" i="4"/>
  <c r="V24" i="4"/>
  <c r="Q24" i="4"/>
  <c r="N24" i="4"/>
  <c r="BF23" i="4"/>
  <c r="AU23" i="4"/>
  <c r="AN23" i="4"/>
  <c r="V23" i="4"/>
  <c r="Q23" i="4"/>
  <c r="N23" i="4"/>
  <c r="V22" i="4"/>
  <c r="Q22" i="4"/>
  <c r="N22" i="4"/>
  <c r="V21" i="4"/>
  <c r="Q21" i="4"/>
  <c r="N21" i="4"/>
  <c r="V20" i="4"/>
  <c r="Q20" i="4"/>
  <c r="N20" i="4"/>
  <c r="F20" i="4"/>
  <c r="G20" i="4" s="1"/>
  <c r="E20" i="4"/>
  <c r="BG19" i="4"/>
  <c r="BJ19" i="4" s="1"/>
  <c r="BD19" i="4"/>
  <c r="AY19" i="4"/>
  <c r="BK19" i="4" s="1"/>
  <c r="F115" i="2" s="1"/>
  <c r="AW19" i="4"/>
  <c r="AW25" i="4" s="1"/>
  <c r="AV19" i="4"/>
  <c r="AP19" i="4"/>
  <c r="AP25" i="4" s="1"/>
  <c r="AO19" i="4"/>
  <c r="AK19" i="4"/>
  <c r="AI26" i="4" s="1"/>
  <c r="AJ19" i="4"/>
  <c r="AD19" i="4"/>
  <c r="AB26" i="4" s="1"/>
  <c r="AC19" i="4"/>
  <c r="W19" i="4"/>
  <c r="O19" i="4"/>
  <c r="N19" i="4"/>
  <c r="H19" i="4"/>
  <c r="F19" i="4"/>
  <c r="G19" i="4" s="1"/>
  <c r="E19" i="4"/>
  <c r="BJ18" i="4"/>
  <c r="BG18" i="4"/>
  <c r="BC18" i="4"/>
  <c r="AZ18" i="4"/>
  <c r="BF38" i="4" s="1"/>
  <c r="AV18" i="4"/>
  <c r="BG17" i="4"/>
  <c r="BJ17" i="4" s="1"/>
  <c r="AZ17" i="4"/>
  <c r="BF37" i="4" s="1"/>
  <c r="AV17" i="4"/>
  <c r="BG16" i="4"/>
  <c r="BJ16" i="4" s="1"/>
  <c r="BC16" i="4"/>
  <c r="AZ16" i="4"/>
  <c r="AV16" i="4"/>
  <c r="CD15" i="4"/>
  <c r="BJ15" i="4"/>
  <c r="BG15" i="4"/>
  <c r="AZ15" i="4"/>
  <c r="BF35" i="4" s="1"/>
  <c r="AV15" i="4"/>
  <c r="CH14" i="4"/>
  <c r="CE14" i="4"/>
  <c r="CB14" i="4"/>
  <c r="BY14" i="4"/>
  <c r="BT14" i="4"/>
  <c r="BP14" i="4"/>
  <c r="BG14" i="4"/>
  <c r="BJ14" i="4" s="1"/>
  <c r="AZ14" i="4"/>
  <c r="BF34" i="4" s="1"/>
  <c r="AV14" i="4"/>
  <c r="AO14" i="4"/>
  <c r="AJ14" i="4"/>
  <c r="AB14" i="4"/>
  <c r="AC14" i="4" s="1"/>
  <c r="X14" i="4"/>
  <c r="V14" i="4"/>
  <c r="Q14" i="4"/>
  <c r="N14" i="4"/>
  <c r="G14" i="4"/>
  <c r="F14" i="4"/>
  <c r="I14" i="4" s="1"/>
  <c r="CH13" i="4"/>
  <c r="CE13" i="4"/>
  <c r="CB13" i="4"/>
  <c r="BY13" i="4"/>
  <c r="BP13" i="4"/>
  <c r="BT13" i="4" s="1"/>
  <c r="BJ13" i="4"/>
  <c r="BG13" i="4"/>
  <c r="AZ13" i="4"/>
  <c r="BC13" i="4" s="1"/>
  <c r="AV13" i="4"/>
  <c r="AO13" i="4"/>
  <c r="AJ13" i="4"/>
  <c r="AC13" i="4"/>
  <c r="AB13" i="4"/>
  <c r="X13" i="4"/>
  <c r="V13" i="4"/>
  <c r="Q13" i="4"/>
  <c r="N13" i="4"/>
  <c r="F13" i="4"/>
  <c r="I13" i="4" s="1"/>
  <c r="CH12" i="4"/>
  <c r="CB12" i="4"/>
  <c r="CE12" i="4" s="1"/>
  <c r="BY12" i="4"/>
  <c r="BP12" i="4"/>
  <c r="BT12" i="4" s="1"/>
  <c r="BG12" i="4"/>
  <c r="BJ12" i="4" s="1"/>
  <c r="BC12" i="4"/>
  <c r="AZ12" i="4"/>
  <c r="BD32" i="4" s="1"/>
  <c r="AV12" i="4"/>
  <c r="AO12" i="4"/>
  <c r="AB12" i="4"/>
  <c r="AD12" i="4" s="1"/>
  <c r="X12" i="4"/>
  <c r="V12" i="4"/>
  <c r="Q12" i="4"/>
  <c r="N12" i="4"/>
  <c r="F12" i="4"/>
  <c r="I12" i="4" s="1"/>
  <c r="CH11" i="4"/>
  <c r="CE11" i="4"/>
  <c r="CB11" i="4"/>
  <c r="CB15" i="4" s="1"/>
  <c r="BY11" i="4"/>
  <c r="BP11" i="4"/>
  <c r="BT11" i="4" s="1"/>
  <c r="BG11" i="4"/>
  <c r="BJ11" i="4" s="1"/>
  <c r="AZ11" i="4"/>
  <c r="BF31" i="4" s="1"/>
  <c r="AV11" i="4"/>
  <c r="AO11" i="4"/>
  <c r="AB11" i="4"/>
  <c r="AA25" i="4" s="1"/>
  <c r="X11" i="4"/>
  <c r="V11" i="4"/>
  <c r="Q11" i="4"/>
  <c r="N11" i="4"/>
  <c r="I11" i="4"/>
  <c r="BD11" i="4" s="1"/>
  <c r="F11" i="4"/>
  <c r="G11" i="4" s="1"/>
  <c r="BG10" i="4"/>
  <c r="BJ10" i="4" s="1"/>
  <c r="AZ10" i="4"/>
  <c r="BC10" i="4" s="1"/>
  <c r="AV10" i="4"/>
  <c r="BJ9" i="4"/>
  <c r="BG9" i="4"/>
  <c r="AZ9" i="4"/>
  <c r="BF29" i="4" s="1"/>
  <c r="AV9" i="4"/>
  <c r="BJ8" i="4"/>
  <c r="BG8" i="4"/>
  <c r="AZ8" i="4"/>
  <c r="BC8" i="4" s="1"/>
  <c r="AV8" i="4"/>
  <c r="CD7" i="4"/>
  <c r="BG7" i="4"/>
  <c r="BJ7" i="4" s="1"/>
  <c r="BC7" i="4"/>
  <c r="AZ7" i="4"/>
  <c r="BD27" i="4" s="1"/>
  <c r="AV7" i="4"/>
  <c r="CH6" i="4"/>
  <c r="CB6" i="4"/>
  <c r="CE6" i="4" s="1"/>
  <c r="BY6" i="4"/>
  <c r="BU6" i="4"/>
  <c r="BP6" i="4"/>
  <c r="BT6" i="4" s="1"/>
  <c r="BJ6" i="4"/>
  <c r="BG6" i="4"/>
  <c r="AZ6" i="4"/>
  <c r="BF26" i="4" s="1"/>
  <c r="AV6" i="4"/>
  <c r="AO6" i="4"/>
  <c r="AJ6" i="4"/>
  <c r="AC6" i="4"/>
  <c r="AB6" i="4"/>
  <c r="X6" i="4"/>
  <c r="V6" i="4"/>
  <c r="Q6" i="4"/>
  <c r="N6" i="4"/>
  <c r="I6" i="4"/>
  <c r="BD10" i="4" s="1"/>
  <c r="F6" i="4"/>
  <c r="G6" i="4" s="1"/>
  <c r="CH5" i="4"/>
  <c r="CB5" i="4"/>
  <c r="CE5" i="4" s="1"/>
  <c r="BY5" i="4"/>
  <c r="BT5" i="4"/>
  <c r="BP5" i="4"/>
  <c r="BK5" i="4"/>
  <c r="F101" i="2" s="1"/>
  <c r="BG5" i="4"/>
  <c r="BJ5" i="4" s="1"/>
  <c r="BC5" i="4"/>
  <c r="AZ5" i="4"/>
  <c r="BD25" i="4" s="1"/>
  <c r="AV5" i="4"/>
  <c r="AO5" i="4"/>
  <c r="AD5" i="4"/>
  <c r="AB5" i="4"/>
  <c r="AJ5" i="4" s="1"/>
  <c r="X5" i="4"/>
  <c r="V5" i="4"/>
  <c r="Q5" i="4"/>
  <c r="N5" i="4"/>
  <c r="I5" i="4"/>
  <c r="AK5" i="4" s="1"/>
  <c r="G5" i="4"/>
  <c r="F5" i="4"/>
  <c r="CH4" i="4"/>
  <c r="CE4" i="4"/>
  <c r="CB4" i="4"/>
  <c r="BY4" i="4"/>
  <c r="BP4" i="4"/>
  <c r="BT4" i="4" s="1"/>
  <c r="BJ4" i="4"/>
  <c r="BG4" i="4"/>
  <c r="AZ4" i="4"/>
  <c r="BF24" i="4" s="1"/>
  <c r="AV4" i="4"/>
  <c r="AO4" i="4"/>
  <c r="AJ4" i="4"/>
  <c r="AC4" i="4"/>
  <c r="AB4" i="4"/>
  <c r="X4" i="4"/>
  <c r="V4" i="4"/>
  <c r="Q4" i="4"/>
  <c r="N4" i="4"/>
  <c r="F4" i="4"/>
  <c r="I4" i="4" s="1"/>
  <c r="CH3" i="4"/>
  <c r="CB3" i="4"/>
  <c r="CE3" i="4" s="1"/>
  <c r="BY3" i="4"/>
  <c r="BT3" i="4"/>
  <c r="BP3" i="4"/>
  <c r="BG3" i="4"/>
  <c r="BJ3" i="4" s="1"/>
  <c r="BC3" i="4"/>
  <c r="AZ3" i="4"/>
  <c r="BD23" i="4" s="1"/>
  <c r="AW3" i="4"/>
  <c r="AV3" i="4"/>
  <c r="AO3" i="4"/>
  <c r="AB3" i="4"/>
  <c r="AJ3" i="4" s="1"/>
  <c r="X3" i="4"/>
  <c r="AP3" i="4" s="1"/>
  <c r="V3" i="4"/>
  <c r="Q3" i="4"/>
  <c r="N3" i="4"/>
  <c r="I3" i="4"/>
  <c r="BK7" i="4" s="1"/>
  <c r="F103" i="2" s="1"/>
  <c r="G3" i="4"/>
  <c r="F3" i="4"/>
  <c r="F81" i="2"/>
  <c r="J19" i="1"/>
  <c r="AB46" i="4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W17" i="4" l="1"/>
  <c r="F79" i="2" s="1"/>
  <c r="BU13" i="4"/>
  <c r="AK13" i="4"/>
  <c r="BK13" i="4"/>
  <c r="F109" i="2" s="1"/>
  <c r="BK17" i="4"/>
  <c r="F113" i="2" s="1"/>
  <c r="BD13" i="4"/>
  <c r="AP13" i="4"/>
  <c r="CF13" i="4"/>
  <c r="W13" i="4"/>
  <c r="BD17" i="4"/>
  <c r="AW13" i="4"/>
  <c r="F75" i="2" s="1"/>
  <c r="BZ13" i="4"/>
  <c r="O13" i="4"/>
  <c r="BD4" i="4"/>
  <c r="BK8" i="4"/>
  <c r="F104" i="2" s="1"/>
  <c r="CF4" i="4"/>
  <c r="W4" i="4"/>
  <c r="AD4" i="4"/>
  <c r="BD8" i="4"/>
  <c r="AW4" i="4"/>
  <c r="F66" i="2" s="1"/>
  <c r="BZ4" i="4"/>
  <c r="O4" i="4"/>
  <c r="AW8" i="4"/>
  <c r="F70" i="2" s="1"/>
  <c r="AP4" i="4"/>
  <c r="BK4" i="4"/>
  <c r="F100" i="2" s="1"/>
  <c r="BU4" i="4"/>
  <c r="AK4" i="4"/>
  <c r="CE15" i="4"/>
  <c r="AD13" i="4"/>
  <c r="AW14" i="4"/>
  <c r="F76" i="2" s="1"/>
  <c r="AP14" i="4"/>
  <c r="BD18" i="4"/>
  <c r="BZ14" i="4"/>
  <c r="O14" i="4"/>
  <c r="BU14" i="4"/>
  <c r="AW18" i="4"/>
  <c r="F80" i="2" s="1"/>
  <c r="AK14" i="4"/>
  <c r="BK14" i="4"/>
  <c r="F110" i="2" s="1"/>
  <c r="AD14" i="4"/>
  <c r="W14" i="4"/>
  <c r="BD14" i="4"/>
  <c r="BK18" i="4"/>
  <c r="F114" i="2" s="1"/>
  <c r="CF14" i="4"/>
  <c r="BK12" i="4"/>
  <c r="F108" i="2" s="1"/>
  <c r="BK16" i="4"/>
  <c r="F112" i="2" s="1"/>
  <c r="BD12" i="4"/>
  <c r="CF12" i="4"/>
  <c r="W12" i="4"/>
  <c r="BD16" i="4"/>
  <c r="AW12" i="4"/>
  <c r="F74" i="2" s="1"/>
  <c r="BZ12" i="4"/>
  <c r="O12" i="4"/>
  <c r="AW16" i="4"/>
  <c r="F78" i="2" s="1"/>
  <c r="AP12" i="4"/>
  <c r="BU12" i="4"/>
  <c r="AK12" i="4"/>
  <c r="AC11" i="4"/>
  <c r="G12" i="4"/>
  <c r="BC17" i="4"/>
  <c r="AA24" i="4"/>
  <c r="BD28" i="4"/>
  <c r="AC3" i="4"/>
  <c r="G4" i="4"/>
  <c r="O5" i="4"/>
  <c r="BZ5" i="4"/>
  <c r="W6" i="4"/>
  <c r="BC6" i="4"/>
  <c r="CF6" i="4"/>
  <c r="BC9" i="4"/>
  <c r="BK10" i="4"/>
  <c r="F106" i="2" s="1"/>
  <c r="AD11" i="4"/>
  <c r="AB25" i="4" s="1"/>
  <c r="BK11" i="4"/>
  <c r="F107" i="2" s="1"/>
  <c r="BF28" i="4"/>
  <c r="BD33" i="4"/>
  <c r="BD3" i="4"/>
  <c r="BU5" i="4"/>
  <c r="CB7" i="4"/>
  <c r="CE7" i="4" s="1"/>
  <c r="AP5" i="4"/>
  <c r="AP23" i="4" s="1"/>
  <c r="BC14" i="4"/>
  <c r="AD3" i="4"/>
  <c r="AB24" i="4" s="1"/>
  <c r="BK3" i="4"/>
  <c r="F99" i="2" s="1"/>
  <c r="AW5" i="4"/>
  <c r="F67" i="2" s="1"/>
  <c r="BD6" i="4"/>
  <c r="BD9" i="4"/>
  <c r="AJ11" i="4"/>
  <c r="BD29" i="4"/>
  <c r="BF33" i="4"/>
  <c r="BD37" i="4"/>
  <c r="AW9" i="4"/>
  <c r="F71" i="2" s="1"/>
  <c r="AK11" i="4"/>
  <c r="AW15" i="4"/>
  <c r="F77" i="2" s="1"/>
  <c r="AW6" i="4"/>
  <c r="F68" i="2" s="1"/>
  <c r="W5" i="4"/>
  <c r="CF5" i="4"/>
  <c r="AW7" i="4"/>
  <c r="F69" i="2" s="1"/>
  <c r="BU11" i="4"/>
  <c r="BD30" i="4"/>
  <c r="BD34" i="4"/>
  <c r="AK3" i="4"/>
  <c r="F65" i="2"/>
  <c r="BU3" i="4"/>
  <c r="BD5" i="4"/>
  <c r="AD6" i="4"/>
  <c r="BK6" i="4"/>
  <c r="F102" i="2" s="1"/>
  <c r="BK9" i="4"/>
  <c r="F105" i="2" s="1"/>
  <c r="AP11" i="4"/>
  <c r="BC15" i="4"/>
  <c r="AZ19" i="4"/>
  <c r="BC19" i="4" s="1"/>
  <c r="BD26" i="4"/>
  <c r="BF30" i="4"/>
  <c r="BD38" i="4"/>
  <c r="O11" i="4"/>
  <c r="O40" i="4" s="1"/>
  <c r="BZ11" i="4"/>
  <c r="BD15" i="4"/>
  <c r="AJ12" i="4"/>
  <c r="O3" i="4"/>
  <c r="BZ3" i="4"/>
  <c r="BC4" i="4"/>
  <c r="AC5" i="4"/>
  <c r="AK6" i="4"/>
  <c r="BD7" i="4"/>
  <c r="AW10" i="4"/>
  <c r="F72" i="2" s="1"/>
  <c r="AW11" i="4"/>
  <c r="BD31" i="4"/>
  <c r="AP6" i="4"/>
  <c r="W11" i="4"/>
  <c r="BC11" i="4"/>
  <c r="CF11" i="4"/>
  <c r="AC12" i="4"/>
  <c r="G13" i="4"/>
  <c r="BK15" i="4"/>
  <c r="F111" i="2" s="1"/>
  <c r="BD24" i="4"/>
  <c r="W3" i="4"/>
  <c r="CF3" i="4"/>
  <c r="O6" i="4"/>
  <c r="BZ6" i="4"/>
  <c r="O39" i="4" l="1"/>
  <c r="AI25" i="4"/>
  <c r="AX23" i="4"/>
  <c r="AX24" i="4"/>
  <c r="AW24" i="4"/>
  <c r="F73" i="2"/>
  <c r="AI24" i="4"/>
  <c r="AW23" i="4"/>
  <c r="AP24" i="4"/>
</calcChain>
</file>

<file path=xl/comments1.xml><?xml version="1.0" encoding="utf-8"?>
<comments xmlns="http://schemas.openxmlformats.org/spreadsheetml/2006/main">
  <authors>
    <author/>
  </authors>
  <commentList>
    <comment ref="AB2" authorId="0" shapeId="0">
      <text>
        <r>
          <rPr>
            <sz val="10"/>
            <color rgb="FF000000"/>
            <rFont val="Arial"/>
            <scheme val="minor"/>
          </rPr>
          <t>@samuel.gurr@noaa.gov When you get a chance, can you the counts here so we can get a quick look at variation in survival.
	-katherine mcfarland - NOAA Federal</t>
        </r>
      </text>
    </comment>
    <comment ref="BI10" authorId="0" shapeId="0">
      <text>
        <r>
          <rPr>
            <sz val="10"/>
            <color rgb="FF000000"/>
            <rFont val="Arial"/>
            <scheme val="minor"/>
          </rPr>
          <t>We are missing length data from this replicate. However, based on the counts, I think that maybe this one accidentally got skipped? If 10 additional were pulled, then we would have increased in number from last month
	-katherine mcfarland - NOAA Federal</t>
        </r>
      </text>
    </comment>
    <comment ref="U22" authorId="0" shapeId="0">
      <text>
        <r>
          <rPr>
            <sz val="10"/>
            <color rgb="FF000000"/>
            <rFont val="Arial"/>
            <scheme val="minor"/>
          </rPr>
          <t>full of sediment- probably cause of some of the mortality
	-katherine mcfarland - NOAA Federal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2" authorId="0" shapeId="0">
      <text>
        <r>
          <rPr>
            <sz val="10"/>
            <color rgb="FF000000"/>
            <rFont val="Arial"/>
            <scheme val="minor"/>
          </rPr>
          <t>@samuel.gurr@noaa.gov here is the survival data we were looking at
	-katherine mcfarland - NOAA Federal</t>
        </r>
      </text>
    </comment>
  </commentList>
</comments>
</file>

<file path=xl/sharedStrings.xml><?xml version="1.0" encoding="utf-8"?>
<sst xmlns="http://schemas.openxmlformats.org/spreadsheetml/2006/main" count="593" uniqueCount="173">
  <si>
    <t>Date</t>
  </si>
  <si>
    <t>Age (days post set)</t>
  </si>
  <si>
    <t>Side experiments</t>
  </si>
  <si>
    <r>
      <rPr>
        <b/>
        <sz val="10"/>
        <color theme="1"/>
        <rFont val="Arial"/>
      </rPr>
      <t>FoodxOA</t>
    </r>
    <r>
      <rPr>
        <sz val="10"/>
        <color theme="1"/>
        <rFont val="Arial"/>
      </rPr>
      <t>: on 9/15/21 bay scallops were split between 2 treatements for each replicate (pH = 8 and 7.5 only) to test the effects high and low food under OA</t>
    </r>
  </si>
  <si>
    <r>
      <rPr>
        <b/>
        <sz val="10"/>
        <color theme="1"/>
        <rFont val="Arial"/>
      </rPr>
      <t>FoodxOA:</t>
    </r>
    <r>
      <rPr>
        <sz val="10"/>
        <color theme="1"/>
        <rFont val="Arial"/>
      </rPr>
      <t xml:space="preserve"> tore down the Food experiment, they were not growing nad mortality was high </t>
    </r>
  </si>
  <si>
    <t>on 10/26/21 fed were culled and ~200 from each rep were moved to the tank farm in peral nets. All unfed were moved to the tank farm in 1mm mesh bags for each rep</t>
  </si>
  <si>
    <t>per downweller</t>
  </si>
  <si>
    <t>monthly sampling estimate for spring:</t>
  </si>
  <si>
    <t>RR/biodepositon</t>
  </si>
  <si>
    <t>dry weight / shell L</t>
  </si>
  <si>
    <t>Months (Feb, Mar, April, May)</t>
  </si>
  <si>
    <t>total</t>
  </si>
  <si>
    <t>Broodstock desired</t>
  </si>
  <si>
    <t>would give a total of 40 on the table and hope for 15-20 to spawn</t>
  </si>
  <si>
    <t>back up broodstock</t>
  </si>
  <si>
    <t>for a second spawn, slightly delayed in gametogensis</t>
  </si>
  <si>
    <t>Extra sampling of broodsock?</t>
  </si>
  <si>
    <t>Age</t>
  </si>
  <si>
    <t>Treatment</t>
  </si>
  <si>
    <t>Replicate</t>
  </si>
  <si>
    <t>N</t>
  </si>
  <si>
    <t>Survival</t>
  </si>
  <si>
    <t>A</t>
  </si>
  <si>
    <t>B</t>
  </si>
  <si>
    <t>C</t>
  </si>
  <si>
    <t>D</t>
  </si>
  <si>
    <t>E</t>
  </si>
  <si>
    <t>F</t>
  </si>
  <si>
    <t>G</t>
  </si>
  <si>
    <t>H</t>
  </si>
  <si>
    <t>AVERAGE of Survival</t>
  </si>
  <si>
    <t>Grand Total</t>
  </si>
  <si>
    <t>T=0 (age 23 days)</t>
  </si>
  <si>
    <t>T= 1 WEEK (29 days)</t>
  </si>
  <si>
    <t>t=4 WEEKS (51 days)</t>
  </si>
  <si>
    <t>t=6 WEEKS (64 days_</t>
  </si>
  <si>
    <t>t=10 WEEKS (92 days) 10.25.21</t>
  </si>
  <si>
    <t>t=15 WEEKS (129 days) 12.2.21</t>
  </si>
  <si>
    <t>pseudomonus outbreack</t>
  </si>
  <si>
    <t>t=18 WEEKS (147 days) 12.20.21</t>
  </si>
  <si>
    <t>t= 22 WEEKS (182 days) 1.24.21</t>
  </si>
  <si>
    <t>2.28.22</t>
  </si>
  <si>
    <t>march  .22</t>
  </si>
  <si>
    <t>depuratate and weights</t>
  </si>
  <si>
    <t>4/252/22</t>
  </si>
  <si>
    <t>8.18.21</t>
  </si>
  <si>
    <t>8.25.21</t>
  </si>
  <si>
    <t>9.15.21</t>
  </si>
  <si>
    <t>number removed @ 4 weeks cull</t>
  </si>
  <si>
    <t>9.28.21</t>
  </si>
  <si>
    <t>Survival for F1 from t0</t>
  </si>
  <si>
    <t># removed @ 6 weeks</t>
  </si>
  <si>
    <t xml:space="preserve">New total </t>
  </si>
  <si>
    <t xml:space="preserve">Interval Survival </t>
  </si>
  <si>
    <t>Survival for F1 from t=0</t>
  </si>
  <si>
    <t># removed (Culled to 250)</t>
  </si>
  <si>
    <t>Interval Survival (from 250 on 10/25)</t>
  </si>
  <si>
    <t># removed (weight measuremetns)</t>
  </si>
  <si>
    <t>#dead</t>
  </si>
  <si>
    <t># removed (weight measuremetns &amp; Phys)</t>
  </si>
  <si>
    <t>N after split</t>
  </si>
  <si>
    <t># culled to normalize to n = 50 per rep</t>
  </si>
  <si>
    <t>N after cull</t>
  </si>
  <si>
    <t># removed (to reet to n= 40)</t>
  </si>
  <si>
    <t>Rest to only 1 side (set all to n = 40 and moved all extras to the min-o-cool)</t>
  </si>
  <si>
    <t># removed (weight measuremetns 5/25)</t>
  </si>
  <si>
    <t>removed during pump failure spawn</t>
  </si>
  <si>
    <t># removed (weight measuremetns 6/25)</t>
  </si>
  <si>
    <t>removed for spawn</t>
  </si>
  <si>
    <t>Fed</t>
  </si>
  <si>
    <t>8A</t>
  </si>
  <si>
    <t>8B</t>
  </si>
  <si>
    <t>8C</t>
  </si>
  <si>
    <t>8D</t>
  </si>
  <si>
    <t>8E</t>
  </si>
  <si>
    <t>8F</t>
  </si>
  <si>
    <t>8G</t>
  </si>
  <si>
    <t>8H</t>
  </si>
  <si>
    <t>7.5A</t>
  </si>
  <si>
    <t>7.5B</t>
  </si>
  <si>
    <t>7.5C</t>
  </si>
  <si>
    <t>7.5D</t>
  </si>
  <si>
    <t>7.5E</t>
  </si>
  <si>
    <t>7.5F</t>
  </si>
  <si>
    <t xml:space="preserve">Not sure if I am correct in accounting for the reset to n = 40 here </t>
  </si>
  <si>
    <t>7.5G</t>
  </si>
  <si>
    <t>7.5H</t>
  </si>
  <si>
    <t>Unfed</t>
  </si>
  <si>
    <t>Full of sediment</t>
  </si>
  <si>
    <t>N after cull (3.14) if # culled = 10</t>
  </si>
  <si>
    <t># to cull to notmalize</t>
  </si>
  <si>
    <t>also froze 10 for gonad index and potential lipid analysis on 4/25</t>
  </si>
  <si>
    <t>*Only 1 found dead in 7.5D between teh 4/25 counts and 6/9 counts - Where are they going?</t>
  </si>
  <si>
    <t>* Did we have A-G on 7/7, but only measure A-D? How are we going up in numbers now?</t>
  </si>
  <si>
    <t>Stocking on 8.15.21</t>
  </si>
  <si>
    <t>toal / 2</t>
  </si>
  <si>
    <t>doube, ckec this</t>
  </si>
  <si>
    <t>Side 1</t>
  </si>
  <si>
    <t>Side 2</t>
  </si>
  <si>
    <t>sampled</t>
  </si>
  <si>
    <t>rr= 10x2 = 20</t>
  </si>
  <si>
    <t>DNA = 96</t>
  </si>
  <si>
    <t>RNA = 3</t>
  </si>
  <si>
    <t>weight = 6</t>
  </si>
  <si>
    <t>mean surivval</t>
  </si>
  <si>
    <t>Minumum</t>
  </si>
  <si>
    <t># to add or remove to get to 625</t>
  </si>
  <si>
    <t>t=0 (51 dpf)</t>
  </si>
  <si>
    <t>Survival from t=0</t>
  </si>
  <si>
    <t xml:space="preserve">Full of sediment, should this be dropped since spat were likely smoothered? </t>
  </si>
  <si>
    <t>Average Survival</t>
  </si>
  <si>
    <t>N after Feb Sampling</t>
  </si>
  <si>
    <t>Dead since sampling</t>
  </si>
  <si>
    <t># to cull to normalize to n = 50 per replicate</t>
  </si>
  <si>
    <t>Lengths of those culled</t>
  </si>
  <si>
    <t>7.5 E</t>
  </si>
  <si>
    <t>7.5 F</t>
  </si>
  <si>
    <t>7.5 G</t>
  </si>
  <si>
    <t>7.5 H</t>
  </si>
  <si>
    <t>8 E</t>
  </si>
  <si>
    <t>8 F</t>
  </si>
  <si>
    <t>8 G</t>
  </si>
  <si>
    <t>8 H</t>
  </si>
  <si>
    <t>* If we assume no mortality and n=4 per replicate for phsyiology days (March, April, May, June), then our final count for spawning N = 43 per replicate (272 per treatment)</t>
  </si>
  <si>
    <t>n = 4 per replicate for dry weights (gonad sparated) = N = 32 per treatment, so we still have good data for gonad development</t>
  </si>
  <si>
    <t>n = 10 for dry weights (gonad, somatic tissue, shell)</t>
  </si>
  <si>
    <t>put the remainder in pearly nets in a mino-cool at the same temp to hold as back ups</t>
  </si>
  <si>
    <t>Alive 12/20/2021</t>
  </si>
  <si>
    <t># dead</t>
  </si>
  <si>
    <t>number</t>
  </si>
  <si>
    <t>pH</t>
  </si>
  <si>
    <t>1.3.22</t>
  </si>
  <si>
    <t>1.4.22</t>
  </si>
  <si>
    <t>1.5.22</t>
  </si>
  <si>
    <t>1.6.22</t>
  </si>
  <si>
    <t>1.7.22</t>
  </si>
  <si>
    <t>1.8.22</t>
  </si>
  <si>
    <t>1.9..22</t>
  </si>
  <si>
    <t>1.10.22</t>
  </si>
  <si>
    <t>1.11.22</t>
  </si>
  <si>
    <t>11.12.22</t>
  </si>
  <si>
    <t>1.13.22</t>
  </si>
  <si>
    <t>1.14.22</t>
  </si>
  <si>
    <t>1.15.22</t>
  </si>
  <si>
    <t>1.16.22</t>
  </si>
  <si>
    <t>1.17.22</t>
  </si>
  <si>
    <t>1.18.22</t>
  </si>
  <si>
    <t>1.19.22</t>
  </si>
  <si>
    <t>1.20.22</t>
  </si>
  <si>
    <t>1.21.22</t>
  </si>
  <si>
    <t>1.22.22</t>
  </si>
  <si>
    <t>1.23.22</t>
  </si>
  <si>
    <t>1.24.22</t>
  </si>
  <si>
    <t>new counts</t>
  </si>
  <si>
    <t>% morality</t>
  </si>
  <si>
    <t>total dead</t>
  </si>
  <si>
    <t xml:space="preserve">Total Mortality </t>
  </si>
  <si>
    <t>1.9.22</t>
  </si>
  <si>
    <t>pH=8</t>
  </si>
  <si>
    <t>pH=7.5</t>
  </si>
  <si>
    <t>pH=7</t>
  </si>
  <si>
    <t>Length Measurement sof dead Scallops</t>
  </si>
  <si>
    <t>dead scallops</t>
  </si>
  <si>
    <t>#</t>
  </si>
  <si>
    <t>Ave</t>
  </si>
  <si>
    <t>SD</t>
  </si>
  <si>
    <t>Max</t>
  </si>
  <si>
    <t>%&gt; 15 mm</t>
  </si>
  <si>
    <t>Feeding</t>
  </si>
  <si>
    <t>Rep</t>
  </si>
  <si>
    <t>High</t>
  </si>
  <si>
    <t>Low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</si>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</sst>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/d/yy"/>
    <numFmt numFmtId="165" formatCode="m/d"/>
    <numFmt numFmtId="166" formatCode="0.000"/>
    <numFmt numFmtId="167" formatCode="0.0%"/>
  </numFmts>
  <fonts count="2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Arial"/>
    </font>
    <font>
      <sz val="11"/>
      <color theme="1"/>
      <name val="Calibri"/>
    </font>
    <font>
      <b/>
      <sz val="11"/>
      <color rgb="FF000000"/>
      <name val="Calibri"/>
    </font>
    <font>
      <sz val="11"/>
      <color rgb="FFFF0000"/>
      <name val="Calibri"/>
    </font>
    <font>
      <b/>
      <sz val="10"/>
      <color rgb="FFFF0000"/>
      <name val="Arial"/>
      <scheme val="minor"/>
    </font>
    <font>
      <sz val="11"/>
      <color rgb="FF000000"/>
      <name val="Inconsolata"/>
    </font>
    <font>
      <sz val="10"/>
      <color rgb="FFFF0000"/>
      <name val="Arial"/>
      <scheme val="minor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7"/>
      <color theme="1"/>
      <name val="Arial"/>
      <scheme val="minor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E2EFDA"/>
        <bgColor rgb="FFE2EFDA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/>
    <xf numFmtId="165" fontId="1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10" fontId="1" fillId="0" borderId="0" xfId="0" applyNumberFormat="1" applyFont="1"/>
    <xf numFmtId="10" fontId="1" fillId="3" borderId="0" xfId="0" applyNumberFormat="1" applyFont="1" applyFill="1"/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2" fillId="0" borderId="0" xfId="0" applyFont="1"/>
    <xf numFmtId="166" fontId="1" fillId="0" borderId="0" xfId="0" applyNumberFormat="1" applyFont="1"/>
    <xf numFmtId="0" fontId="1" fillId="4" borderId="0" xfId="0" applyFont="1" applyFill="1" applyAlignment="1"/>
    <xf numFmtId="0" fontId="1" fillId="4" borderId="0" xfId="0" applyFont="1" applyFill="1" applyAlignment="1">
      <alignment horizontal="center" wrapText="1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6" borderId="0" xfId="0" applyFont="1" applyFill="1" applyAlignment="1"/>
    <xf numFmtId="0" fontId="1" fillId="0" borderId="0" xfId="0" applyFont="1" applyAlignment="1">
      <alignment wrapText="1"/>
    </xf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1" fillId="5" borderId="0" xfId="0" applyFont="1" applyFill="1"/>
    <xf numFmtId="167" fontId="1" fillId="4" borderId="0" xfId="0" applyNumberFormat="1" applyFont="1" applyFill="1"/>
    <xf numFmtId="10" fontId="1" fillId="4" borderId="0" xfId="0" applyNumberFormat="1" applyFont="1" applyFill="1" applyAlignment="1"/>
    <xf numFmtId="10" fontId="1" fillId="3" borderId="0" xfId="0" applyNumberFormat="1" applyFont="1" applyFill="1" applyAlignment="1"/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6" borderId="0" xfId="0" applyFont="1" applyFill="1" applyAlignment="1">
      <alignment horizontal="center"/>
    </xf>
    <xf numFmtId="10" fontId="1" fillId="0" borderId="0" xfId="0" applyNumberFormat="1" applyFont="1" applyAlignment="1"/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6" fillId="8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4" borderId="1" xfId="0" applyFont="1" applyFill="1" applyBorder="1" applyAlignment="1"/>
    <xf numFmtId="167" fontId="1" fillId="4" borderId="1" xfId="0" applyNumberFormat="1" applyFont="1" applyFill="1" applyBorder="1"/>
    <xf numFmtId="10" fontId="11" fillId="3" borderId="0" xfId="0" applyNumberFormat="1" applyFont="1" applyFill="1"/>
    <xf numFmtId="0" fontId="1" fillId="6" borderId="0" xfId="0" applyFont="1" applyFill="1"/>
    <xf numFmtId="0" fontId="2" fillId="0" borderId="0" xfId="0" applyFont="1" applyAlignment="1"/>
    <xf numFmtId="0" fontId="12" fillId="9" borderId="0" xfId="0" applyFont="1" applyFill="1" applyAlignment="1"/>
    <xf numFmtId="0" fontId="1" fillId="0" borderId="1" xfId="0" applyFont="1" applyBorder="1"/>
    <xf numFmtId="0" fontId="1" fillId="0" borderId="2" xfId="0" applyFont="1" applyBorder="1" applyAlignment="1"/>
    <xf numFmtId="0" fontId="1" fillId="0" borderId="2" xfId="0" applyFont="1" applyBorder="1"/>
    <xf numFmtId="0" fontId="1" fillId="4" borderId="4" xfId="0" applyFont="1" applyFill="1" applyBorder="1" applyAlignment="1"/>
    <xf numFmtId="167" fontId="1" fillId="3" borderId="0" xfId="0" applyNumberFormat="1" applyFont="1" applyFill="1" applyAlignment="1">
      <alignment horizontal="center"/>
    </xf>
    <xf numFmtId="0" fontId="1" fillId="4" borderId="3" xfId="0" applyFont="1" applyFill="1" applyBorder="1" applyAlignment="1"/>
    <xf numFmtId="167" fontId="1" fillId="3" borderId="0" xfId="0" applyNumberFormat="1" applyFont="1" applyFill="1"/>
    <xf numFmtId="0" fontId="1" fillId="4" borderId="4" xfId="0" applyFont="1" applyFill="1" applyBorder="1"/>
    <xf numFmtId="167" fontId="1" fillId="3" borderId="1" xfId="0" applyNumberFormat="1" applyFont="1" applyFill="1" applyBorder="1"/>
    <xf numFmtId="10" fontId="1" fillId="4" borderId="1" xfId="0" applyNumberFormat="1" applyFont="1" applyFill="1" applyBorder="1" applyAlignment="1"/>
    <xf numFmtId="0" fontId="1" fillId="0" borderId="2" xfId="0" applyFont="1" applyBorder="1" applyAlignment="1">
      <alignment horizontal="right"/>
    </xf>
    <xf numFmtId="167" fontId="1" fillId="3" borderId="2" xfId="0" applyNumberFormat="1" applyFont="1" applyFill="1" applyBorder="1" applyAlignment="1">
      <alignment horizontal="center"/>
    </xf>
    <xf numFmtId="0" fontId="1" fillId="4" borderId="5" xfId="0" applyFont="1" applyFill="1" applyBorder="1" applyAlignment="1"/>
    <xf numFmtId="0" fontId="1" fillId="5" borderId="2" xfId="0" applyFont="1" applyFill="1" applyBorder="1" applyAlignment="1"/>
    <xf numFmtId="0" fontId="1" fillId="4" borderId="6" xfId="0" applyFont="1" applyFill="1" applyBorder="1"/>
    <xf numFmtId="0" fontId="1" fillId="4" borderId="2" xfId="0" applyFont="1" applyFill="1" applyBorder="1" applyAlignment="1"/>
    <xf numFmtId="0" fontId="12" fillId="0" borderId="0" xfId="0" applyFont="1" applyAlignment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15" fillId="4" borderId="0" xfId="0" applyFont="1" applyFill="1" applyAlignment="1"/>
    <xf numFmtId="0" fontId="15" fillId="0" borderId="0" xfId="0" applyFont="1" applyAlignment="1"/>
    <xf numFmtId="0" fontId="15" fillId="0" borderId="0" xfId="0" applyFont="1" applyAlignment="1"/>
    <xf numFmtId="0" fontId="5" fillId="0" borderId="0" xfId="0" applyFont="1" applyAlignment="1"/>
    <xf numFmtId="0" fontId="1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5" fillId="0" borderId="1" xfId="0" applyFont="1" applyBorder="1" applyAlignment="1"/>
    <xf numFmtId="0" fontId="16" fillId="0" borderId="1" xfId="0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3" fillId="0" borderId="4" xfId="0" applyFont="1" applyBorder="1"/>
    <xf numFmtId="0" fontId="1" fillId="4" borderId="3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7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Post larval Survival (F1 Growout)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1'!$C$1:$C$3</c:f>
              <c:strCache>
                <c:ptCount val="3"/>
                <c:pt idx="0">
                  <c:v>Treatment</c:v>
                </c:pt>
                <c:pt idx="1">
                  <c:v>7.5</c:v>
                </c:pt>
                <c:pt idx="2">
                  <c:v>1</c:v>
                </c:pt>
              </c:strCache>
            </c:strRef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'Pivot Table 1'!$A$4:$A$12</c:f>
              <c:numCache>
                <c:formatCode>General</c:formatCode>
                <c:ptCount val="9"/>
                <c:pt idx="0">
                  <c:v>51</c:v>
                </c:pt>
                <c:pt idx="1">
                  <c:v>64</c:v>
                </c:pt>
                <c:pt idx="2">
                  <c:v>92</c:v>
                </c:pt>
                <c:pt idx="3">
                  <c:v>129</c:v>
                </c:pt>
                <c:pt idx="4">
                  <c:v>147</c:v>
                </c:pt>
                <c:pt idx="5">
                  <c:v>182</c:v>
                </c:pt>
                <c:pt idx="6">
                  <c:v>217</c:v>
                </c:pt>
                <c:pt idx="7">
                  <c:v>245</c:v>
                </c:pt>
                <c:pt idx="8">
                  <c:v>273</c:v>
                </c:pt>
              </c:numCache>
            </c:numRef>
          </c:cat>
          <c:val>
            <c:numRef>
              <c:f>'Pivot Table 1'!$C$4:$C$13</c:f>
              <c:numCache>
                <c:formatCode>General</c:formatCode>
                <c:ptCount val="10"/>
                <c:pt idx="0">
                  <c:v>0.91300000000000003</c:v>
                </c:pt>
                <c:pt idx="1">
                  <c:v>0.83061866878533974</c:v>
                </c:pt>
                <c:pt idx="2">
                  <c:v>0.75187298346365239</c:v>
                </c:pt>
                <c:pt idx="3">
                  <c:v>0.58898228332359692</c:v>
                </c:pt>
                <c:pt idx="4">
                  <c:v>0.56277052610468425</c:v>
                </c:pt>
                <c:pt idx="5">
                  <c:v>0.41870538983059086</c:v>
                </c:pt>
                <c:pt idx="6">
                  <c:v>0.38319008633743268</c:v>
                </c:pt>
                <c:pt idx="7">
                  <c:v>0.29988499863154228</c:v>
                </c:pt>
                <c:pt idx="8">
                  <c:v>0.24967040151757613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D-4217-948E-A65C55BF0AB8}"/>
            </c:ext>
          </c:extLst>
        </c:ser>
        <c:ser>
          <c:idx val="1"/>
          <c:order val="1"/>
          <c:tx>
            <c:strRef>
              <c:f>'Pivot Table 1'!$D$1:$D$3</c:f>
              <c:strCache>
                <c:ptCount val="3"/>
                <c:pt idx="0">
                  <c:v>Treatment</c:v>
                </c:pt>
                <c:pt idx="1">
                  <c:v>8</c:v>
                </c:pt>
                <c:pt idx="2">
                  <c:v>1</c:v>
                </c:pt>
              </c:strCache>
            </c:strRef>
          </c:tx>
          <c:spPr>
            <a:ln cmpd="sng">
              <a:solidFill>
                <a:srgbClr val="FF99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'Pivot Table 1'!$A$4:$A$12</c:f>
              <c:numCache>
                <c:formatCode>General</c:formatCode>
                <c:ptCount val="9"/>
                <c:pt idx="0">
                  <c:v>51</c:v>
                </c:pt>
                <c:pt idx="1">
                  <c:v>64</c:v>
                </c:pt>
                <c:pt idx="2">
                  <c:v>92</c:v>
                </c:pt>
                <c:pt idx="3">
                  <c:v>129</c:v>
                </c:pt>
                <c:pt idx="4">
                  <c:v>147</c:v>
                </c:pt>
                <c:pt idx="5">
                  <c:v>182</c:v>
                </c:pt>
                <c:pt idx="6">
                  <c:v>217</c:v>
                </c:pt>
                <c:pt idx="7">
                  <c:v>245</c:v>
                </c:pt>
                <c:pt idx="8">
                  <c:v>273</c:v>
                </c:pt>
              </c:numCache>
            </c:numRef>
          </c:cat>
          <c:val>
            <c:numRef>
              <c:f>'Pivot Table 1'!$D$4:$D$13</c:f>
              <c:numCache>
                <c:formatCode>General</c:formatCode>
                <c:ptCount val="10"/>
                <c:pt idx="0">
                  <c:v>0.96550000000000002</c:v>
                </c:pt>
                <c:pt idx="1">
                  <c:v>0.93638029419989466</c:v>
                </c:pt>
                <c:pt idx="2">
                  <c:v>0.89870509300858115</c:v>
                </c:pt>
                <c:pt idx="3">
                  <c:v>0.70445877116733369</c:v>
                </c:pt>
                <c:pt idx="4">
                  <c:v>0.6815611174750682</c:v>
                </c:pt>
                <c:pt idx="5">
                  <c:v>0.56564619010183326</c:v>
                </c:pt>
                <c:pt idx="6">
                  <c:v>0.54062624324774156</c:v>
                </c:pt>
                <c:pt idx="7">
                  <c:v>0.39547028134108758</c:v>
                </c:pt>
                <c:pt idx="8">
                  <c:v>0.35808331998421311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D-4217-948E-A65C55BF0AB8}"/>
            </c:ext>
          </c:extLst>
        </c:ser>
        <c:ser>
          <c:idx val="2"/>
          <c:order val="2"/>
          <c:tx>
            <c:strRef>
              <c:f>'Pivot Table 1'!$E$1:$E$3</c:f>
              <c:strCache>
                <c:ptCount val="3"/>
                <c:pt idx="0">
                  <c:v>Treatment</c:v>
                </c:pt>
                <c:pt idx="1">
                  <c:v>(blank)</c:v>
                </c:pt>
                <c:pt idx="2">
                  <c:v>1</c:v>
                </c:pt>
              </c:strCache>
            </c:strRef>
          </c:tx>
          <c:spPr>
            <a:ln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'Pivot Table 1'!$A$4:$A$12</c:f>
              <c:numCache>
                <c:formatCode>General</c:formatCode>
                <c:ptCount val="9"/>
                <c:pt idx="0">
                  <c:v>51</c:v>
                </c:pt>
                <c:pt idx="1">
                  <c:v>64</c:v>
                </c:pt>
                <c:pt idx="2">
                  <c:v>92</c:v>
                </c:pt>
                <c:pt idx="3">
                  <c:v>129</c:v>
                </c:pt>
                <c:pt idx="4">
                  <c:v>147</c:v>
                </c:pt>
                <c:pt idx="5">
                  <c:v>182</c:v>
                </c:pt>
                <c:pt idx="6">
                  <c:v>217</c:v>
                </c:pt>
                <c:pt idx="7">
                  <c:v>245</c:v>
                </c:pt>
                <c:pt idx="8">
                  <c:v>273</c:v>
                </c:pt>
              </c:numCache>
            </c:numRef>
          </c:cat>
          <c:val>
            <c:numRef>
              <c:f>'Pivot Table 1'!$E$4:$E$13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D-4217-948E-A65C55BF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031803"/>
        <c:axId val="1773317824"/>
      </c:lineChart>
      <c:catAx>
        <c:axId val="169303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(Days post fertilization)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3317824"/>
        <c:crosses val="autoZero"/>
        <c:auto val="1"/>
        <c:lblAlgn val="ctr"/>
        <c:lblOffset val="100"/>
        <c:noMultiLvlLbl val="1"/>
      </c:catAx>
      <c:valAx>
        <c:axId val="1773317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30318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6398451426024949"/>
          <c:y val="3.0346820809248554E-2"/>
          <c:w val="0.80517769607843148"/>
          <c:h val="0.8179190751445086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'mortality event Jan 2022'!$C$25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'mortality event Jan 2022'!$D$24:$AA$24</c:f>
              <c:strCache>
                <c:ptCount val="22"/>
                <c:pt idx="0">
                  <c:v>1.3.22</c:v>
                </c:pt>
                <c:pt idx="1">
                  <c:v>1.4.22</c:v>
                </c:pt>
                <c:pt idx="2">
                  <c:v>1.5.22</c:v>
                </c:pt>
                <c:pt idx="3">
                  <c:v>1.6.22</c:v>
                </c:pt>
                <c:pt idx="4">
                  <c:v>1.7.22</c:v>
                </c:pt>
                <c:pt idx="5">
                  <c:v>1.8.22</c:v>
                </c:pt>
                <c:pt idx="6">
                  <c:v>1.9.22</c:v>
                </c:pt>
                <c:pt idx="7">
                  <c:v>1.10.22</c:v>
                </c:pt>
                <c:pt idx="8">
                  <c:v>1.11.22</c:v>
                </c:pt>
                <c:pt idx="9">
                  <c:v>11.12.22</c:v>
                </c:pt>
                <c:pt idx="10">
                  <c:v>1.13.22</c:v>
                </c:pt>
                <c:pt idx="11">
                  <c:v>1.14.22</c:v>
                </c:pt>
                <c:pt idx="12">
                  <c:v>1.15.22</c:v>
                </c:pt>
                <c:pt idx="13">
                  <c:v>1.16.22</c:v>
                </c:pt>
                <c:pt idx="14">
                  <c:v>1.17.22</c:v>
                </c:pt>
                <c:pt idx="15">
                  <c:v>1.18.22</c:v>
                </c:pt>
                <c:pt idx="16">
                  <c:v>1.19.22</c:v>
                </c:pt>
                <c:pt idx="17">
                  <c:v>1.20.22</c:v>
                </c:pt>
                <c:pt idx="18">
                  <c:v>1.21.22</c:v>
                </c:pt>
                <c:pt idx="19">
                  <c:v>1.22.22</c:v>
                </c:pt>
                <c:pt idx="20">
                  <c:v>1.23.22</c:v>
                </c:pt>
                <c:pt idx="21">
                  <c:v>1.24.22</c:v>
                </c:pt>
              </c:strCache>
            </c:strRef>
          </c:cat>
          <c:val>
            <c:numRef>
              <c:f>'mortality event Jan 2022'!$D$25:$AA$25</c:f>
              <c:numCache>
                <c:formatCode>General</c:formatCode>
                <c:ptCount val="24"/>
                <c:pt idx="0">
                  <c:v>28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2F-4268-ACF4-553EF39483A8}"/>
            </c:ext>
          </c:extLst>
        </c:ser>
        <c:ser>
          <c:idx val="1"/>
          <c:order val="1"/>
          <c:tx>
            <c:strRef>
              <c:f>'mortality event Jan 2022'!$C$26</c:f>
              <c:strCache>
                <c:ptCount val="1"/>
                <c:pt idx="0">
                  <c:v>7.5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'mortality event Jan 2022'!$D$24:$AA$24</c:f>
              <c:strCache>
                <c:ptCount val="22"/>
                <c:pt idx="0">
                  <c:v>1.3.22</c:v>
                </c:pt>
                <c:pt idx="1">
                  <c:v>1.4.22</c:v>
                </c:pt>
                <c:pt idx="2">
                  <c:v>1.5.22</c:v>
                </c:pt>
                <c:pt idx="3">
                  <c:v>1.6.22</c:v>
                </c:pt>
                <c:pt idx="4">
                  <c:v>1.7.22</c:v>
                </c:pt>
                <c:pt idx="5">
                  <c:v>1.8.22</c:v>
                </c:pt>
                <c:pt idx="6">
                  <c:v>1.9.22</c:v>
                </c:pt>
                <c:pt idx="7">
                  <c:v>1.10.22</c:v>
                </c:pt>
                <c:pt idx="8">
                  <c:v>1.11.22</c:v>
                </c:pt>
                <c:pt idx="9">
                  <c:v>11.12.22</c:v>
                </c:pt>
                <c:pt idx="10">
                  <c:v>1.13.22</c:v>
                </c:pt>
                <c:pt idx="11">
                  <c:v>1.14.22</c:v>
                </c:pt>
                <c:pt idx="12">
                  <c:v>1.15.22</c:v>
                </c:pt>
                <c:pt idx="13">
                  <c:v>1.16.22</c:v>
                </c:pt>
                <c:pt idx="14">
                  <c:v>1.17.22</c:v>
                </c:pt>
                <c:pt idx="15">
                  <c:v>1.18.22</c:v>
                </c:pt>
                <c:pt idx="16">
                  <c:v>1.19.22</c:v>
                </c:pt>
                <c:pt idx="17">
                  <c:v>1.20.22</c:v>
                </c:pt>
                <c:pt idx="18">
                  <c:v>1.21.22</c:v>
                </c:pt>
                <c:pt idx="19">
                  <c:v>1.22.22</c:v>
                </c:pt>
                <c:pt idx="20">
                  <c:v>1.23.22</c:v>
                </c:pt>
                <c:pt idx="21">
                  <c:v>1.24.22</c:v>
                </c:pt>
              </c:strCache>
            </c:strRef>
          </c:cat>
          <c:val>
            <c:numRef>
              <c:f>'mortality event Jan 2022'!$D$26:$AA$26</c:f>
              <c:numCache>
                <c:formatCode>General</c:formatCode>
                <c:ptCount val="24"/>
                <c:pt idx="0">
                  <c:v>67</c:v>
                </c:pt>
                <c:pt idx="1">
                  <c:v>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2F-4268-ACF4-553EF39483A8}"/>
            </c:ext>
          </c:extLst>
        </c:ser>
        <c:ser>
          <c:idx val="2"/>
          <c:order val="2"/>
          <c:tx>
            <c:strRef>
              <c:f>'mortality event Jan 2022'!$C$27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'mortality event Jan 2022'!$D$24:$AA$24</c:f>
              <c:strCache>
                <c:ptCount val="22"/>
                <c:pt idx="0">
                  <c:v>1.3.22</c:v>
                </c:pt>
                <c:pt idx="1">
                  <c:v>1.4.22</c:v>
                </c:pt>
                <c:pt idx="2">
                  <c:v>1.5.22</c:v>
                </c:pt>
                <c:pt idx="3">
                  <c:v>1.6.22</c:v>
                </c:pt>
                <c:pt idx="4">
                  <c:v>1.7.22</c:v>
                </c:pt>
                <c:pt idx="5">
                  <c:v>1.8.22</c:v>
                </c:pt>
                <c:pt idx="6">
                  <c:v>1.9.22</c:v>
                </c:pt>
                <c:pt idx="7">
                  <c:v>1.10.22</c:v>
                </c:pt>
                <c:pt idx="8">
                  <c:v>1.11.22</c:v>
                </c:pt>
                <c:pt idx="9">
                  <c:v>11.12.22</c:v>
                </c:pt>
                <c:pt idx="10">
                  <c:v>1.13.22</c:v>
                </c:pt>
                <c:pt idx="11">
                  <c:v>1.14.22</c:v>
                </c:pt>
                <c:pt idx="12">
                  <c:v>1.15.22</c:v>
                </c:pt>
                <c:pt idx="13">
                  <c:v>1.16.22</c:v>
                </c:pt>
                <c:pt idx="14">
                  <c:v>1.17.22</c:v>
                </c:pt>
                <c:pt idx="15">
                  <c:v>1.18.22</c:v>
                </c:pt>
                <c:pt idx="16">
                  <c:v>1.19.22</c:v>
                </c:pt>
                <c:pt idx="17">
                  <c:v>1.20.22</c:v>
                </c:pt>
                <c:pt idx="18">
                  <c:v>1.21.22</c:v>
                </c:pt>
                <c:pt idx="19">
                  <c:v>1.22.22</c:v>
                </c:pt>
                <c:pt idx="20">
                  <c:v>1.23.22</c:v>
                </c:pt>
                <c:pt idx="21">
                  <c:v>1.24.22</c:v>
                </c:pt>
              </c:strCache>
            </c:strRef>
          </c:cat>
          <c:val>
            <c:numRef>
              <c:f>'mortality event Jan 2022'!$D$27:$AA$27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E2F-4268-ACF4-553EF394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495386"/>
        <c:axId val="11506422"/>
      </c:barChart>
      <c:catAx>
        <c:axId val="9304953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06422"/>
        <c:crosses val="autoZero"/>
        <c:auto val="1"/>
        <c:lblAlgn val="ctr"/>
        <c:lblOffset val="100"/>
        <c:noMultiLvlLbl val="1"/>
      </c:catAx>
      <c:valAx>
        <c:axId val="11506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600" b="0">
                    <a:solidFill>
                      <a:srgbClr val="000000"/>
                    </a:solidFill>
                    <a:latin typeface="+mn-lt"/>
                  </a:defRPr>
                </a:pPr>
                <a:r>
                  <a:rPr sz="1600" b="0">
                    <a:solidFill>
                      <a:srgbClr val="000000"/>
                    </a:solidFill>
                    <a:latin typeface="+mn-lt"/>
                  </a:rPr>
                  <a:t>Number Dead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04953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114300</xdr:colOff>
      <xdr:row>1</xdr:row>
      <xdr:rowOff>57150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11</xdr:row>
      <xdr:rowOff>133350</xdr:rowOff>
    </xdr:from>
    <xdr:ext cx="5343525" cy="329565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amuel Gurr" refreshedDate="44859.622746064815" refreshedVersion="6" recordCount="994">
  <cacheSource type="worksheet">
    <worksheetSource ref="A1:F995" sheet="F1 grow out"/>
  </cacheSource>
  <cacheFields count="6">
    <cacheField name="Age" numFmtId="0">
      <sharedItems containsString="0" containsBlank="1" containsNumber="1" containsInteger="1" minValue="23" maxValue="273" count="11">
        <n v="23"/>
        <n v="51"/>
        <n v="64"/>
        <n v="92"/>
        <n v="129"/>
        <n v="147"/>
        <n v="182"/>
        <n v="217"/>
        <n v="245"/>
        <n v="273"/>
        <m/>
      </sharedItems>
    </cacheField>
    <cacheField name="Date" numFmtId="0">
      <sharedItems containsNonDate="0" containsDate="1" containsString="0" containsBlank="1" minDate="2021-08-18T00:00:00" maxDate="2022-03-29T00:00:00"/>
    </cacheField>
    <cacheField name="Treatment" numFmtId="0">
      <sharedItems containsString="0" containsBlank="1" containsNumber="1" minValue="7" maxValue="8" count="4">
        <n v="8"/>
        <n v="7.5"/>
        <n v="7"/>
        <m/>
      </sharedItems>
    </cacheField>
    <cacheField name="Replicate" numFmtId="0">
      <sharedItems containsBlank="1"/>
    </cacheField>
    <cacheField name="N" numFmtId="0">
      <sharedItems containsString="0" containsBlank="1" containsNumber="1" containsInteger="1" minValue="16" maxValue="1606"/>
    </cacheField>
    <cacheField name="Survival" numFmtId="10">
      <sharedItems containsString="0" containsBlank="1" containsNumber="1" minValue="0.16421052631578947" maxValue="1.1751269035532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4">
  <r>
    <x v="0"/>
    <d v="2021-08-18T00:00:00"/>
    <x v="0"/>
    <s v="A"/>
    <n v="1500"/>
    <n v="1"/>
  </r>
  <r>
    <x v="0"/>
    <d v="2021-08-18T00:00:00"/>
    <x v="0"/>
    <s v="B"/>
    <n v="1500"/>
    <n v="1"/>
  </r>
  <r>
    <x v="0"/>
    <d v="2021-08-18T00:00:00"/>
    <x v="0"/>
    <s v="C"/>
    <n v="1500"/>
    <n v="1"/>
  </r>
  <r>
    <x v="0"/>
    <d v="2021-08-18T00:00:00"/>
    <x v="0"/>
    <s v="D"/>
    <n v="1500"/>
    <n v="1"/>
  </r>
  <r>
    <x v="0"/>
    <d v="2021-08-18T00:00:00"/>
    <x v="1"/>
    <s v="A"/>
    <n v="1500"/>
    <n v="1"/>
  </r>
  <r>
    <x v="0"/>
    <d v="2021-08-18T00:00:00"/>
    <x v="1"/>
    <s v="B"/>
    <n v="1500"/>
    <n v="1"/>
  </r>
  <r>
    <x v="0"/>
    <d v="2021-08-18T00:00:00"/>
    <x v="1"/>
    <s v="C"/>
    <n v="1500"/>
    <n v="1"/>
  </r>
  <r>
    <x v="0"/>
    <d v="2021-08-18T00:00:00"/>
    <x v="1"/>
    <s v="D"/>
    <n v="1500"/>
    <n v="1"/>
  </r>
  <r>
    <x v="0"/>
    <d v="2021-08-18T00:00:00"/>
    <x v="2"/>
    <s v="A"/>
    <n v="84"/>
    <n v="1"/>
  </r>
  <r>
    <x v="1"/>
    <d v="2021-09-15T00:00:00"/>
    <x v="0"/>
    <s v="A"/>
    <n v="1331"/>
    <n v="0.88733333333333331"/>
  </r>
  <r>
    <x v="1"/>
    <d v="2021-09-15T00:00:00"/>
    <x v="0"/>
    <s v="B"/>
    <n v="1490"/>
    <n v="0.99333333333333329"/>
  </r>
  <r>
    <x v="1"/>
    <d v="2021-09-15T00:00:00"/>
    <x v="0"/>
    <s v="C"/>
    <n v="1366"/>
    <n v="0.91066666666666662"/>
  </r>
  <r>
    <x v="1"/>
    <d v="2021-09-15T00:00:00"/>
    <x v="0"/>
    <s v="D"/>
    <n v="1606"/>
    <n v="1.0706666666666667"/>
  </r>
  <r>
    <x v="1"/>
    <d v="2021-09-15T00:00:00"/>
    <x v="1"/>
    <s v="A"/>
    <n v="1374"/>
    <n v="0.91600000000000004"/>
  </r>
  <r>
    <x v="1"/>
    <d v="2021-09-15T00:00:00"/>
    <x v="1"/>
    <s v="B"/>
    <n v="1327"/>
    <n v="0.88466666666666671"/>
  </r>
  <r>
    <x v="1"/>
    <d v="2021-09-15T00:00:00"/>
    <x v="1"/>
    <s v="C"/>
    <n v="1511"/>
    <n v="1.0073333333333334"/>
  </r>
  <r>
    <x v="1"/>
    <d v="2021-09-15T00:00:00"/>
    <x v="1"/>
    <s v="D"/>
    <n v="1266"/>
    <n v="0.84399999999999997"/>
  </r>
  <r>
    <x v="1"/>
    <d v="2021-09-15T00:00:00"/>
    <x v="2"/>
    <s v="A"/>
    <n v="18"/>
    <n v="0.20238095238095238"/>
  </r>
  <r>
    <x v="2"/>
    <d v="2021-09-28T00:00:00"/>
    <x v="0"/>
    <s v="A"/>
    <n v="624"/>
    <n v="0.78589420654911835"/>
  </r>
  <r>
    <x v="2"/>
    <d v="2021-09-28T00:00:00"/>
    <x v="0"/>
    <s v="B"/>
    <n v="627"/>
    <n v="0.98740157480314961"/>
  </r>
  <r>
    <x v="2"/>
    <d v="2021-09-28T00:00:00"/>
    <x v="0"/>
    <s v="C"/>
    <n v="618"/>
    <n v="0.81422924901185767"/>
  </r>
  <r>
    <x v="2"/>
    <d v="2021-09-28T00:00:00"/>
    <x v="0"/>
    <s v="D"/>
    <n v="601"/>
    <n v="1.1579961464354529"/>
  </r>
  <r>
    <x v="2"/>
    <d v="2021-09-28T00:00:00"/>
    <x v="1"/>
    <s v="A"/>
    <n v="609"/>
    <n v="0.81091877496671105"/>
  </r>
  <r>
    <x v="2"/>
    <d v="2021-09-28T00:00:00"/>
    <x v="1"/>
    <s v="B"/>
    <n v="631"/>
    <n v="0.7907268170426065"/>
  </r>
  <r>
    <x v="2"/>
    <d v="2021-09-28T00:00:00"/>
    <x v="1"/>
    <s v="C"/>
    <n v="622"/>
    <n v="1.0130293159609121"/>
  </r>
  <r>
    <x v="2"/>
    <d v="2021-09-28T00:00:00"/>
    <x v="1"/>
    <s v="D"/>
    <n v="608"/>
    <n v="0.70779976717112925"/>
  </r>
  <r>
    <x v="2"/>
    <d v="2021-09-28T00:00:00"/>
    <x v="2"/>
    <s v="A"/>
    <n v="16"/>
    <n v="0.19047619047619047"/>
  </r>
  <r>
    <x v="3"/>
    <d v="2021-10-25T00:00:00"/>
    <x v="0"/>
    <s v="A"/>
    <n v="467"/>
    <n v="0.6980568011958147"/>
  </r>
  <r>
    <x v="3"/>
    <d v="2021-10-25T00:00:00"/>
    <x v="0"/>
    <s v="B"/>
    <n v="471"/>
    <n v="0.92352941176470593"/>
  </r>
  <r>
    <x v="3"/>
    <d v="2021-10-25T00:00:00"/>
    <x v="0"/>
    <s v="C"/>
    <n v="506"/>
    <n v="0.79810725552050477"/>
  </r>
  <r>
    <x v="3"/>
    <d v="2021-10-25T00:00:00"/>
    <x v="0"/>
    <s v="D"/>
    <n v="463"/>
    <n v="1.1751269035532994"/>
  </r>
  <r>
    <x v="3"/>
    <d v="2021-10-25T00:00:00"/>
    <x v="1"/>
    <s v="A"/>
    <n v="453"/>
    <n v="0.72364217252396168"/>
  </r>
  <r>
    <x v="3"/>
    <d v="2021-10-25T00:00:00"/>
    <x v="1"/>
    <s v="B"/>
    <n v="484"/>
    <n v="0.71916790490341753"/>
  </r>
  <r>
    <x v="3"/>
    <d v="2021-10-25T00:00:00"/>
    <x v="1"/>
    <s v="C"/>
    <n v="466"/>
    <n v="0.95296523517382414"/>
  </r>
  <r>
    <x v="3"/>
    <d v="2021-10-25T00:00:00"/>
    <x v="1"/>
    <s v="D"/>
    <n v="449"/>
    <n v="0.61171662125340598"/>
  </r>
  <r>
    <x v="3"/>
    <d v="2021-10-25T00:00:00"/>
    <x v="2"/>
    <s v="A"/>
    <n v="16"/>
    <n v="0.19047619047619047"/>
  </r>
  <r>
    <x v="4"/>
    <d v="2021-12-02T00:00:00"/>
    <x v="0"/>
    <s v="A"/>
    <n v="239"/>
    <n v="0.52876106194690264"/>
  </r>
  <r>
    <x v="4"/>
    <d v="2021-12-02T00:00:00"/>
    <x v="0"/>
    <s v="B"/>
    <n v="246"/>
    <n v="0.85121107266435991"/>
  </r>
  <r>
    <x v="4"/>
    <d v="2021-12-02T00:00:00"/>
    <x v="0"/>
    <s v="C"/>
    <n v="234"/>
    <n v="0.61904761904761907"/>
  </r>
  <r>
    <x v="4"/>
    <d v="2021-12-02T00:00:00"/>
    <x v="0"/>
    <s v="D"/>
    <n v="235"/>
    <n v="0.81881533101045301"/>
  </r>
  <r>
    <x v="4"/>
    <d v="2021-12-02T00:00:00"/>
    <x v="1"/>
    <s v="A"/>
    <n v="244"/>
    <n v="0.57683215130023646"/>
  </r>
  <r>
    <x v="4"/>
    <d v="2021-12-02T00:00:00"/>
    <x v="1"/>
    <s v="B"/>
    <n v="229"/>
    <n v="0.52164009111617315"/>
  </r>
  <r>
    <x v="4"/>
    <d v="2021-12-02T00:00:00"/>
    <x v="1"/>
    <s v="C"/>
    <n v="226"/>
    <n v="0.79577464788732399"/>
  </r>
  <r>
    <x v="4"/>
    <d v="2021-12-02T00:00:00"/>
    <x v="1"/>
    <s v="D"/>
    <n v="247"/>
    <n v="0.46168224299065419"/>
  </r>
  <r>
    <x v="4"/>
    <d v="2021-12-02T00:00:00"/>
    <x v="2"/>
    <s v="A"/>
    <n v="16"/>
    <n v="0.19047619047619047"/>
  </r>
  <r>
    <x v="5"/>
    <d v="2021-12-20T00:00:00"/>
    <x v="0"/>
    <s v="A"/>
    <n v="227"/>
    <n v="0.51357466063348411"/>
  </r>
  <r>
    <x v="5"/>
    <d v="2021-12-20T00:00:00"/>
    <x v="0"/>
    <s v="B"/>
    <n v="234"/>
    <n v="0.83870967741935487"/>
  </r>
  <r>
    <x v="5"/>
    <d v="2021-12-20T00:00:00"/>
    <x v="0"/>
    <s v="C"/>
    <n v="216"/>
    <n v="0.58695652173913049"/>
  </r>
  <r>
    <x v="5"/>
    <d v="2021-12-20T00:00:00"/>
    <x v="0"/>
    <s v="D"/>
    <n v="218"/>
    <n v="0.78700361010830322"/>
  </r>
  <r>
    <x v="5"/>
    <d v="2021-12-20T00:00:00"/>
    <x v="1"/>
    <s v="A"/>
    <n v="228"/>
    <n v="0.55205811138014527"/>
  </r>
  <r>
    <x v="5"/>
    <d v="2021-12-20T00:00:00"/>
    <x v="1"/>
    <s v="B"/>
    <n v="218"/>
    <n v="0.50815850815850816"/>
  </r>
  <r>
    <x v="5"/>
    <d v="2021-12-20T00:00:00"/>
    <x v="1"/>
    <s v="C"/>
    <n v="212"/>
    <n v="0.77372262773722633"/>
  </r>
  <r>
    <x v="5"/>
    <d v="2021-12-20T00:00:00"/>
    <x v="1"/>
    <s v="D"/>
    <n v="219"/>
    <n v="0.41714285714285715"/>
  </r>
  <r>
    <x v="5"/>
    <d v="2021-12-20T00:00:00"/>
    <x v="2"/>
    <s v="A"/>
    <n v="16"/>
    <n v="0.19047619047619047"/>
  </r>
  <r>
    <x v="6"/>
    <d v="2022-01-24T00:00:00"/>
    <x v="0"/>
    <s v="A"/>
    <n v="186"/>
    <n v="0.42081447963800905"/>
  </r>
  <r>
    <x v="6"/>
    <d v="2022-01-24T00:00:00"/>
    <x v="0"/>
    <s v="B"/>
    <n v="187"/>
    <n v="0.67025089605734767"/>
  </r>
  <r>
    <x v="6"/>
    <d v="2022-01-24T00:00:00"/>
    <x v="0"/>
    <s v="C"/>
    <n v="188"/>
    <n v="0.51086956521739135"/>
  </r>
  <r>
    <x v="6"/>
    <d v="2022-01-24T00:00:00"/>
    <x v="0"/>
    <s v="D"/>
    <n v="183"/>
    <n v="0.66064981949458479"/>
  </r>
  <r>
    <x v="6"/>
    <d v="2022-01-24T00:00:00"/>
    <x v="1"/>
    <s v="A"/>
    <n v="178"/>
    <n v="0.43099273607748184"/>
  </r>
  <r>
    <x v="6"/>
    <d v="2022-01-24T00:00:00"/>
    <x v="1"/>
    <s v="B"/>
    <n v="155"/>
    <n v="0.36130536130536128"/>
  </r>
  <r>
    <x v="6"/>
    <d v="2022-01-24T00:00:00"/>
    <x v="1"/>
    <s v="C"/>
    <n v="151"/>
    <n v="0.55109489051094895"/>
  </r>
  <r>
    <x v="6"/>
    <d v="2022-01-24T00:00:00"/>
    <x v="1"/>
    <s v="D"/>
    <n v="174"/>
    <n v="0.33142857142857141"/>
  </r>
  <r>
    <x v="6"/>
    <d v="2022-01-24T00:00:00"/>
    <x v="2"/>
    <s v="A"/>
    <n v="16"/>
    <n v="0.19047619047619047"/>
  </r>
  <r>
    <x v="7"/>
    <d v="2022-02-28T00:00:00"/>
    <x v="0"/>
    <s v="A"/>
    <m/>
    <n v="0.42533936651583709"/>
  </r>
  <r>
    <x v="7"/>
    <d v="2022-02-28T00:00:00"/>
    <x v="0"/>
    <s v="B"/>
    <m/>
    <n v="0.63082437275985659"/>
  </r>
  <r>
    <x v="7"/>
    <d v="2022-02-28T00:00:00"/>
    <x v="0"/>
    <s v="C"/>
    <m/>
    <n v="0.45652173913043476"/>
  </r>
  <r>
    <x v="7"/>
    <d v="2022-02-28T00:00:00"/>
    <x v="0"/>
    <s v="D"/>
    <m/>
    <n v="0.64981949458483756"/>
  </r>
  <r>
    <x v="7"/>
    <d v="2022-02-28T00:00:00"/>
    <x v="0"/>
    <s v="E"/>
    <m/>
    <n v="0.42533936651583709"/>
  </r>
  <r>
    <x v="7"/>
    <d v="2022-02-28T00:00:00"/>
    <x v="0"/>
    <s v="F"/>
    <m/>
    <n v="0.63082437275985659"/>
  </r>
  <r>
    <x v="7"/>
    <d v="2022-02-28T00:00:00"/>
    <x v="0"/>
    <s v="G"/>
    <m/>
    <n v="0.45652173913043476"/>
  </r>
  <r>
    <x v="7"/>
    <d v="2022-02-28T00:00:00"/>
    <x v="0"/>
    <s v="H"/>
    <m/>
    <n v="0.64981949458483756"/>
  </r>
  <r>
    <x v="7"/>
    <d v="2022-02-28T00:00:00"/>
    <x v="1"/>
    <s v="A"/>
    <m/>
    <n v="0.36803874092009686"/>
  </r>
  <r>
    <x v="7"/>
    <d v="2022-02-28T00:00:00"/>
    <x v="1"/>
    <s v="B"/>
    <m/>
    <n v="0.34965034965034963"/>
  </r>
  <r>
    <x v="7"/>
    <d v="2022-02-28T00:00:00"/>
    <x v="1"/>
    <s v="C"/>
    <m/>
    <n v="0.52554744525547448"/>
  </r>
  <r>
    <x v="7"/>
    <d v="2022-02-28T00:00:00"/>
    <x v="1"/>
    <s v="D"/>
    <m/>
    <n v="0.28952380952380952"/>
  </r>
  <r>
    <x v="7"/>
    <d v="2022-02-28T00:00:00"/>
    <x v="1"/>
    <s v="E"/>
    <m/>
    <n v="0.36803874092009686"/>
  </r>
  <r>
    <x v="7"/>
    <d v="2022-02-28T00:00:00"/>
    <x v="1"/>
    <s v="F"/>
    <m/>
    <n v="0.34965034965034963"/>
  </r>
  <r>
    <x v="7"/>
    <d v="2022-02-28T00:00:00"/>
    <x v="1"/>
    <s v="G"/>
    <m/>
    <n v="0.52554744525547448"/>
  </r>
  <r>
    <x v="7"/>
    <d v="2022-02-28T00:00:00"/>
    <x v="1"/>
    <s v="H"/>
    <m/>
    <n v="0.28952380952380952"/>
  </r>
  <r>
    <x v="7"/>
    <d v="2022-02-28T00:00:00"/>
    <x v="2"/>
    <s v="A"/>
    <m/>
    <n v="0.19047619047619047"/>
  </r>
  <r>
    <x v="8"/>
    <d v="2022-03-28T00:00:00"/>
    <x v="0"/>
    <s v="A"/>
    <m/>
    <n v="0.2655367231638418"/>
  </r>
  <r>
    <x v="8"/>
    <d v="2022-03-28T00:00:00"/>
    <x v="0"/>
    <s v="B"/>
    <m/>
    <n v="0.55172413793103448"/>
  </r>
  <r>
    <x v="8"/>
    <d v="2022-03-28T00:00:00"/>
    <x v="0"/>
    <s v="C"/>
    <m/>
    <n v="0.32666666666666666"/>
  </r>
  <r>
    <x v="8"/>
    <d v="2022-03-28T00:00:00"/>
    <x v="0"/>
    <s v="D"/>
    <m/>
    <n v="0.4467005076142132"/>
  </r>
  <r>
    <x v="8"/>
    <d v="2022-03-28T00:00:00"/>
    <x v="0"/>
    <s v="E"/>
    <m/>
    <n v="0.25683060109289618"/>
  </r>
  <r>
    <x v="8"/>
    <d v="2022-03-28T00:00:00"/>
    <x v="0"/>
    <s v="F"/>
    <m/>
    <n v="0.55172413793103448"/>
  </r>
  <r>
    <x v="8"/>
    <d v="2022-03-28T00:00:00"/>
    <x v="0"/>
    <s v="G"/>
    <m/>
    <n v="0.32236842105263158"/>
  </r>
  <r>
    <x v="8"/>
    <d v="2022-03-28T00:00:00"/>
    <x v="0"/>
    <s v="H"/>
    <m/>
    <n v="0.44221105527638194"/>
  </r>
  <r>
    <x v="8"/>
    <d v="2022-03-28T00:00:00"/>
    <x v="1"/>
    <s v="A"/>
    <m/>
    <n v="0.29362880886426596"/>
  </r>
  <r>
    <x v="8"/>
    <d v="2022-03-28T00:00:00"/>
    <x v="1"/>
    <s v="B"/>
    <m/>
    <n v="0.26385224274406333"/>
  </r>
  <r>
    <x v="8"/>
    <d v="2022-03-28T00:00:00"/>
    <x v="1"/>
    <s v="C"/>
    <m/>
    <n v="0.43478260869565216"/>
  </r>
  <r>
    <x v="8"/>
    <d v="2022-03-28T00:00:00"/>
    <x v="1"/>
    <s v="D"/>
    <m/>
    <n v="0.21564482029598309"/>
  </r>
  <r>
    <x v="8"/>
    <d v="2022-03-28T00:00:00"/>
    <x v="1"/>
    <s v="E"/>
    <m/>
    <n v="0.31641791044776119"/>
  </r>
  <r>
    <x v="8"/>
    <d v="2022-03-28T00:00:00"/>
    <x v="1"/>
    <s v="F"/>
    <m/>
    <n v="0.25706940874035988"/>
  </r>
  <r>
    <x v="8"/>
    <d v="2022-03-28T00:00:00"/>
    <x v="1"/>
    <s v="G"/>
    <m/>
    <n v="0.4065040650406504"/>
  </r>
  <r>
    <x v="8"/>
    <d v="2022-03-28T00:00:00"/>
    <x v="1"/>
    <s v="H"/>
    <m/>
    <n v="0.21118012422360249"/>
  </r>
  <r>
    <x v="8"/>
    <d v="2022-03-28T00:00:00"/>
    <x v="2"/>
    <s v="A"/>
    <m/>
    <n v="0.19047619047619047"/>
  </r>
  <r>
    <x v="9"/>
    <d v="2022-03-28T00:00:00"/>
    <x v="0"/>
    <s v="A"/>
    <m/>
    <n v="0.22543352601156069"/>
  </r>
  <r>
    <x v="9"/>
    <d v="2022-03-28T00:00:00"/>
    <x v="0"/>
    <s v="B"/>
    <m/>
    <n v="0.50256410256410255"/>
  </r>
  <r>
    <x v="9"/>
    <d v="2022-03-28T00:00:00"/>
    <x v="0"/>
    <s v="C"/>
    <m/>
    <n v="0.28082191780821919"/>
  </r>
  <r>
    <x v="9"/>
    <d v="2022-03-28T00:00:00"/>
    <x v="0"/>
    <s v="D"/>
    <m/>
    <n v="0.38095238095238093"/>
  </r>
  <r>
    <x v="9"/>
    <d v="2022-03-28T00:00:00"/>
    <x v="0"/>
    <s v="E"/>
    <m/>
    <n v="0.25139664804469275"/>
  </r>
  <r>
    <x v="9"/>
    <d v="2022-03-28T00:00:00"/>
    <x v="0"/>
    <s v="F"/>
    <m/>
    <n v="0.45128205128205129"/>
  </r>
  <r>
    <x v="9"/>
    <d v="2022-03-28T00:00:00"/>
    <x v="0"/>
    <s v="G"/>
    <m/>
    <n v="0.29054054054054052"/>
  </r>
  <r>
    <x v="9"/>
    <d v="2022-03-28T00:00:00"/>
    <x v="0"/>
    <s v="H"/>
    <m/>
    <n v="0.48167539267015708"/>
  </r>
  <r>
    <x v="9"/>
    <d v="2022-03-28T00:00:00"/>
    <x v="1"/>
    <s v="A"/>
    <m/>
    <n v="0.25495750708215298"/>
  </r>
  <r>
    <x v="9"/>
    <d v="2022-03-28T00:00:00"/>
    <x v="1"/>
    <s v="B"/>
    <m/>
    <n v="0.22102425876010781"/>
  </r>
  <r>
    <x v="9"/>
    <d v="2022-03-28T00:00:00"/>
    <x v="1"/>
    <s v="C"/>
    <m/>
    <n v="0.36036036036036034"/>
  </r>
  <r>
    <x v="9"/>
    <d v="2022-03-28T00:00:00"/>
    <x v="1"/>
    <s v="D"/>
    <m/>
    <n v="0.18924731182795698"/>
  </r>
  <r>
    <x v="9"/>
    <d v="2022-03-28T00:00:00"/>
    <x v="1"/>
    <s v="E"/>
    <m/>
    <n v="0.24464831804281345"/>
  </r>
  <r>
    <x v="9"/>
    <d v="2022-03-28T00:00:00"/>
    <x v="1"/>
    <s v="F"/>
    <m/>
    <n v="0.20997375328083989"/>
  </r>
  <r>
    <x v="9"/>
    <d v="2022-03-28T00:00:00"/>
    <x v="1"/>
    <s v="G"/>
    <m/>
    <n v="0.35294117647058826"/>
  </r>
  <r>
    <x v="9"/>
    <d v="2022-03-28T00:00:00"/>
    <x v="1"/>
    <s v="H"/>
    <m/>
    <n v="0.16421052631578947"/>
  </r>
  <r>
    <x v="9"/>
    <d v="2022-03-28T00:00:00"/>
    <x v="2"/>
    <s v="A"/>
    <m/>
    <n v="0.52459016393442626"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  <r>
    <x v="10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4" applyNumberFormats="0" applyBorderFormats="0" applyFontFormats="0" applyPatternFormats="0" applyAlignmentFormats="0" applyWidthHeightFormats="0" dataCaption="" updatedVersion="6" compact="0" compactData="0">
  <location ref="A1:F14" firstHeaderRow="1" firstDataRow="2" firstDataCol="1"/>
  <pivotFields count="6">
    <pivotField name="Age" axis="axisRow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Date" compact="0" numFmtId="164" outline="0" multipleItemSelectionAllowed="1" showAll="0"/>
    <pivotField name="Treatment" axis="axisCol" compact="0" outline="0" multipleItemSelectionAllowed="1" showAll="0" sortType="ascending">
      <items count="5">
        <item x="2"/>
        <item x="1"/>
        <item x="0"/>
        <item x="3"/>
        <item t="default"/>
      </items>
    </pivotField>
    <pivotField name="Replicate" compact="0" outline="0" multipleItemSelectionAllowed="1" showAll="0"/>
    <pivotField name="N" compact="0" outline="0" multipleItemSelectionAllowed="1" showAll="0"/>
    <pivotField name="Survival" dataField="1" compact="0" numFmtId="10" outline="0" multipleItemSelectionAllowe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Survival" fld="5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5"/>
  <sheetViews>
    <sheetView tabSelected="1" workbookViewId="0"/>
  </sheetViews>
  <sheetFormatPr defaultColWidth="12.6640625" defaultRowHeight="15.75" customHeight="1"/>
  <sheetData>
    <row r="1" spans="1:13">
      <c r="A1" s="1" t="s">
        <v>0</v>
      </c>
      <c r="B1" s="1" t="s">
        <v>1</v>
      </c>
      <c r="D1" s="1" t="s">
        <v>2</v>
      </c>
    </row>
    <row r="2" spans="1:13">
      <c r="A2" s="2">
        <v>44403</v>
      </c>
    </row>
    <row r="3" spans="1:13">
      <c r="A3" s="2">
        <v>44426</v>
      </c>
      <c r="B3" s="3">
        <f t="shared" ref="B3:B18" si="0">A3-$A$2</f>
        <v>23</v>
      </c>
    </row>
    <row r="4" spans="1:13">
      <c r="A4" s="2">
        <v>44433</v>
      </c>
      <c r="B4" s="3">
        <f t="shared" si="0"/>
        <v>30</v>
      </c>
    </row>
    <row r="5" spans="1:13">
      <c r="A5" s="2">
        <v>44454</v>
      </c>
      <c r="B5" s="3">
        <f t="shared" si="0"/>
        <v>51</v>
      </c>
      <c r="D5" s="1" t="s">
        <v>3</v>
      </c>
    </row>
    <row r="6" spans="1:13">
      <c r="A6" s="2">
        <v>44467</v>
      </c>
      <c r="B6" s="3">
        <f t="shared" si="0"/>
        <v>64</v>
      </c>
    </row>
    <row r="7" spans="1:13">
      <c r="A7" s="2">
        <v>44495</v>
      </c>
      <c r="B7" s="3">
        <f t="shared" si="0"/>
        <v>92</v>
      </c>
      <c r="D7" s="1" t="s">
        <v>4</v>
      </c>
    </row>
    <row r="8" spans="1:13">
      <c r="A8" s="2">
        <v>44532</v>
      </c>
      <c r="B8" s="3">
        <f t="shared" si="0"/>
        <v>129</v>
      </c>
      <c r="E8" s="1" t="s">
        <v>5</v>
      </c>
    </row>
    <row r="9" spans="1:13">
      <c r="A9" s="2">
        <v>44550</v>
      </c>
      <c r="B9" s="3">
        <f t="shared" si="0"/>
        <v>147</v>
      </c>
    </row>
    <row r="10" spans="1:13">
      <c r="A10" s="2">
        <v>44585</v>
      </c>
      <c r="B10" s="3">
        <f t="shared" si="0"/>
        <v>182</v>
      </c>
    </row>
    <row r="11" spans="1:13">
      <c r="A11" s="2">
        <v>44620</v>
      </c>
      <c r="B11" s="3">
        <f t="shared" si="0"/>
        <v>217</v>
      </c>
    </row>
    <row r="12" spans="1:13">
      <c r="A12" s="2">
        <v>44648</v>
      </c>
      <c r="B12" s="3">
        <f t="shared" si="0"/>
        <v>245</v>
      </c>
      <c r="H12" s="4"/>
      <c r="I12" s="4"/>
      <c r="J12" s="5" t="s">
        <v>6</v>
      </c>
      <c r="K12" s="4"/>
      <c r="L12" s="4"/>
      <c r="M12" s="4"/>
    </row>
    <row r="13" spans="1:13">
      <c r="A13" s="6">
        <v>44676</v>
      </c>
      <c r="B13" s="3">
        <f t="shared" si="0"/>
        <v>273</v>
      </c>
      <c r="H13" s="5" t="s">
        <v>7</v>
      </c>
      <c r="I13" s="4"/>
      <c r="J13" s="4"/>
      <c r="K13" s="4"/>
      <c r="L13" s="4"/>
      <c r="M13" s="4"/>
    </row>
    <row r="14" spans="1:13">
      <c r="A14" s="2">
        <v>44721</v>
      </c>
      <c r="B14" s="3">
        <f t="shared" si="0"/>
        <v>318</v>
      </c>
      <c r="H14" s="4"/>
      <c r="I14" s="5" t="s">
        <v>8</v>
      </c>
      <c r="J14" s="7">
        <v>3</v>
      </c>
      <c r="K14" s="4"/>
      <c r="L14" s="4"/>
      <c r="M14" s="4"/>
    </row>
    <row r="15" spans="1:13">
      <c r="A15" s="2">
        <v>44749</v>
      </c>
      <c r="B15" s="3">
        <f t="shared" si="0"/>
        <v>346</v>
      </c>
      <c r="H15" s="4"/>
      <c r="I15" s="5" t="s">
        <v>9</v>
      </c>
      <c r="J15" s="7">
        <v>9</v>
      </c>
      <c r="K15" s="4"/>
      <c r="L15" s="4"/>
      <c r="M15" s="4"/>
    </row>
    <row r="16" spans="1:13">
      <c r="A16" s="2">
        <v>44797</v>
      </c>
      <c r="B16" s="3">
        <f t="shared" si="0"/>
        <v>394</v>
      </c>
      <c r="H16" s="4"/>
      <c r="I16" s="4"/>
      <c r="J16" s="7">
        <v>12</v>
      </c>
      <c r="K16" s="4"/>
      <c r="L16" s="4"/>
      <c r="M16" s="4"/>
    </row>
    <row r="17" spans="1:13">
      <c r="A17" s="2">
        <v>44826</v>
      </c>
      <c r="B17" s="3">
        <f t="shared" si="0"/>
        <v>423</v>
      </c>
      <c r="H17" s="4"/>
      <c r="I17" s="4"/>
      <c r="J17" s="8"/>
      <c r="K17" s="4"/>
      <c r="L17" s="4"/>
      <c r="M17" s="4"/>
    </row>
    <row r="18" spans="1:13">
      <c r="A18" s="2">
        <v>44860</v>
      </c>
      <c r="B18" s="3">
        <f t="shared" si="0"/>
        <v>457</v>
      </c>
      <c r="H18" s="5" t="s">
        <v>10</v>
      </c>
      <c r="I18" s="4"/>
      <c r="J18" s="8"/>
      <c r="K18" s="4"/>
      <c r="L18" s="4"/>
      <c r="M18" s="4"/>
    </row>
    <row r="19" spans="1:13">
      <c r="H19" s="4"/>
      <c r="I19" s="5" t="s">
        <v>11</v>
      </c>
      <c r="J19" s="8">
        <f>4*J16</f>
        <v>48</v>
      </c>
      <c r="K19" s="4"/>
      <c r="L19" s="4"/>
      <c r="M19" s="4"/>
    </row>
    <row r="20" spans="1:13">
      <c r="H20" s="4"/>
      <c r="I20" s="4"/>
      <c r="J20" s="8"/>
      <c r="K20" s="4"/>
      <c r="L20" s="4"/>
      <c r="M20" s="4"/>
    </row>
    <row r="21" spans="1:13">
      <c r="H21" s="4"/>
      <c r="I21" s="4"/>
      <c r="J21" s="8"/>
      <c r="K21" s="4"/>
      <c r="L21" s="4"/>
      <c r="M21" s="4"/>
    </row>
    <row r="22" spans="1:13">
      <c r="H22" s="5" t="s">
        <v>12</v>
      </c>
      <c r="I22" s="4"/>
      <c r="J22" s="7">
        <v>10</v>
      </c>
      <c r="K22" s="5" t="s">
        <v>13</v>
      </c>
      <c r="L22" s="4"/>
      <c r="M22" s="4"/>
    </row>
    <row r="23" spans="1:13">
      <c r="H23" s="5" t="s">
        <v>14</v>
      </c>
      <c r="I23" s="4"/>
      <c r="J23" s="7">
        <v>10</v>
      </c>
      <c r="K23" s="5" t="s">
        <v>15</v>
      </c>
      <c r="L23" s="4"/>
      <c r="M23" s="4"/>
    </row>
    <row r="24" spans="1:13">
      <c r="H24" s="5" t="s">
        <v>16</v>
      </c>
      <c r="I24" s="4"/>
      <c r="J24" s="7">
        <v>5</v>
      </c>
      <c r="K24" s="4"/>
      <c r="L24" s="4"/>
      <c r="M24" s="4"/>
    </row>
    <row r="25" spans="1:13">
      <c r="H25" s="4"/>
      <c r="I25" s="4"/>
      <c r="J25" s="8"/>
      <c r="K25" s="4"/>
      <c r="L25" s="4"/>
      <c r="M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5"/>
  <sheetViews>
    <sheetView workbookViewId="0"/>
  </sheetViews>
  <sheetFormatPr defaultColWidth="12.6640625" defaultRowHeight="15.75" customHeight="1"/>
  <sheetData>
    <row r="1" spans="1:6">
      <c r="A1" s="9" t="s">
        <v>17</v>
      </c>
      <c r="B1" s="9" t="s">
        <v>0</v>
      </c>
      <c r="C1" s="9" t="s">
        <v>18</v>
      </c>
      <c r="D1" s="9" t="s">
        <v>19</v>
      </c>
      <c r="E1" s="9" t="s">
        <v>20</v>
      </c>
      <c r="F1" s="10" t="s">
        <v>21</v>
      </c>
    </row>
    <row r="2" spans="1:6">
      <c r="A2" s="11">
        <v>23</v>
      </c>
      <c r="B2" s="12">
        <v>44426</v>
      </c>
      <c r="C2" s="11">
        <v>8</v>
      </c>
      <c r="D2" s="11" t="s">
        <v>22</v>
      </c>
      <c r="E2" s="11">
        <v>1500</v>
      </c>
      <c r="F2" s="13">
        <v>1</v>
      </c>
    </row>
    <row r="3" spans="1:6">
      <c r="A3" s="11">
        <v>23</v>
      </c>
      <c r="B3" s="12">
        <v>44426</v>
      </c>
      <c r="C3" s="11">
        <v>8</v>
      </c>
      <c r="D3" s="11" t="s">
        <v>23</v>
      </c>
      <c r="E3" s="11">
        <v>1500</v>
      </c>
      <c r="F3" s="13">
        <v>1</v>
      </c>
    </row>
    <row r="4" spans="1:6">
      <c r="A4" s="11">
        <v>23</v>
      </c>
      <c r="B4" s="12">
        <v>44426</v>
      </c>
      <c r="C4" s="11">
        <v>8</v>
      </c>
      <c r="D4" s="11" t="s">
        <v>24</v>
      </c>
      <c r="E4" s="11">
        <v>1500</v>
      </c>
      <c r="F4" s="13">
        <v>1</v>
      </c>
    </row>
    <row r="5" spans="1:6">
      <c r="A5" s="11">
        <v>23</v>
      </c>
      <c r="B5" s="12">
        <v>44426</v>
      </c>
      <c r="C5" s="11">
        <v>8</v>
      </c>
      <c r="D5" s="11" t="s">
        <v>25</v>
      </c>
      <c r="E5" s="11">
        <v>1500</v>
      </c>
      <c r="F5" s="13">
        <v>1</v>
      </c>
    </row>
    <row r="6" spans="1:6">
      <c r="A6" s="11">
        <v>23</v>
      </c>
      <c r="B6" s="12">
        <v>44426</v>
      </c>
      <c r="C6" s="11">
        <v>7.5</v>
      </c>
      <c r="D6" s="11" t="s">
        <v>22</v>
      </c>
      <c r="E6" s="11">
        <v>1500</v>
      </c>
      <c r="F6" s="13">
        <v>1</v>
      </c>
    </row>
    <row r="7" spans="1:6">
      <c r="A7" s="11">
        <v>23</v>
      </c>
      <c r="B7" s="12">
        <v>44426</v>
      </c>
      <c r="C7" s="11">
        <v>7.5</v>
      </c>
      <c r="D7" s="11" t="s">
        <v>23</v>
      </c>
      <c r="E7" s="11">
        <v>1500</v>
      </c>
      <c r="F7" s="13">
        <v>1</v>
      </c>
    </row>
    <row r="8" spans="1:6">
      <c r="A8" s="11">
        <v>23</v>
      </c>
      <c r="B8" s="12">
        <v>44426</v>
      </c>
      <c r="C8" s="11">
        <v>7.5</v>
      </c>
      <c r="D8" s="11" t="s">
        <v>24</v>
      </c>
      <c r="E8" s="11">
        <v>1500</v>
      </c>
      <c r="F8" s="13">
        <v>1</v>
      </c>
    </row>
    <row r="9" spans="1:6">
      <c r="A9" s="11">
        <v>23</v>
      </c>
      <c r="B9" s="12">
        <v>44426</v>
      </c>
      <c r="C9" s="11">
        <v>7.5</v>
      </c>
      <c r="D9" s="11" t="s">
        <v>25</v>
      </c>
      <c r="E9" s="11">
        <v>1500</v>
      </c>
      <c r="F9" s="13">
        <v>1</v>
      </c>
    </row>
    <row r="10" spans="1:6">
      <c r="A10" s="11">
        <v>23</v>
      </c>
      <c r="B10" s="12">
        <v>44426</v>
      </c>
      <c r="C10" s="11">
        <v>7</v>
      </c>
      <c r="D10" s="11" t="s">
        <v>22</v>
      </c>
      <c r="E10" s="11">
        <v>84</v>
      </c>
      <c r="F10" s="13">
        <v>1</v>
      </c>
    </row>
    <row r="11" spans="1:6">
      <c r="A11" s="11">
        <v>51</v>
      </c>
      <c r="B11" s="12">
        <v>44454</v>
      </c>
      <c r="C11" s="11">
        <v>8</v>
      </c>
      <c r="D11" s="11" t="s">
        <v>22</v>
      </c>
      <c r="E11" s="14">
        <v>1331</v>
      </c>
      <c r="F11" s="15">
        <v>0.88733333333333331</v>
      </c>
    </row>
    <row r="12" spans="1:6">
      <c r="A12" s="11">
        <v>51</v>
      </c>
      <c r="B12" s="12">
        <v>44454</v>
      </c>
      <c r="C12" s="11">
        <v>8</v>
      </c>
      <c r="D12" s="11" t="s">
        <v>23</v>
      </c>
      <c r="E12" s="14">
        <v>1490</v>
      </c>
      <c r="F12" s="15">
        <v>0.99333333333333329</v>
      </c>
    </row>
    <row r="13" spans="1:6">
      <c r="A13" s="11">
        <v>51</v>
      </c>
      <c r="B13" s="12">
        <v>44454</v>
      </c>
      <c r="C13" s="11">
        <v>8</v>
      </c>
      <c r="D13" s="11" t="s">
        <v>24</v>
      </c>
      <c r="E13" s="14">
        <v>1366</v>
      </c>
      <c r="F13" s="15">
        <v>0.91066666666666662</v>
      </c>
    </row>
    <row r="14" spans="1:6">
      <c r="A14" s="11">
        <v>51</v>
      </c>
      <c r="B14" s="12">
        <v>44454</v>
      </c>
      <c r="C14" s="11">
        <v>8</v>
      </c>
      <c r="D14" s="11" t="s">
        <v>25</v>
      </c>
      <c r="E14" s="14">
        <v>1606</v>
      </c>
      <c r="F14" s="15">
        <v>1.0706666666666667</v>
      </c>
    </row>
    <row r="15" spans="1:6">
      <c r="A15" s="11">
        <v>51</v>
      </c>
      <c r="B15" s="12">
        <v>44454</v>
      </c>
      <c r="C15" s="11">
        <v>7.5</v>
      </c>
      <c r="D15" s="11" t="s">
        <v>22</v>
      </c>
      <c r="E15" s="14">
        <v>1374</v>
      </c>
      <c r="F15" s="15">
        <v>0.91600000000000004</v>
      </c>
    </row>
    <row r="16" spans="1:6">
      <c r="A16" s="11">
        <v>51</v>
      </c>
      <c r="B16" s="12">
        <v>44454</v>
      </c>
      <c r="C16" s="11">
        <v>7.5</v>
      </c>
      <c r="D16" s="11" t="s">
        <v>23</v>
      </c>
      <c r="E16" s="14">
        <v>1327</v>
      </c>
      <c r="F16" s="15">
        <v>0.88466666666666671</v>
      </c>
    </row>
    <row r="17" spans="1:6">
      <c r="A17" s="11">
        <v>51</v>
      </c>
      <c r="B17" s="12">
        <v>44454</v>
      </c>
      <c r="C17" s="11">
        <v>7.5</v>
      </c>
      <c r="D17" s="11" t="s">
        <v>24</v>
      </c>
      <c r="E17" s="14">
        <v>1511</v>
      </c>
      <c r="F17" s="15">
        <v>1.0073333333333334</v>
      </c>
    </row>
    <row r="18" spans="1:6">
      <c r="A18" s="11">
        <v>51</v>
      </c>
      <c r="B18" s="12">
        <v>44454</v>
      </c>
      <c r="C18" s="11">
        <v>7.5</v>
      </c>
      <c r="D18" s="11" t="s">
        <v>25</v>
      </c>
      <c r="E18" s="14">
        <v>1266</v>
      </c>
      <c r="F18" s="15">
        <v>0.84399999999999997</v>
      </c>
    </row>
    <row r="19" spans="1:6">
      <c r="A19" s="11">
        <v>51</v>
      </c>
      <c r="B19" s="12">
        <v>44454</v>
      </c>
      <c r="C19" s="11">
        <v>7</v>
      </c>
      <c r="D19" s="11" t="s">
        <v>22</v>
      </c>
      <c r="E19" s="11">
        <v>18</v>
      </c>
      <c r="F19" s="16">
        <v>0.20238095238095238</v>
      </c>
    </row>
    <row r="20" spans="1:6">
      <c r="A20" s="11">
        <v>64</v>
      </c>
      <c r="B20" s="12">
        <v>44467</v>
      </c>
      <c r="C20" s="11">
        <v>8</v>
      </c>
      <c r="D20" s="11" t="s">
        <v>22</v>
      </c>
      <c r="E20" s="14">
        <v>624</v>
      </c>
      <c r="F20" s="15">
        <v>0.78589420654911835</v>
      </c>
    </row>
    <row r="21" spans="1:6">
      <c r="A21" s="11">
        <v>64</v>
      </c>
      <c r="B21" s="12">
        <v>44467</v>
      </c>
      <c r="C21" s="11">
        <v>8</v>
      </c>
      <c r="D21" s="11" t="s">
        <v>23</v>
      </c>
      <c r="E21" s="14">
        <v>627</v>
      </c>
      <c r="F21" s="15">
        <v>0.98740157480314961</v>
      </c>
    </row>
    <row r="22" spans="1:6">
      <c r="A22" s="11">
        <v>64</v>
      </c>
      <c r="B22" s="12">
        <v>44467</v>
      </c>
      <c r="C22" s="11">
        <v>8</v>
      </c>
      <c r="D22" s="11" t="s">
        <v>24</v>
      </c>
      <c r="E22" s="14">
        <v>618</v>
      </c>
      <c r="F22" s="15">
        <v>0.81422924901185767</v>
      </c>
    </row>
    <row r="23" spans="1:6">
      <c r="A23" s="11">
        <v>64</v>
      </c>
      <c r="B23" s="12">
        <v>44467</v>
      </c>
      <c r="C23" s="11">
        <v>8</v>
      </c>
      <c r="D23" s="11" t="s">
        <v>25</v>
      </c>
      <c r="E23" s="14">
        <v>601</v>
      </c>
      <c r="F23" s="15">
        <v>1.1579961464354529</v>
      </c>
    </row>
    <row r="24" spans="1:6">
      <c r="A24" s="11">
        <v>64</v>
      </c>
      <c r="B24" s="12">
        <v>44467</v>
      </c>
      <c r="C24" s="11">
        <v>7.5</v>
      </c>
      <c r="D24" s="11" t="s">
        <v>22</v>
      </c>
      <c r="E24" s="14">
        <v>609</v>
      </c>
      <c r="F24" s="15">
        <v>0.81091877496671105</v>
      </c>
    </row>
    <row r="25" spans="1:6">
      <c r="A25" s="11">
        <v>64</v>
      </c>
      <c r="B25" s="12">
        <v>44467</v>
      </c>
      <c r="C25" s="11">
        <v>7.5</v>
      </c>
      <c r="D25" s="11" t="s">
        <v>23</v>
      </c>
      <c r="E25" s="14">
        <v>631</v>
      </c>
      <c r="F25" s="15">
        <v>0.7907268170426065</v>
      </c>
    </row>
    <row r="26" spans="1:6">
      <c r="A26" s="11">
        <v>64</v>
      </c>
      <c r="B26" s="12">
        <v>44467</v>
      </c>
      <c r="C26" s="11">
        <v>7.5</v>
      </c>
      <c r="D26" s="11" t="s">
        <v>24</v>
      </c>
      <c r="E26" s="14">
        <v>622</v>
      </c>
      <c r="F26" s="15">
        <v>1.0130293159609121</v>
      </c>
    </row>
    <row r="27" spans="1:6">
      <c r="A27" s="11">
        <v>64</v>
      </c>
      <c r="B27" s="12">
        <v>44467</v>
      </c>
      <c r="C27" s="11">
        <v>7.5</v>
      </c>
      <c r="D27" s="11" t="s">
        <v>25</v>
      </c>
      <c r="E27" s="14">
        <v>608</v>
      </c>
      <c r="F27" s="15">
        <v>0.70779976717112925</v>
      </c>
    </row>
    <row r="28" spans="1:6">
      <c r="A28" s="11">
        <v>64</v>
      </c>
      <c r="B28" s="12">
        <v>44467</v>
      </c>
      <c r="C28" s="11">
        <v>7</v>
      </c>
      <c r="D28" s="11" t="s">
        <v>22</v>
      </c>
      <c r="E28" s="14">
        <v>16</v>
      </c>
      <c r="F28" s="15">
        <v>0.19047619047619047</v>
      </c>
    </row>
    <row r="29" spans="1:6">
      <c r="A29" s="11">
        <v>92</v>
      </c>
      <c r="B29" s="12">
        <v>44494</v>
      </c>
      <c r="C29" s="11">
        <v>8</v>
      </c>
      <c r="D29" s="11" t="s">
        <v>22</v>
      </c>
      <c r="E29" s="14">
        <v>467</v>
      </c>
      <c r="F29" s="15">
        <v>0.6980568011958147</v>
      </c>
    </row>
    <row r="30" spans="1:6">
      <c r="A30" s="11">
        <v>92</v>
      </c>
      <c r="B30" s="12">
        <v>44494</v>
      </c>
      <c r="C30" s="11">
        <v>8</v>
      </c>
      <c r="D30" s="11" t="s">
        <v>23</v>
      </c>
      <c r="E30" s="14">
        <v>471</v>
      </c>
      <c r="F30" s="15">
        <v>0.92352941176470593</v>
      </c>
    </row>
    <row r="31" spans="1:6">
      <c r="A31" s="11">
        <v>92</v>
      </c>
      <c r="B31" s="12">
        <v>44494</v>
      </c>
      <c r="C31" s="11">
        <v>8</v>
      </c>
      <c r="D31" s="11" t="s">
        <v>24</v>
      </c>
      <c r="E31" s="14">
        <v>506</v>
      </c>
      <c r="F31" s="15">
        <v>0.79810725552050477</v>
      </c>
    </row>
    <row r="32" spans="1:6">
      <c r="A32" s="11">
        <v>92</v>
      </c>
      <c r="B32" s="12">
        <v>44494</v>
      </c>
      <c r="C32" s="11">
        <v>8</v>
      </c>
      <c r="D32" s="11" t="s">
        <v>25</v>
      </c>
      <c r="E32" s="14">
        <v>463</v>
      </c>
      <c r="F32" s="15">
        <v>1.1751269035532994</v>
      </c>
    </row>
    <row r="33" spans="1:6">
      <c r="A33" s="11">
        <v>92</v>
      </c>
      <c r="B33" s="12">
        <v>44494</v>
      </c>
      <c r="C33" s="11">
        <v>7.5</v>
      </c>
      <c r="D33" s="11" t="s">
        <v>22</v>
      </c>
      <c r="E33" s="14">
        <v>453</v>
      </c>
      <c r="F33" s="15">
        <v>0.72364217252396168</v>
      </c>
    </row>
    <row r="34" spans="1:6">
      <c r="A34" s="11">
        <v>92</v>
      </c>
      <c r="B34" s="12">
        <v>44494</v>
      </c>
      <c r="C34" s="11">
        <v>7.5</v>
      </c>
      <c r="D34" s="11" t="s">
        <v>23</v>
      </c>
      <c r="E34" s="14">
        <v>484</v>
      </c>
      <c r="F34" s="15">
        <v>0.71916790490341753</v>
      </c>
    </row>
    <row r="35" spans="1:6">
      <c r="A35" s="11">
        <v>92</v>
      </c>
      <c r="B35" s="12">
        <v>44494</v>
      </c>
      <c r="C35" s="11">
        <v>7.5</v>
      </c>
      <c r="D35" s="11" t="s">
        <v>24</v>
      </c>
      <c r="E35" s="14">
        <v>466</v>
      </c>
      <c r="F35" s="15">
        <v>0.95296523517382414</v>
      </c>
    </row>
    <row r="36" spans="1:6">
      <c r="A36" s="11">
        <v>92</v>
      </c>
      <c r="B36" s="12">
        <v>44494</v>
      </c>
      <c r="C36" s="11">
        <v>7.5</v>
      </c>
      <c r="D36" s="11" t="s">
        <v>25</v>
      </c>
      <c r="E36" s="14">
        <v>449</v>
      </c>
      <c r="F36" s="15">
        <v>0.61171662125340598</v>
      </c>
    </row>
    <row r="37" spans="1:6">
      <c r="A37" s="11">
        <v>92</v>
      </c>
      <c r="B37" s="12">
        <v>44494</v>
      </c>
      <c r="C37" s="11">
        <v>7</v>
      </c>
      <c r="D37" s="11" t="s">
        <v>22</v>
      </c>
      <c r="E37" s="14">
        <v>16</v>
      </c>
      <c r="F37" s="15">
        <v>0.19047619047619047</v>
      </c>
    </row>
    <row r="38" spans="1:6">
      <c r="A38" s="11">
        <v>129</v>
      </c>
      <c r="B38" s="12">
        <v>44532</v>
      </c>
      <c r="C38" s="14">
        <v>8</v>
      </c>
      <c r="D38" s="14" t="s">
        <v>22</v>
      </c>
      <c r="E38" s="14">
        <v>239</v>
      </c>
      <c r="F38" s="15">
        <v>0.52876106194690264</v>
      </c>
    </row>
    <row r="39" spans="1:6">
      <c r="A39" s="11">
        <v>129</v>
      </c>
      <c r="B39" s="12">
        <v>44532</v>
      </c>
      <c r="C39" s="14">
        <v>8</v>
      </c>
      <c r="D39" s="14" t="s">
        <v>23</v>
      </c>
      <c r="E39" s="14">
        <v>246</v>
      </c>
      <c r="F39" s="15">
        <v>0.85121107266435991</v>
      </c>
    </row>
    <row r="40" spans="1:6">
      <c r="A40" s="11">
        <v>129</v>
      </c>
      <c r="B40" s="12">
        <v>44532</v>
      </c>
      <c r="C40" s="14">
        <v>8</v>
      </c>
      <c r="D40" s="14" t="s">
        <v>24</v>
      </c>
      <c r="E40" s="14">
        <v>234</v>
      </c>
      <c r="F40" s="15">
        <v>0.61904761904761907</v>
      </c>
    </row>
    <row r="41" spans="1:6">
      <c r="A41" s="11">
        <v>129</v>
      </c>
      <c r="B41" s="12">
        <v>44532</v>
      </c>
      <c r="C41" s="14">
        <v>8</v>
      </c>
      <c r="D41" s="14" t="s">
        <v>25</v>
      </c>
      <c r="E41" s="14">
        <v>235</v>
      </c>
      <c r="F41" s="15">
        <v>0.81881533101045301</v>
      </c>
    </row>
    <row r="42" spans="1:6">
      <c r="A42" s="11">
        <v>129</v>
      </c>
      <c r="B42" s="12">
        <v>44532</v>
      </c>
      <c r="C42" s="14">
        <v>7.5</v>
      </c>
      <c r="D42" s="14" t="s">
        <v>22</v>
      </c>
      <c r="E42" s="14">
        <v>244</v>
      </c>
      <c r="F42" s="15">
        <v>0.57683215130023646</v>
      </c>
    </row>
    <row r="43" spans="1:6">
      <c r="A43" s="11">
        <v>129</v>
      </c>
      <c r="B43" s="12">
        <v>44532</v>
      </c>
      <c r="C43" s="14">
        <v>7.5</v>
      </c>
      <c r="D43" s="14" t="s">
        <v>23</v>
      </c>
      <c r="E43" s="14">
        <v>229</v>
      </c>
      <c r="F43" s="15">
        <v>0.52164009111617315</v>
      </c>
    </row>
    <row r="44" spans="1:6">
      <c r="A44" s="11">
        <v>129</v>
      </c>
      <c r="B44" s="12">
        <v>44532</v>
      </c>
      <c r="C44" s="14">
        <v>7.5</v>
      </c>
      <c r="D44" s="14" t="s">
        <v>24</v>
      </c>
      <c r="E44" s="14">
        <v>226</v>
      </c>
      <c r="F44" s="15">
        <v>0.79577464788732399</v>
      </c>
    </row>
    <row r="45" spans="1:6">
      <c r="A45" s="11">
        <v>129</v>
      </c>
      <c r="B45" s="12">
        <v>44532</v>
      </c>
      <c r="C45" s="14">
        <v>7.5</v>
      </c>
      <c r="D45" s="14" t="s">
        <v>25</v>
      </c>
      <c r="E45" s="14">
        <v>247</v>
      </c>
      <c r="F45" s="15">
        <v>0.46168224299065419</v>
      </c>
    </row>
    <row r="46" spans="1:6">
      <c r="A46" s="11">
        <v>129</v>
      </c>
      <c r="B46" s="12">
        <v>44532</v>
      </c>
      <c r="C46" s="14">
        <v>7</v>
      </c>
      <c r="D46" s="14" t="s">
        <v>22</v>
      </c>
      <c r="E46" s="14">
        <v>16</v>
      </c>
      <c r="F46" s="15">
        <v>0.19047619047619047</v>
      </c>
    </row>
    <row r="47" spans="1:6">
      <c r="A47" s="11">
        <v>147</v>
      </c>
      <c r="B47" s="12">
        <v>44550</v>
      </c>
      <c r="C47" s="14">
        <v>8</v>
      </c>
      <c r="D47" s="14" t="s">
        <v>22</v>
      </c>
      <c r="E47" s="14">
        <v>227</v>
      </c>
      <c r="F47" s="15">
        <v>0.51357466063348411</v>
      </c>
    </row>
    <row r="48" spans="1:6">
      <c r="A48" s="11">
        <v>147</v>
      </c>
      <c r="B48" s="12">
        <v>44550</v>
      </c>
      <c r="C48" s="14">
        <v>8</v>
      </c>
      <c r="D48" s="14" t="s">
        <v>23</v>
      </c>
      <c r="E48" s="14">
        <v>234</v>
      </c>
      <c r="F48" s="15">
        <v>0.83870967741935487</v>
      </c>
    </row>
    <row r="49" spans="1:6">
      <c r="A49" s="11">
        <v>147</v>
      </c>
      <c r="B49" s="12">
        <v>44550</v>
      </c>
      <c r="C49" s="14">
        <v>8</v>
      </c>
      <c r="D49" s="14" t="s">
        <v>24</v>
      </c>
      <c r="E49" s="14">
        <v>216</v>
      </c>
      <c r="F49" s="15">
        <v>0.58695652173913049</v>
      </c>
    </row>
    <row r="50" spans="1:6">
      <c r="A50" s="11">
        <v>147</v>
      </c>
      <c r="B50" s="12">
        <v>44550</v>
      </c>
      <c r="C50" s="14">
        <v>8</v>
      </c>
      <c r="D50" s="14" t="s">
        <v>25</v>
      </c>
      <c r="E50" s="14">
        <v>218</v>
      </c>
      <c r="F50" s="15">
        <v>0.78700361010830322</v>
      </c>
    </row>
    <row r="51" spans="1:6">
      <c r="A51" s="11">
        <v>147</v>
      </c>
      <c r="B51" s="12">
        <v>44550</v>
      </c>
      <c r="C51" s="14">
        <v>7.5</v>
      </c>
      <c r="D51" s="14" t="s">
        <v>22</v>
      </c>
      <c r="E51" s="14">
        <v>228</v>
      </c>
      <c r="F51" s="15">
        <v>0.55205811138014527</v>
      </c>
    </row>
    <row r="52" spans="1:6">
      <c r="A52" s="11">
        <v>147</v>
      </c>
      <c r="B52" s="12">
        <v>44550</v>
      </c>
      <c r="C52" s="14">
        <v>7.5</v>
      </c>
      <c r="D52" s="14" t="s">
        <v>23</v>
      </c>
      <c r="E52" s="14">
        <v>218</v>
      </c>
      <c r="F52" s="15">
        <v>0.50815850815850816</v>
      </c>
    </row>
    <row r="53" spans="1:6">
      <c r="A53" s="11">
        <v>147</v>
      </c>
      <c r="B53" s="12">
        <v>44550</v>
      </c>
      <c r="C53" s="14">
        <v>7.5</v>
      </c>
      <c r="D53" s="14" t="s">
        <v>24</v>
      </c>
      <c r="E53" s="14">
        <v>212</v>
      </c>
      <c r="F53" s="15">
        <v>0.77372262773722633</v>
      </c>
    </row>
    <row r="54" spans="1:6">
      <c r="A54" s="11">
        <v>147</v>
      </c>
      <c r="B54" s="12">
        <v>44550</v>
      </c>
      <c r="C54" s="14">
        <v>7.5</v>
      </c>
      <c r="D54" s="14" t="s">
        <v>25</v>
      </c>
      <c r="E54" s="14">
        <v>219</v>
      </c>
      <c r="F54" s="15">
        <v>0.41714285714285715</v>
      </c>
    </row>
    <row r="55" spans="1:6">
      <c r="A55" s="11">
        <v>147</v>
      </c>
      <c r="B55" s="12">
        <v>44550</v>
      </c>
      <c r="C55" s="14">
        <v>7</v>
      </c>
      <c r="D55" s="14" t="s">
        <v>22</v>
      </c>
      <c r="E55" s="14">
        <v>16</v>
      </c>
      <c r="F55" s="15">
        <v>0.19047619047619047</v>
      </c>
    </row>
    <row r="56" spans="1:6">
      <c r="A56" s="11">
        <v>182</v>
      </c>
      <c r="B56" s="12">
        <v>44585</v>
      </c>
      <c r="C56" s="14">
        <v>8</v>
      </c>
      <c r="D56" s="14" t="s">
        <v>22</v>
      </c>
      <c r="E56" s="1">
        <v>186</v>
      </c>
      <c r="F56" s="17">
        <v>0.42081447963800905</v>
      </c>
    </row>
    <row r="57" spans="1:6">
      <c r="A57" s="11">
        <v>182</v>
      </c>
      <c r="B57" s="12">
        <v>44585</v>
      </c>
      <c r="C57" s="14">
        <v>8</v>
      </c>
      <c r="D57" s="14" t="s">
        <v>23</v>
      </c>
      <c r="E57" s="1">
        <v>187</v>
      </c>
      <c r="F57" s="17">
        <v>0.67025089605734767</v>
      </c>
    </row>
    <row r="58" spans="1:6">
      <c r="A58" s="11">
        <v>182</v>
      </c>
      <c r="B58" s="12">
        <v>44585</v>
      </c>
      <c r="C58" s="14">
        <v>8</v>
      </c>
      <c r="D58" s="14" t="s">
        <v>24</v>
      </c>
      <c r="E58" s="1">
        <v>188</v>
      </c>
      <c r="F58" s="17">
        <v>0.51086956521739135</v>
      </c>
    </row>
    <row r="59" spans="1:6">
      <c r="A59" s="11">
        <v>182</v>
      </c>
      <c r="B59" s="12">
        <v>44585</v>
      </c>
      <c r="C59" s="14">
        <v>8</v>
      </c>
      <c r="D59" s="14" t="s">
        <v>25</v>
      </c>
      <c r="E59" s="1">
        <v>183</v>
      </c>
      <c r="F59" s="17">
        <v>0.66064981949458479</v>
      </c>
    </row>
    <row r="60" spans="1:6">
      <c r="A60" s="11">
        <v>182</v>
      </c>
      <c r="B60" s="12">
        <v>44585</v>
      </c>
      <c r="C60" s="14">
        <v>7.5</v>
      </c>
      <c r="D60" s="14" t="s">
        <v>22</v>
      </c>
      <c r="E60" s="1">
        <v>178</v>
      </c>
      <c r="F60" s="17">
        <v>0.43099273607748184</v>
      </c>
    </row>
    <row r="61" spans="1:6">
      <c r="A61" s="11">
        <v>182</v>
      </c>
      <c r="B61" s="12">
        <v>44585</v>
      </c>
      <c r="C61" s="14">
        <v>7.5</v>
      </c>
      <c r="D61" s="14" t="s">
        <v>23</v>
      </c>
      <c r="E61" s="1">
        <v>155</v>
      </c>
      <c r="F61" s="17">
        <v>0.36130536130536128</v>
      </c>
    </row>
    <row r="62" spans="1:6">
      <c r="A62" s="11">
        <v>182</v>
      </c>
      <c r="B62" s="12">
        <v>44585</v>
      </c>
      <c r="C62" s="14">
        <v>7.5</v>
      </c>
      <c r="D62" s="14" t="s">
        <v>24</v>
      </c>
      <c r="E62" s="1">
        <v>151</v>
      </c>
      <c r="F62" s="17">
        <v>0.55109489051094895</v>
      </c>
    </row>
    <row r="63" spans="1:6">
      <c r="A63" s="11">
        <v>182</v>
      </c>
      <c r="B63" s="12">
        <v>44585</v>
      </c>
      <c r="C63" s="14">
        <v>7.5</v>
      </c>
      <c r="D63" s="14" t="s">
        <v>25</v>
      </c>
      <c r="E63" s="1">
        <v>174</v>
      </c>
      <c r="F63" s="17">
        <v>0.33142857142857141</v>
      </c>
    </row>
    <row r="64" spans="1:6">
      <c r="A64" s="11">
        <v>182</v>
      </c>
      <c r="B64" s="12">
        <v>44585</v>
      </c>
      <c r="C64" s="14">
        <v>7</v>
      </c>
      <c r="D64" s="14" t="s">
        <v>22</v>
      </c>
      <c r="E64" s="1">
        <v>16</v>
      </c>
      <c r="F64" s="17">
        <v>0.19047619047619047</v>
      </c>
    </row>
    <row r="65" spans="1:6">
      <c r="A65" s="11">
        <v>217</v>
      </c>
      <c r="B65" s="12">
        <v>44620</v>
      </c>
      <c r="C65" s="14">
        <v>8</v>
      </c>
      <c r="D65" s="18" t="s">
        <v>22</v>
      </c>
      <c r="E65" s="14"/>
      <c r="F65" s="15">
        <f>'Survival counts and samples rem'!AW3</f>
        <v>0.42533936651583709</v>
      </c>
    </row>
    <row r="66" spans="1:6">
      <c r="A66" s="11">
        <v>217</v>
      </c>
      <c r="B66" s="12">
        <v>44620</v>
      </c>
      <c r="C66" s="14">
        <v>8</v>
      </c>
      <c r="D66" s="19" t="s">
        <v>23</v>
      </c>
      <c r="E66" s="14"/>
      <c r="F66" s="15">
        <f>'Survival counts and samples rem'!AW4</f>
        <v>0.63082437275985659</v>
      </c>
    </row>
    <row r="67" spans="1:6">
      <c r="A67" s="11">
        <v>217</v>
      </c>
      <c r="B67" s="12">
        <v>44620</v>
      </c>
      <c r="C67" s="14">
        <v>8</v>
      </c>
      <c r="D67" s="19" t="s">
        <v>24</v>
      </c>
      <c r="E67" s="14"/>
      <c r="F67" s="15">
        <f>'Survival counts and samples rem'!AW5</f>
        <v>0.45652173913043476</v>
      </c>
    </row>
    <row r="68" spans="1:6">
      <c r="A68" s="11">
        <v>217</v>
      </c>
      <c r="B68" s="12">
        <v>44620</v>
      </c>
      <c r="C68" s="14">
        <v>8</v>
      </c>
      <c r="D68" s="19" t="s">
        <v>25</v>
      </c>
      <c r="E68" s="14"/>
      <c r="F68" s="15">
        <f>'Survival counts and samples rem'!AW6</f>
        <v>0.64981949458483756</v>
      </c>
    </row>
    <row r="69" spans="1:6">
      <c r="A69" s="11">
        <v>217</v>
      </c>
      <c r="B69" s="12">
        <v>44620</v>
      </c>
      <c r="C69" s="14">
        <v>8</v>
      </c>
      <c r="D69" s="19" t="s">
        <v>26</v>
      </c>
      <c r="E69" s="14"/>
      <c r="F69" s="15">
        <f>'Survival counts and samples rem'!AW7</f>
        <v>0.42533936651583709</v>
      </c>
    </row>
    <row r="70" spans="1:6">
      <c r="A70" s="11">
        <v>217</v>
      </c>
      <c r="B70" s="12">
        <v>44620</v>
      </c>
      <c r="C70" s="14">
        <v>8</v>
      </c>
      <c r="D70" s="19" t="s">
        <v>27</v>
      </c>
      <c r="E70" s="14"/>
      <c r="F70" s="15">
        <f>'Survival counts and samples rem'!AW8</f>
        <v>0.63082437275985659</v>
      </c>
    </row>
    <row r="71" spans="1:6">
      <c r="A71" s="11">
        <v>217</v>
      </c>
      <c r="B71" s="12">
        <v>44620</v>
      </c>
      <c r="C71" s="14">
        <v>8</v>
      </c>
      <c r="D71" s="19" t="s">
        <v>28</v>
      </c>
      <c r="E71" s="14"/>
      <c r="F71" s="15">
        <f>'Survival counts and samples rem'!AW9</f>
        <v>0.45652173913043476</v>
      </c>
    </row>
    <row r="72" spans="1:6">
      <c r="A72" s="11">
        <v>217</v>
      </c>
      <c r="B72" s="12">
        <v>44620</v>
      </c>
      <c r="C72" s="14">
        <v>8</v>
      </c>
      <c r="D72" s="19" t="s">
        <v>29</v>
      </c>
      <c r="E72" s="14"/>
      <c r="F72" s="15">
        <f>'Survival counts and samples rem'!AW10</f>
        <v>0.64981949458483756</v>
      </c>
    </row>
    <row r="73" spans="1:6">
      <c r="A73" s="11">
        <v>217</v>
      </c>
      <c r="B73" s="12">
        <v>44620</v>
      </c>
      <c r="C73" s="14">
        <v>7.5</v>
      </c>
      <c r="D73" s="18" t="s">
        <v>22</v>
      </c>
      <c r="E73" s="14"/>
      <c r="F73" s="15">
        <f>'Survival counts and samples rem'!AW11</f>
        <v>0.36803874092009686</v>
      </c>
    </row>
    <row r="74" spans="1:6">
      <c r="A74" s="11">
        <v>217</v>
      </c>
      <c r="B74" s="12">
        <v>44620</v>
      </c>
      <c r="C74" s="14">
        <v>7.5</v>
      </c>
      <c r="D74" s="19" t="s">
        <v>23</v>
      </c>
      <c r="E74" s="14"/>
      <c r="F74" s="15">
        <f>'Survival counts and samples rem'!AW12</f>
        <v>0.34965034965034963</v>
      </c>
    </row>
    <row r="75" spans="1:6">
      <c r="A75" s="11">
        <v>217</v>
      </c>
      <c r="B75" s="12">
        <v>44620</v>
      </c>
      <c r="C75" s="14">
        <v>7.5</v>
      </c>
      <c r="D75" s="19" t="s">
        <v>24</v>
      </c>
      <c r="E75" s="14"/>
      <c r="F75" s="15">
        <f>'Survival counts and samples rem'!AW13</f>
        <v>0.52554744525547448</v>
      </c>
    </row>
    <row r="76" spans="1:6">
      <c r="A76" s="11">
        <v>217</v>
      </c>
      <c r="B76" s="12">
        <v>44620</v>
      </c>
      <c r="C76" s="14">
        <v>7.5</v>
      </c>
      <c r="D76" s="19" t="s">
        <v>25</v>
      </c>
      <c r="E76" s="14"/>
      <c r="F76" s="15">
        <f>'Survival counts and samples rem'!AW14</f>
        <v>0.28952380952380952</v>
      </c>
    </row>
    <row r="77" spans="1:6">
      <c r="A77" s="11">
        <v>217</v>
      </c>
      <c r="B77" s="12">
        <v>44620</v>
      </c>
      <c r="C77" s="14">
        <v>7.5</v>
      </c>
      <c r="D77" s="19" t="s">
        <v>26</v>
      </c>
      <c r="E77" s="14"/>
      <c r="F77" s="15">
        <f>'Survival counts and samples rem'!AW15</f>
        <v>0.36803874092009686</v>
      </c>
    </row>
    <row r="78" spans="1:6">
      <c r="A78" s="11">
        <v>217</v>
      </c>
      <c r="B78" s="12">
        <v>44620</v>
      </c>
      <c r="C78" s="14">
        <v>7.5</v>
      </c>
      <c r="D78" s="19" t="s">
        <v>27</v>
      </c>
      <c r="E78" s="14"/>
      <c r="F78" s="15">
        <f>'Survival counts and samples rem'!AW16</f>
        <v>0.34965034965034963</v>
      </c>
    </row>
    <row r="79" spans="1:6">
      <c r="A79" s="11">
        <v>217</v>
      </c>
      <c r="B79" s="12">
        <v>44620</v>
      </c>
      <c r="C79" s="14">
        <v>7.5</v>
      </c>
      <c r="D79" s="19" t="s">
        <v>28</v>
      </c>
      <c r="E79" s="14"/>
      <c r="F79" s="15">
        <f>'Survival counts and samples rem'!AW17</f>
        <v>0.52554744525547448</v>
      </c>
    </row>
    <row r="80" spans="1:6">
      <c r="A80" s="11">
        <v>217</v>
      </c>
      <c r="B80" s="12">
        <v>44620</v>
      </c>
      <c r="C80" s="14">
        <v>7.5</v>
      </c>
      <c r="D80" s="19" t="s">
        <v>29</v>
      </c>
      <c r="E80" s="14"/>
      <c r="F80" s="15">
        <f>'Survival counts and samples rem'!AW18</f>
        <v>0.28952380952380952</v>
      </c>
    </row>
    <row r="81" spans="1:6">
      <c r="A81" s="11">
        <v>217</v>
      </c>
      <c r="B81" s="12">
        <v>44620</v>
      </c>
      <c r="C81" s="11">
        <v>7</v>
      </c>
      <c r="D81" s="18" t="s">
        <v>22</v>
      </c>
      <c r="E81" s="14"/>
      <c r="F81" s="15">
        <f>'Survival counts and samples rem'!AW19</f>
        <v>0.19047619047619047</v>
      </c>
    </row>
    <row r="82" spans="1:6">
      <c r="A82" s="11">
        <v>245</v>
      </c>
      <c r="B82" s="2">
        <v>44648</v>
      </c>
      <c r="C82" s="14">
        <v>8</v>
      </c>
      <c r="D82" s="18" t="s">
        <v>22</v>
      </c>
      <c r="E82" s="14"/>
      <c r="F82" s="15">
        <v>0.2655367231638418</v>
      </c>
    </row>
    <row r="83" spans="1:6">
      <c r="A83" s="11">
        <v>245</v>
      </c>
      <c r="B83" s="2">
        <v>44648</v>
      </c>
      <c r="C83" s="14">
        <v>8</v>
      </c>
      <c r="D83" s="19" t="s">
        <v>23</v>
      </c>
      <c r="E83" s="14"/>
      <c r="F83" s="15">
        <v>0.55172413793103448</v>
      </c>
    </row>
    <row r="84" spans="1:6">
      <c r="A84" s="11">
        <v>245</v>
      </c>
      <c r="B84" s="2">
        <v>44648</v>
      </c>
      <c r="C84" s="14">
        <v>8</v>
      </c>
      <c r="D84" s="19" t="s">
        <v>24</v>
      </c>
      <c r="E84" s="14"/>
      <c r="F84" s="15">
        <v>0.32666666666666666</v>
      </c>
    </row>
    <row r="85" spans="1:6">
      <c r="A85" s="11">
        <v>245</v>
      </c>
      <c r="B85" s="2">
        <v>44648</v>
      </c>
      <c r="C85" s="14">
        <v>8</v>
      </c>
      <c r="D85" s="19" t="s">
        <v>25</v>
      </c>
      <c r="E85" s="14"/>
      <c r="F85" s="15">
        <v>0.4467005076142132</v>
      </c>
    </row>
    <row r="86" spans="1:6">
      <c r="A86" s="11">
        <v>245</v>
      </c>
      <c r="B86" s="2">
        <v>44648</v>
      </c>
      <c r="C86" s="14">
        <v>8</v>
      </c>
      <c r="D86" s="19" t="s">
        <v>26</v>
      </c>
      <c r="E86" s="14"/>
      <c r="F86" s="15">
        <v>0.25683060109289618</v>
      </c>
    </row>
    <row r="87" spans="1:6">
      <c r="A87" s="11">
        <v>245</v>
      </c>
      <c r="B87" s="2">
        <v>44648</v>
      </c>
      <c r="C87" s="14">
        <v>8</v>
      </c>
      <c r="D87" s="19" t="s">
        <v>27</v>
      </c>
      <c r="E87" s="14"/>
      <c r="F87" s="15">
        <v>0.55172413793103448</v>
      </c>
    </row>
    <row r="88" spans="1:6">
      <c r="A88" s="11">
        <v>245</v>
      </c>
      <c r="B88" s="2">
        <v>44648</v>
      </c>
      <c r="C88" s="14">
        <v>8</v>
      </c>
      <c r="D88" s="19" t="s">
        <v>28</v>
      </c>
      <c r="E88" s="14"/>
      <c r="F88" s="15">
        <v>0.32236842105263158</v>
      </c>
    </row>
    <row r="89" spans="1:6">
      <c r="A89" s="11">
        <v>245</v>
      </c>
      <c r="B89" s="2">
        <v>44648</v>
      </c>
      <c r="C89" s="14">
        <v>8</v>
      </c>
      <c r="D89" s="19" t="s">
        <v>29</v>
      </c>
      <c r="E89" s="14"/>
      <c r="F89" s="15">
        <v>0.44221105527638194</v>
      </c>
    </row>
    <row r="90" spans="1:6">
      <c r="A90" s="11">
        <v>245</v>
      </c>
      <c r="B90" s="2">
        <v>44648</v>
      </c>
      <c r="C90" s="14">
        <v>7.5</v>
      </c>
      <c r="D90" s="18" t="s">
        <v>22</v>
      </c>
      <c r="E90" s="14"/>
      <c r="F90" s="15">
        <v>0.29362880886426596</v>
      </c>
    </row>
    <row r="91" spans="1:6">
      <c r="A91" s="11">
        <v>245</v>
      </c>
      <c r="B91" s="2">
        <v>44648</v>
      </c>
      <c r="C91" s="14">
        <v>7.5</v>
      </c>
      <c r="D91" s="19" t="s">
        <v>23</v>
      </c>
      <c r="E91" s="14"/>
      <c r="F91" s="15">
        <v>0.26385224274406333</v>
      </c>
    </row>
    <row r="92" spans="1:6">
      <c r="A92" s="11">
        <v>245</v>
      </c>
      <c r="B92" s="2">
        <v>44648</v>
      </c>
      <c r="C92" s="14">
        <v>7.5</v>
      </c>
      <c r="D92" s="19" t="s">
        <v>24</v>
      </c>
      <c r="E92" s="14"/>
      <c r="F92" s="15">
        <v>0.43478260869565216</v>
      </c>
    </row>
    <row r="93" spans="1:6">
      <c r="A93" s="11">
        <v>245</v>
      </c>
      <c r="B93" s="2">
        <v>44648</v>
      </c>
      <c r="C93" s="14">
        <v>7.5</v>
      </c>
      <c r="D93" s="19" t="s">
        <v>25</v>
      </c>
      <c r="E93" s="14"/>
      <c r="F93" s="15">
        <v>0.21564482029598309</v>
      </c>
    </row>
    <row r="94" spans="1:6">
      <c r="A94" s="11">
        <v>245</v>
      </c>
      <c r="B94" s="2">
        <v>44648</v>
      </c>
      <c r="C94" s="14">
        <v>7.5</v>
      </c>
      <c r="D94" s="19" t="s">
        <v>26</v>
      </c>
      <c r="E94" s="14"/>
      <c r="F94" s="15">
        <v>0.31641791044776119</v>
      </c>
    </row>
    <row r="95" spans="1:6">
      <c r="A95" s="11">
        <v>245</v>
      </c>
      <c r="B95" s="2">
        <v>44648</v>
      </c>
      <c r="C95" s="14">
        <v>7.5</v>
      </c>
      <c r="D95" s="19" t="s">
        <v>27</v>
      </c>
      <c r="E95" s="14"/>
      <c r="F95" s="15">
        <v>0.25706940874035988</v>
      </c>
    </row>
    <row r="96" spans="1:6">
      <c r="A96" s="11">
        <v>245</v>
      </c>
      <c r="B96" s="2">
        <v>44648</v>
      </c>
      <c r="C96" s="14">
        <v>7.5</v>
      </c>
      <c r="D96" s="19" t="s">
        <v>28</v>
      </c>
      <c r="E96" s="14"/>
      <c r="F96" s="15">
        <v>0.4065040650406504</v>
      </c>
    </row>
    <row r="97" spans="1:6">
      <c r="A97" s="11">
        <v>245</v>
      </c>
      <c r="B97" s="2">
        <v>44648</v>
      </c>
      <c r="C97" s="14">
        <v>7.5</v>
      </c>
      <c r="D97" s="19" t="s">
        <v>29</v>
      </c>
      <c r="E97" s="14"/>
      <c r="F97" s="15">
        <v>0.21118012422360249</v>
      </c>
    </row>
    <row r="98" spans="1:6">
      <c r="A98" s="11">
        <v>245</v>
      </c>
      <c r="B98" s="2">
        <v>44648</v>
      </c>
      <c r="C98" s="11">
        <v>7</v>
      </c>
      <c r="D98" s="18" t="s">
        <v>22</v>
      </c>
      <c r="E98" s="14"/>
      <c r="F98" s="15">
        <v>0.19047619047619047</v>
      </c>
    </row>
    <row r="99" spans="1:6">
      <c r="A99" s="11">
        <v>273</v>
      </c>
      <c r="B99" s="2">
        <v>44648</v>
      </c>
      <c r="C99" s="14">
        <v>8</v>
      </c>
      <c r="D99" s="18" t="s">
        <v>22</v>
      </c>
      <c r="E99" s="14"/>
      <c r="F99" s="15">
        <f>'Survival counts and samples rem'!BK3</f>
        <v>0.22543352601156069</v>
      </c>
    </row>
    <row r="100" spans="1:6">
      <c r="A100" s="11">
        <v>273</v>
      </c>
      <c r="B100" s="2">
        <v>44648</v>
      </c>
      <c r="C100" s="14">
        <v>8</v>
      </c>
      <c r="D100" s="19" t="s">
        <v>23</v>
      </c>
      <c r="E100" s="14"/>
      <c r="F100" s="15">
        <f>'Survival counts and samples rem'!BK4</f>
        <v>0.50256410256410255</v>
      </c>
    </row>
    <row r="101" spans="1:6">
      <c r="A101" s="11">
        <v>273</v>
      </c>
      <c r="B101" s="2">
        <v>44648</v>
      </c>
      <c r="C101" s="14">
        <v>8</v>
      </c>
      <c r="D101" s="19" t="s">
        <v>24</v>
      </c>
      <c r="E101" s="14"/>
      <c r="F101" s="15">
        <f>'Survival counts and samples rem'!BK5</f>
        <v>0.28082191780821919</v>
      </c>
    </row>
    <row r="102" spans="1:6">
      <c r="A102" s="11">
        <v>273</v>
      </c>
      <c r="B102" s="2">
        <v>44648</v>
      </c>
      <c r="C102" s="14">
        <v>8</v>
      </c>
      <c r="D102" s="19" t="s">
        <v>25</v>
      </c>
      <c r="E102" s="14"/>
      <c r="F102" s="15">
        <f>'Survival counts and samples rem'!BK6</f>
        <v>0.38095238095238093</v>
      </c>
    </row>
    <row r="103" spans="1:6">
      <c r="A103" s="11">
        <v>273</v>
      </c>
      <c r="B103" s="2">
        <v>44648</v>
      </c>
      <c r="C103" s="14">
        <v>8</v>
      </c>
      <c r="D103" s="19" t="s">
        <v>26</v>
      </c>
      <c r="E103" s="14"/>
      <c r="F103" s="15">
        <f>'Survival counts and samples rem'!BK7</f>
        <v>0.25139664804469275</v>
      </c>
    </row>
    <row r="104" spans="1:6">
      <c r="A104" s="11">
        <v>273</v>
      </c>
      <c r="B104" s="2">
        <v>44648</v>
      </c>
      <c r="C104" s="14">
        <v>8</v>
      </c>
      <c r="D104" s="19" t="s">
        <v>27</v>
      </c>
      <c r="E104" s="14"/>
      <c r="F104" s="15">
        <f>'Survival counts and samples rem'!BK8</f>
        <v>0.45128205128205129</v>
      </c>
    </row>
    <row r="105" spans="1:6">
      <c r="A105" s="11">
        <v>273</v>
      </c>
      <c r="B105" s="2">
        <v>44648</v>
      </c>
      <c r="C105" s="14">
        <v>8</v>
      </c>
      <c r="D105" s="19" t="s">
        <v>28</v>
      </c>
      <c r="E105" s="14"/>
      <c r="F105" s="15">
        <f>'Survival counts and samples rem'!BK9</f>
        <v>0.29054054054054052</v>
      </c>
    </row>
    <row r="106" spans="1:6">
      <c r="A106" s="11">
        <v>273</v>
      </c>
      <c r="B106" s="2">
        <v>44648</v>
      </c>
      <c r="C106" s="14">
        <v>8</v>
      </c>
      <c r="D106" s="19" t="s">
        <v>29</v>
      </c>
      <c r="E106" s="14"/>
      <c r="F106" s="15">
        <f>'Survival counts and samples rem'!BK10</f>
        <v>0.48167539267015708</v>
      </c>
    </row>
    <row r="107" spans="1:6">
      <c r="A107" s="11">
        <v>273</v>
      </c>
      <c r="B107" s="2">
        <v>44648</v>
      </c>
      <c r="C107" s="14">
        <v>7.5</v>
      </c>
      <c r="D107" s="18" t="s">
        <v>22</v>
      </c>
      <c r="E107" s="14"/>
      <c r="F107" s="15">
        <f>'Survival counts and samples rem'!BK11</f>
        <v>0.25495750708215298</v>
      </c>
    </row>
    <row r="108" spans="1:6">
      <c r="A108" s="11">
        <v>273</v>
      </c>
      <c r="B108" s="2">
        <v>44648</v>
      </c>
      <c r="C108" s="14">
        <v>7.5</v>
      </c>
      <c r="D108" s="19" t="s">
        <v>23</v>
      </c>
      <c r="E108" s="14"/>
      <c r="F108" s="15">
        <f>'Survival counts and samples rem'!BK12</f>
        <v>0.22102425876010781</v>
      </c>
    </row>
    <row r="109" spans="1:6">
      <c r="A109" s="11">
        <v>273</v>
      </c>
      <c r="B109" s="2">
        <v>44648</v>
      </c>
      <c r="C109" s="14">
        <v>7.5</v>
      </c>
      <c r="D109" s="19" t="s">
        <v>24</v>
      </c>
      <c r="E109" s="14"/>
      <c r="F109" s="15">
        <f>'Survival counts and samples rem'!BK13</f>
        <v>0.36036036036036034</v>
      </c>
    </row>
    <row r="110" spans="1:6">
      <c r="A110" s="11">
        <v>273</v>
      </c>
      <c r="B110" s="2">
        <v>44648</v>
      </c>
      <c r="C110" s="14">
        <v>7.5</v>
      </c>
      <c r="D110" s="19" t="s">
        <v>25</v>
      </c>
      <c r="E110" s="14"/>
      <c r="F110" s="15">
        <f>'Survival counts and samples rem'!BK14</f>
        <v>0.18924731182795698</v>
      </c>
    </row>
    <row r="111" spans="1:6">
      <c r="A111" s="11">
        <v>273</v>
      </c>
      <c r="B111" s="2">
        <v>44648</v>
      </c>
      <c r="C111" s="14">
        <v>7.5</v>
      </c>
      <c r="D111" s="19" t="s">
        <v>26</v>
      </c>
      <c r="E111" s="14"/>
      <c r="F111" s="15">
        <f>'Survival counts and samples rem'!BK15</f>
        <v>0.24464831804281345</v>
      </c>
    </row>
    <row r="112" spans="1:6">
      <c r="A112" s="11">
        <v>273</v>
      </c>
      <c r="B112" s="2">
        <v>44648</v>
      </c>
      <c r="C112" s="14">
        <v>7.5</v>
      </c>
      <c r="D112" s="19" t="s">
        <v>27</v>
      </c>
      <c r="E112" s="14"/>
      <c r="F112" s="15">
        <f>'Survival counts and samples rem'!BK16</f>
        <v>0.20997375328083989</v>
      </c>
    </row>
    <row r="113" spans="1:6">
      <c r="A113" s="11">
        <v>273</v>
      </c>
      <c r="B113" s="2">
        <v>44648</v>
      </c>
      <c r="C113" s="14">
        <v>7.5</v>
      </c>
      <c r="D113" s="19" t="s">
        <v>28</v>
      </c>
      <c r="E113" s="14"/>
      <c r="F113" s="15">
        <f>'Survival counts and samples rem'!BK17</f>
        <v>0.35294117647058826</v>
      </c>
    </row>
    <row r="114" spans="1:6">
      <c r="A114" s="11">
        <v>273</v>
      </c>
      <c r="B114" s="2">
        <v>44648</v>
      </c>
      <c r="C114" s="14">
        <v>7.5</v>
      </c>
      <c r="D114" s="19" t="s">
        <v>29</v>
      </c>
      <c r="E114" s="14"/>
      <c r="F114" s="15">
        <f>'Survival counts and samples rem'!BK18</f>
        <v>0.16421052631578947</v>
      </c>
    </row>
    <row r="115" spans="1:6">
      <c r="A115" s="11">
        <v>273</v>
      </c>
      <c r="B115" s="2">
        <v>44648</v>
      </c>
      <c r="C115" s="11">
        <v>7</v>
      </c>
      <c r="D115" s="18" t="s">
        <v>22</v>
      </c>
      <c r="E115" s="14"/>
      <c r="F115" s="15">
        <f>'Survival counts and samples rem'!BK19</f>
        <v>0.52459016393442626</v>
      </c>
    </row>
    <row r="116" spans="1:6">
      <c r="A116" s="14"/>
      <c r="B116" s="14"/>
      <c r="C116" s="14"/>
      <c r="D116" s="14"/>
      <c r="E116" s="14"/>
      <c r="F116" s="15"/>
    </row>
    <row r="117" spans="1:6">
      <c r="A117" s="14"/>
      <c r="B117" s="14"/>
      <c r="C117" s="14"/>
      <c r="D117" s="14"/>
      <c r="E117" s="14"/>
      <c r="F117" s="15"/>
    </row>
    <row r="118" spans="1:6">
      <c r="A118" s="14"/>
      <c r="B118" s="14"/>
      <c r="C118" s="14"/>
      <c r="D118" s="14"/>
      <c r="E118" s="14"/>
      <c r="F118" s="15"/>
    </row>
    <row r="119" spans="1:6">
      <c r="A119" s="14"/>
      <c r="B119" s="14"/>
      <c r="C119" s="14"/>
      <c r="D119" s="14"/>
      <c r="E119" s="14"/>
      <c r="F119" s="15"/>
    </row>
    <row r="120" spans="1:6">
      <c r="A120" s="14"/>
      <c r="B120" s="14"/>
      <c r="C120" s="14"/>
      <c r="D120" s="14"/>
      <c r="E120" s="14"/>
      <c r="F120" s="15"/>
    </row>
    <row r="121" spans="1:6">
      <c r="A121" s="14"/>
      <c r="B121" s="14"/>
      <c r="C121" s="14"/>
      <c r="D121" s="14"/>
      <c r="E121" s="14"/>
      <c r="F121" s="15"/>
    </row>
    <row r="122" spans="1:6">
      <c r="A122" s="14"/>
      <c r="B122" s="14"/>
      <c r="C122" s="14"/>
      <c r="D122" s="14"/>
      <c r="E122" s="14"/>
      <c r="F122" s="15"/>
    </row>
    <row r="123" spans="1:6">
      <c r="A123" s="14"/>
      <c r="B123" s="14"/>
      <c r="C123" s="14"/>
      <c r="D123" s="14"/>
      <c r="E123" s="14"/>
      <c r="F123" s="15"/>
    </row>
    <row r="124" spans="1:6">
      <c r="A124" s="14"/>
      <c r="B124" s="14"/>
      <c r="C124" s="14"/>
      <c r="D124" s="14"/>
      <c r="E124" s="14"/>
      <c r="F124" s="15"/>
    </row>
    <row r="125" spans="1:6">
      <c r="A125" s="14"/>
      <c r="B125" s="14"/>
      <c r="C125" s="14"/>
      <c r="D125" s="14"/>
      <c r="E125" s="14"/>
      <c r="F125" s="15"/>
    </row>
    <row r="126" spans="1:6">
      <c r="A126" s="14"/>
      <c r="B126" s="14"/>
      <c r="C126" s="14"/>
      <c r="D126" s="14"/>
      <c r="E126" s="14"/>
      <c r="F126" s="15"/>
    </row>
    <row r="127" spans="1:6">
      <c r="A127" s="14"/>
      <c r="B127" s="14"/>
      <c r="C127" s="14"/>
      <c r="D127" s="14"/>
      <c r="E127" s="14"/>
      <c r="F127" s="15"/>
    </row>
    <row r="128" spans="1:6">
      <c r="A128" s="14"/>
      <c r="B128" s="14"/>
      <c r="C128" s="14"/>
      <c r="D128" s="14"/>
      <c r="E128" s="14"/>
      <c r="F128" s="15"/>
    </row>
    <row r="129" spans="1:6">
      <c r="A129" s="14"/>
      <c r="B129" s="14"/>
      <c r="C129" s="14"/>
      <c r="D129" s="14"/>
      <c r="E129" s="14"/>
      <c r="F129" s="15"/>
    </row>
    <row r="130" spans="1:6">
      <c r="A130" s="14"/>
      <c r="B130" s="14"/>
      <c r="C130" s="14"/>
      <c r="D130" s="14"/>
      <c r="E130" s="14"/>
      <c r="F130" s="15"/>
    </row>
    <row r="131" spans="1:6">
      <c r="A131" s="14"/>
      <c r="B131" s="14"/>
      <c r="C131" s="14"/>
      <c r="D131" s="14"/>
      <c r="E131" s="14"/>
      <c r="F131" s="15"/>
    </row>
    <row r="132" spans="1:6">
      <c r="A132" s="14"/>
      <c r="B132" s="14"/>
      <c r="C132" s="14"/>
      <c r="D132" s="14"/>
      <c r="E132" s="14"/>
      <c r="F132" s="15"/>
    </row>
    <row r="133" spans="1:6">
      <c r="A133" s="14"/>
      <c r="B133" s="14"/>
      <c r="C133" s="14"/>
      <c r="D133" s="14"/>
      <c r="E133" s="14"/>
      <c r="F133" s="15"/>
    </row>
    <row r="134" spans="1:6">
      <c r="A134" s="14"/>
      <c r="B134" s="14"/>
      <c r="C134" s="14"/>
      <c r="D134" s="14"/>
      <c r="E134" s="14"/>
      <c r="F134" s="15"/>
    </row>
    <row r="135" spans="1:6">
      <c r="A135" s="14"/>
      <c r="B135" s="14"/>
      <c r="C135" s="14"/>
      <c r="D135" s="14"/>
      <c r="E135" s="14"/>
      <c r="F135" s="15"/>
    </row>
    <row r="136" spans="1:6">
      <c r="A136" s="14"/>
      <c r="B136" s="14"/>
      <c r="C136" s="14"/>
      <c r="D136" s="14"/>
      <c r="E136" s="14"/>
      <c r="F136" s="15"/>
    </row>
    <row r="137" spans="1:6">
      <c r="A137" s="14"/>
      <c r="B137" s="14"/>
      <c r="C137" s="14"/>
      <c r="D137" s="14"/>
      <c r="E137" s="14"/>
      <c r="F137" s="15"/>
    </row>
    <row r="138" spans="1:6">
      <c r="A138" s="14"/>
      <c r="B138" s="14"/>
      <c r="C138" s="14"/>
      <c r="D138" s="14"/>
      <c r="E138" s="14"/>
      <c r="F138" s="15"/>
    </row>
    <row r="139" spans="1:6">
      <c r="A139" s="14"/>
      <c r="B139" s="14"/>
      <c r="C139" s="14"/>
      <c r="D139" s="14"/>
      <c r="E139" s="14"/>
      <c r="F139" s="15"/>
    </row>
    <row r="140" spans="1:6">
      <c r="A140" s="14"/>
      <c r="B140" s="14"/>
      <c r="C140" s="14"/>
      <c r="D140" s="14"/>
      <c r="E140" s="14"/>
      <c r="F140" s="15"/>
    </row>
    <row r="141" spans="1:6">
      <c r="A141" s="14"/>
      <c r="B141" s="14"/>
      <c r="C141" s="14"/>
      <c r="D141" s="14"/>
      <c r="E141" s="14"/>
      <c r="F141" s="15"/>
    </row>
    <row r="142" spans="1:6">
      <c r="A142" s="14"/>
      <c r="B142" s="14"/>
      <c r="C142" s="14"/>
      <c r="D142" s="14"/>
      <c r="E142" s="14"/>
      <c r="F142" s="15"/>
    </row>
    <row r="143" spans="1:6">
      <c r="A143" s="14"/>
      <c r="B143" s="14"/>
      <c r="C143" s="14"/>
      <c r="D143" s="14"/>
      <c r="E143" s="14"/>
      <c r="F143" s="15"/>
    </row>
    <row r="144" spans="1:6">
      <c r="A144" s="14"/>
      <c r="B144" s="14"/>
      <c r="C144" s="14"/>
      <c r="D144" s="14"/>
      <c r="E144" s="14"/>
      <c r="F144" s="15"/>
    </row>
    <row r="145" spans="1:6">
      <c r="A145" s="14"/>
      <c r="B145" s="14"/>
      <c r="C145" s="14"/>
      <c r="D145" s="14"/>
      <c r="E145" s="14"/>
      <c r="F145" s="15"/>
    </row>
    <row r="146" spans="1:6">
      <c r="A146" s="14"/>
      <c r="B146" s="14"/>
      <c r="C146" s="14"/>
      <c r="D146" s="14"/>
      <c r="E146" s="14"/>
      <c r="F146" s="15"/>
    </row>
    <row r="147" spans="1:6">
      <c r="A147" s="14"/>
      <c r="B147" s="14"/>
      <c r="C147" s="14"/>
      <c r="D147" s="14"/>
      <c r="E147" s="14"/>
      <c r="F147" s="15"/>
    </row>
    <row r="148" spans="1:6">
      <c r="A148" s="14"/>
      <c r="B148" s="14"/>
      <c r="C148" s="14"/>
      <c r="D148" s="14"/>
      <c r="E148" s="14"/>
      <c r="F148" s="15"/>
    </row>
    <row r="149" spans="1:6">
      <c r="A149" s="14"/>
      <c r="B149" s="14"/>
      <c r="C149" s="14"/>
      <c r="D149" s="14"/>
      <c r="E149" s="14"/>
      <c r="F149" s="15"/>
    </row>
    <row r="150" spans="1:6">
      <c r="A150" s="14"/>
      <c r="B150" s="14"/>
      <c r="C150" s="14"/>
      <c r="D150" s="14"/>
      <c r="E150" s="14"/>
      <c r="F150" s="15"/>
    </row>
    <row r="151" spans="1:6">
      <c r="A151" s="14"/>
      <c r="B151" s="14"/>
      <c r="C151" s="14"/>
      <c r="D151" s="14"/>
      <c r="E151" s="14"/>
      <c r="F151" s="15"/>
    </row>
    <row r="152" spans="1:6">
      <c r="A152" s="14"/>
      <c r="B152" s="14"/>
      <c r="C152" s="14"/>
      <c r="D152" s="14"/>
      <c r="E152" s="14"/>
      <c r="F152" s="15"/>
    </row>
    <row r="153" spans="1:6">
      <c r="A153" s="14"/>
      <c r="B153" s="14"/>
      <c r="C153" s="14"/>
      <c r="D153" s="14"/>
      <c r="E153" s="14"/>
      <c r="F153" s="15"/>
    </row>
    <row r="154" spans="1:6">
      <c r="A154" s="14"/>
      <c r="B154" s="14"/>
      <c r="C154" s="14"/>
      <c r="D154" s="14"/>
      <c r="E154" s="14"/>
      <c r="F154" s="15"/>
    </row>
    <row r="155" spans="1:6">
      <c r="A155" s="14"/>
      <c r="B155" s="14"/>
      <c r="C155" s="14"/>
      <c r="D155" s="14"/>
      <c r="E155" s="14"/>
      <c r="F155" s="15"/>
    </row>
    <row r="156" spans="1:6">
      <c r="A156" s="14"/>
      <c r="B156" s="14"/>
      <c r="C156" s="14"/>
      <c r="D156" s="14"/>
      <c r="E156" s="14"/>
      <c r="F156" s="15"/>
    </row>
    <row r="157" spans="1:6">
      <c r="A157" s="14"/>
      <c r="B157" s="14"/>
      <c r="C157" s="14"/>
      <c r="D157" s="14"/>
      <c r="E157" s="14"/>
      <c r="F157" s="15"/>
    </row>
    <row r="158" spans="1:6">
      <c r="A158" s="14"/>
      <c r="B158" s="14"/>
      <c r="C158" s="14"/>
      <c r="D158" s="14"/>
      <c r="E158" s="14"/>
      <c r="F158" s="15"/>
    </row>
    <row r="159" spans="1:6">
      <c r="A159" s="14"/>
      <c r="B159" s="14"/>
      <c r="C159" s="14"/>
      <c r="D159" s="14"/>
      <c r="E159" s="14"/>
      <c r="F159" s="15"/>
    </row>
    <row r="160" spans="1:6">
      <c r="A160" s="14"/>
      <c r="B160" s="14"/>
      <c r="C160" s="14"/>
      <c r="D160" s="14"/>
      <c r="E160" s="14"/>
      <c r="F160" s="15"/>
    </row>
    <row r="161" spans="1:6">
      <c r="A161" s="14"/>
      <c r="B161" s="14"/>
      <c r="C161" s="14"/>
      <c r="D161" s="14"/>
      <c r="E161" s="14"/>
      <c r="F161" s="15"/>
    </row>
    <row r="162" spans="1:6">
      <c r="A162" s="14"/>
      <c r="B162" s="14"/>
      <c r="C162" s="14"/>
      <c r="D162" s="14"/>
      <c r="E162" s="14"/>
      <c r="F162" s="15"/>
    </row>
    <row r="163" spans="1:6">
      <c r="A163" s="14"/>
      <c r="B163" s="14"/>
      <c r="C163" s="14"/>
      <c r="D163" s="14"/>
      <c r="E163" s="14"/>
      <c r="F163" s="15"/>
    </row>
    <row r="164" spans="1:6">
      <c r="A164" s="14"/>
      <c r="B164" s="14"/>
      <c r="C164" s="14"/>
      <c r="D164" s="14"/>
      <c r="E164" s="14"/>
      <c r="F164" s="15"/>
    </row>
    <row r="165" spans="1:6">
      <c r="A165" s="14"/>
      <c r="B165" s="14"/>
      <c r="C165" s="14"/>
      <c r="D165" s="14"/>
      <c r="E165" s="14"/>
      <c r="F165" s="15"/>
    </row>
    <row r="166" spans="1:6">
      <c r="A166" s="14"/>
      <c r="B166" s="14"/>
      <c r="C166" s="14"/>
      <c r="D166" s="14"/>
      <c r="E166" s="14"/>
      <c r="F166" s="15"/>
    </row>
    <row r="167" spans="1:6">
      <c r="A167" s="14"/>
      <c r="B167" s="14"/>
      <c r="C167" s="14"/>
      <c r="D167" s="14"/>
      <c r="E167" s="14"/>
      <c r="F167" s="15"/>
    </row>
    <row r="168" spans="1:6">
      <c r="A168" s="14"/>
      <c r="B168" s="14"/>
      <c r="C168" s="14"/>
      <c r="D168" s="14"/>
      <c r="E168" s="14"/>
      <c r="F168" s="15"/>
    </row>
    <row r="169" spans="1:6">
      <c r="A169" s="14"/>
      <c r="B169" s="14"/>
      <c r="C169" s="14"/>
      <c r="D169" s="14"/>
      <c r="E169" s="14"/>
      <c r="F169" s="15"/>
    </row>
    <row r="170" spans="1:6">
      <c r="A170" s="14"/>
      <c r="B170" s="14"/>
      <c r="C170" s="14"/>
      <c r="D170" s="14"/>
      <c r="E170" s="14"/>
      <c r="F170" s="15"/>
    </row>
    <row r="171" spans="1:6">
      <c r="A171" s="14"/>
      <c r="B171" s="14"/>
      <c r="C171" s="14"/>
      <c r="D171" s="14"/>
      <c r="E171" s="14"/>
      <c r="F171" s="15"/>
    </row>
    <row r="172" spans="1:6">
      <c r="A172" s="14"/>
      <c r="B172" s="14"/>
      <c r="C172" s="14"/>
      <c r="D172" s="14"/>
      <c r="E172" s="14"/>
      <c r="F172" s="15"/>
    </row>
    <row r="173" spans="1:6">
      <c r="A173" s="14"/>
      <c r="B173" s="14"/>
      <c r="C173" s="14"/>
      <c r="D173" s="14"/>
      <c r="E173" s="14"/>
      <c r="F173" s="15"/>
    </row>
    <row r="174" spans="1:6">
      <c r="A174" s="14"/>
      <c r="B174" s="14"/>
      <c r="C174" s="14"/>
      <c r="D174" s="14"/>
      <c r="E174" s="14"/>
      <c r="F174" s="15"/>
    </row>
    <row r="175" spans="1:6">
      <c r="A175" s="14"/>
      <c r="B175" s="14"/>
      <c r="C175" s="14"/>
      <c r="D175" s="14"/>
      <c r="E175" s="14"/>
      <c r="F175" s="15"/>
    </row>
    <row r="176" spans="1:6">
      <c r="A176" s="14"/>
      <c r="B176" s="14"/>
      <c r="C176" s="14"/>
      <c r="D176" s="14"/>
      <c r="E176" s="14"/>
      <c r="F176" s="15"/>
    </row>
    <row r="177" spans="1:6">
      <c r="A177" s="14"/>
      <c r="B177" s="14"/>
      <c r="C177" s="14"/>
      <c r="D177" s="14"/>
      <c r="E177" s="14"/>
      <c r="F177" s="15"/>
    </row>
    <row r="178" spans="1:6">
      <c r="A178" s="14"/>
      <c r="B178" s="14"/>
      <c r="C178" s="14"/>
      <c r="D178" s="14"/>
      <c r="E178" s="14"/>
      <c r="F178" s="15"/>
    </row>
    <row r="179" spans="1:6">
      <c r="A179" s="14"/>
      <c r="B179" s="14"/>
      <c r="C179" s="14"/>
      <c r="D179" s="14"/>
      <c r="E179" s="14"/>
      <c r="F179" s="15"/>
    </row>
    <row r="180" spans="1:6">
      <c r="A180" s="14"/>
      <c r="B180" s="14"/>
      <c r="C180" s="14"/>
      <c r="D180" s="14"/>
      <c r="E180" s="14"/>
      <c r="F180" s="15"/>
    </row>
    <row r="181" spans="1:6">
      <c r="A181" s="14"/>
      <c r="B181" s="14"/>
      <c r="C181" s="14"/>
      <c r="D181" s="14"/>
      <c r="E181" s="14"/>
      <c r="F181" s="15"/>
    </row>
    <row r="182" spans="1:6">
      <c r="A182" s="14"/>
      <c r="B182" s="14"/>
      <c r="C182" s="14"/>
      <c r="D182" s="14"/>
      <c r="E182" s="14"/>
      <c r="F182" s="15"/>
    </row>
    <row r="183" spans="1:6">
      <c r="A183" s="14"/>
      <c r="B183" s="14"/>
      <c r="C183" s="14"/>
      <c r="D183" s="14"/>
      <c r="E183" s="14"/>
      <c r="F183" s="15"/>
    </row>
    <row r="184" spans="1:6">
      <c r="A184" s="14"/>
      <c r="B184" s="14"/>
      <c r="C184" s="14"/>
      <c r="D184" s="14"/>
      <c r="E184" s="14"/>
      <c r="F184" s="15"/>
    </row>
    <row r="185" spans="1:6">
      <c r="A185" s="14"/>
      <c r="B185" s="14"/>
      <c r="C185" s="14"/>
      <c r="D185" s="14"/>
      <c r="E185" s="14"/>
      <c r="F185" s="15"/>
    </row>
    <row r="186" spans="1:6">
      <c r="A186" s="14"/>
      <c r="B186" s="14"/>
      <c r="C186" s="14"/>
      <c r="D186" s="14"/>
      <c r="E186" s="14"/>
      <c r="F186" s="15"/>
    </row>
    <row r="187" spans="1:6">
      <c r="A187" s="14"/>
      <c r="B187" s="14"/>
      <c r="C187" s="14"/>
      <c r="D187" s="14"/>
      <c r="E187" s="14"/>
      <c r="F187" s="15"/>
    </row>
    <row r="188" spans="1:6">
      <c r="A188" s="14"/>
      <c r="B188" s="14"/>
      <c r="C188" s="14"/>
      <c r="D188" s="14"/>
      <c r="E188" s="14"/>
      <c r="F188" s="15"/>
    </row>
    <row r="189" spans="1:6">
      <c r="A189" s="14"/>
      <c r="B189" s="14"/>
      <c r="C189" s="14"/>
      <c r="D189" s="14"/>
      <c r="E189" s="14"/>
      <c r="F189" s="15"/>
    </row>
    <row r="190" spans="1:6">
      <c r="A190" s="14"/>
      <c r="B190" s="14"/>
      <c r="C190" s="14"/>
      <c r="D190" s="14"/>
      <c r="E190" s="14"/>
      <c r="F190" s="15"/>
    </row>
    <row r="191" spans="1:6">
      <c r="A191" s="14"/>
      <c r="B191" s="14"/>
      <c r="C191" s="14"/>
      <c r="D191" s="14"/>
      <c r="E191" s="14"/>
      <c r="F191" s="15"/>
    </row>
    <row r="192" spans="1:6">
      <c r="A192" s="14"/>
      <c r="B192" s="14"/>
      <c r="C192" s="14"/>
      <c r="D192" s="14"/>
      <c r="E192" s="14"/>
      <c r="F192" s="15"/>
    </row>
    <row r="193" spans="1:6">
      <c r="A193" s="14"/>
      <c r="B193" s="14"/>
      <c r="C193" s="14"/>
      <c r="D193" s="14"/>
      <c r="E193" s="14"/>
      <c r="F193" s="15"/>
    </row>
    <row r="194" spans="1:6">
      <c r="A194" s="14"/>
      <c r="B194" s="14"/>
      <c r="C194" s="14"/>
      <c r="D194" s="14"/>
      <c r="E194" s="14"/>
      <c r="F194" s="15"/>
    </row>
    <row r="195" spans="1:6">
      <c r="A195" s="14"/>
      <c r="B195" s="14"/>
      <c r="C195" s="14"/>
      <c r="D195" s="14"/>
      <c r="E195" s="14"/>
      <c r="F195" s="15"/>
    </row>
    <row r="196" spans="1:6">
      <c r="A196" s="14"/>
      <c r="B196" s="14"/>
      <c r="C196" s="14"/>
      <c r="D196" s="14"/>
      <c r="E196" s="14"/>
      <c r="F196" s="15"/>
    </row>
    <row r="197" spans="1:6">
      <c r="A197" s="14"/>
      <c r="B197" s="14"/>
      <c r="C197" s="14"/>
      <c r="D197" s="14"/>
      <c r="E197" s="14"/>
      <c r="F197" s="15"/>
    </row>
    <row r="198" spans="1:6">
      <c r="A198" s="14"/>
      <c r="B198" s="14"/>
      <c r="C198" s="14"/>
      <c r="D198" s="14"/>
      <c r="E198" s="14"/>
      <c r="F198" s="15"/>
    </row>
    <row r="199" spans="1:6">
      <c r="A199" s="14"/>
      <c r="B199" s="14"/>
      <c r="C199" s="14"/>
      <c r="D199" s="14"/>
      <c r="E199" s="14"/>
      <c r="F199" s="15"/>
    </row>
    <row r="200" spans="1:6">
      <c r="A200" s="14"/>
      <c r="B200" s="14"/>
      <c r="C200" s="14"/>
      <c r="D200" s="14"/>
      <c r="E200" s="14"/>
      <c r="F200" s="15"/>
    </row>
    <row r="201" spans="1:6">
      <c r="A201" s="14"/>
      <c r="B201" s="14"/>
      <c r="C201" s="14"/>
      <c r="D201" s="14"/>
      <c r="E201" s="14"/>
      <c r="F201" s="15"/>
    </row>
    <row r="202" spans="1:6">
      <c r="A202" s="14"/>
      <c r="B202" s="14"/>
      <c r="C202" s="14"/>
      <c r="D202" s="14"/>
      <c r="E202" s="14"/>
      <c r="F202" s="15"/>
    </row>
    <row r="203" spans="1:6">
      <c r="A203" s="14"/>
      <c r="B203" s="14"/>
      <c r="C203" s="14"/>
      <c r="D203" s="14"/>
      <c r="E203" s="14"/>
      <c r="F203" s="15"/>
    </row>
    <row r="204" spans="1:6">
      <c r="A204" s="14"/>
      <c r="B204" s="14"/>
      <c r="C204" s="14"/>
      <c r="D204" s="14"/>
      <c r="E204" s="14"/>
      <c r="F204" s="15"/>
    </row>
    <row r="205" spans="1:6">
      <c r="A205" s="14"/>
      <c r="B205" s="14"/>
      <c r="C205" s="14"/>
      <c r="D205" s="14"/>
      <c r="E205" s="14"/>
      <c r="F205" s="15"/>
    </row>
    <row r="206" spans="1:6">
      <c r="A206" s="14"/>
      <c r="B206" s="14"/>
      <c r="C206" s="14"/>
      <c r="D206" s="14"/>
      <c r="E206" s="14"/>
      <c r="F206" s="15"/>
    </row>
    <row r="207" spans="1:6">
      <c r="A207" s="14"/>
      <c r="B207" s="14"/>
      <c r="C207" s="14"/>
      <c r="D207" s="14"/>
      <c r="E207" s="14"/>
      <c r="F207" s="15"/>
    </row>
    <row r="208" spans="1:6">
      <c r="A208" s="14"/>
      <c r="B208" s="14"/>
      <c r="C208" s="14"/>
      <c r="D208" s="14"/>
      <c r="E208" s="14"/>
      <c r="F208" s="15"/>
    </row>
    <row r="209" spans="1:6">
      <c r="A209" s="14"/>
      <c r="B209" s="14"/>
      <c r="C209" s="14"/>
      <c r="D209" s="14"/>
      <c r="E209" s="14"/>
      <c r="F209" s="15"/>
    </row>
    <row r="210" spans="1:6">
      <c r="A210" s="14"/>
      <c r="B210" s="14"/>
      <c r="C210" s="14"/>
      <c r="D210" s="14"/>
      <c r="E210" s="14"/>
      <c r="F210" s="15"/>
    </row>
    <row r="211" spans="1:6">
      <c r="A211" s="14"/>
      <c r="B211" s="14"/>
      <c r="C211" s="14"/>
      <c r="D211" s="14"/>
      <c r="E211" s="14"/>
      <c r="F211" s="15"/>
    </row>
    <row r="212" spans="1:6">
      <c r="A212" s="14"/>
      <c r="B212" s="14"/>
      <c r="C212" s="14"/>
      <c r="D212" s="14"/>
      <c r="E212" s="14"/>
      <c r="F212" s="15"/>
    </row>
    <row r="213" spans="1:6">
      <c r="A213" s="14"/>
      <c r="B213" s="14"/>
      <c r="C213" s="14"/>
      <c r="D213" s="14"/>
      <c r="E213" s="14"/>
      <c r="F213" s="15"/>
    </row>
    <row r="214" spans="1:6">
      <c r="A214" s="14"/>
      <c r="B214" s="14"/>
      <c r="C214" s="14"/>
      <c r="D214" s="14"/>
      <c r="E214" s="14"/>
      <c r="F214" s="15"/>
    </row>
    <row r="215" spans="1:6">
      <c r="A215" s="14"/>
      <c r="B215" s="14"/>
      <c r="C215" s="14"/>
      <c r="D215" s="14"/>
      <c r="E215" s="14"/>
      <c r="F215" s="15"/>
    </row>
    <row r="216" spans="1:6">
      <c r="A216" s="14"/>
      <c r="B216" s="14"/>
      <c r="C216" s="14"/>
      <c r="D216" s="14"/>
      <c r="E216" s="14"/>
      <c r="F216" s="15"/>
    </row>
    <row r="217" spans="1:6">
      <c r="A217" s="14"/>
      <c r="B217" s="14"/>
      <c r="C217" s="14"/>
      <c r="D217" s="14"/>
      <c r="E217" s="14"/>
      <c r="F217" s="15"/>
    </row>
    <row r="218" spans="1:6">
      <c r="A218" s="14"/>
      <c r="B218" s="14"/>
      <c r="C218" s="14"/>
      <c r="D218" s="14"/>
      <c r="E218" s="14"/>
      <c r="F218" s="15"/>
    </row>
    <row r="219" spans="1:6">
      <c r="A219" s="14"/>
      <c r="B219" s="14"/>
      <c r="C219" s="14"/>
      <c r="D219" s="14"/>
      <c r="E219" s="14"/>
      <c r="F219" s="15"/>
    </row>
    <row r="220" spans="1:6">
      <c r="A220" s="14"/>
      <c r="B220" s="14"/>
      <c r="C220" s="14"/>
      <c r="D220" s="14"/>
      <c r="E220" s="14"/>
      <c r="F220" s="15"/>
    </row>
    <row r="221" spans="1:6">
      <c r="A221" s="14"/>
      <c r="B221" s="14"/>
      <c r="C221" s="14"/>
      <c r="D221" s="14"/>
      <c r="E221" s="14"/>
      <c r="F221" s="15"/>
    </row>
    <row r="222" spans="1:6">
      <c r="A222" s="14"/>
      <c r="B222" s="14"/>
      <c r="C222" s="14"/>
      <c r="D222" s="14"/>
      <c r="E222" s="14"/>
      <c r="F222" s="15"/>
    </row>
    <row r="223" spans="1:6">
      <c r="A223" s="14"/>
      <c r="B223" s="14"/>
      <c r="C223" s="14"/>
      <c r="D223" s="14"/>
      <c r="E223" s="14"/>
      <c r="F223" s="15"/>
    </row>
    <row r="224" spans="1:6">
      <c r="A224" s="14"/>
      <c r="B224" s="14"/>
      <c r="C224" s="14"/>
      <c r="D224" s="14"/>
      <c r="E224" s="14"/>
      <c r="F224" s="15"/>
    </row>
    <row r="225" spans="1:6">
      <c r="A225" s="14"/>
      <c r="B225" s="14"/>
      <c r="C225" s="14"/>
      <c r="D225" s="14"/>
      <c r="E225" s="14"/>
      <c r="F225" s="15"/>
    </row>
    <row r="226" spans="1:6">
      <c r="A226" s="14"/>
      <c r="B226" s="14"/>
      <c r="C226" s="14"/>
      <c r="D226" s="14"/>
      <c r="E226" s="14"/>
      <c r="F226" s="15"/>
    </row>
    <row r="227" spans="1:6">
      <c r="A227" s="14"/>
      <c r="B227" s="14"/>
      <c r="C227" s="14"/>
      <c r="D227" s="14"/>
      <c r="E227" s="14"/>
      <c r="F227" s="15"/>
    </row>
    <row r="228" spans="1:6">
      <c r="A228" s="14"/>
      <c r="B228" s="14"/>
      <c r="C228" s="14"/>
      <c r="D228" s="14"/>
      <c r="E228" s="14"/>
      <c r="F228" s="15"/>
    </row>
    <row r="229" spans="1:6">
      <c r="A229" s="14"/>
      <c r="B229" s="14"/>
      <c r="C229" s="14"/>
      <c r="D229" s="14"/>
      <c r="E229" s="14"/>
      <c r="F229" s="15"/>
    </row>
    <row r="230" spans="1:6">
      <c r="A230" s="14"/>
      <c r="B230" s="14"/>
      <c r="C230" s="14"/>
      <c r="D230" s="14"/>
      <c r="E230" s="14"/>
      <c r="F230" s="15"/>
    </row>
    <row r="231" spans="1:6">
      <c r="A231" s="14"/>
      <c r="B231" s="14"/>
      <c r="C231" s="14"/>
      <c r="D231" s="14"/>
      <c r="E231" s="14"/>
      <c r="F231" s="15"/>
    </row>
    <row r="232" spans="1:6">
      <c r="A232" s="14"/>
      <c r="B232" s="14"/>
      <c r="C232" s="14"/>
      <c r="D232" s="14"/>
      <c r="E232" s="14"/>
      <c r="F232" s="15"/>
    </row>
    <row r="233" spans="1:6">
      <c r="A233" s="14"/>
      <c r="B233" s="14"/>
      <c r="C233" s="14"/>
      <c r="D233" s="14"/>
      <c r="E233" s="14"/>
      <c r="F233" s="15"/>
    </row>
    <row r="234" spans="1:6">
      <c r="A234" s="14"/>
      <c r="B234" s="14"/>
      <c r="C234" s="14"/>
      <c r="D234" s="14"/>
      <c r="E234" s="14"/>
      <c r="F234" s="15"/>
    </row>
    <row r="235" spans="1:6">
      <c r="A235" s="14"/>
      <c r="B235" s="14"/>
      <c r="C235" s="14"/>
      <c r="D235" s="14"/>
      <c r="E235" s="14"/>
      <c r="F235" s="15"/>
    </row>
    <row r="236" spans="1:6">
      <c r="A236" s="14"/>
      <c r="B236" s="14"/>
      <c r="C236" s="14"/>
      <c r="D236" s="14"/>
      <c r="E236" s="14"/>
      <c r="F236" s="15"/>
    </row>
    <row r="237" spans="1:6">
      <c r="A237" s="14"/>
      <c r="B237" s="14"/>
      <c r="C237" s="14"/>
      <c r="D237" s="14"/>
      <c r="E237" s="14"/>
      <c r="F237" s="15"/>
    </row>
    <row r="238" spans="1:6">
      <c r="A238" s="14"/>
      <c r="B238" s="14"/>
      <c r="C238" s="14"/>
      <c r="D238" s="14"/>
      <c r="E238" s="14"/>
      <c r="F238" s="15"/>
    </row>
    <row r="239" spans="1:6">
      <c r="A239" s="14"/>
      <c r="B239" s="14"/>
      <c r="C239" s="14"/>
      <c r="D239" s="14"/>
      <c r="E239" s="14"/>
      <c r="F239" s="15"/>
    </row>
    <row r="240" spans="1:6">
      <c r="A240" s="14"/>
      <c r="B240" s="14"/>
      <c r="C240" s="14"/>
      <c r="D240" s="14"/>
      <c r="E240" s="14"/>
      <c r="F240" s="15"/>
    </row>
    <row r="241" spans="1:6">
      <c r="A241" s="14"/>
      <c r="B241" s="14"/>
      <c r="C241" s="14"/>
      <c r="D241" s="14"/>
      <c r="E241" s="14"/>
      <c r="F241" s="15"/>
    </row>
    <row r="242" spans="1:6">
      <c r="A242" s="14"/>
      <c r="B242" s="14"/>
      <c r="C242" s="14"/>
      <c r="D242" s="14"/>
      <c r="E242" s="14"/>
      <c r="F242" s="15"/>
    </row>
    <row r="243" spans="1:6">
      <c r="A243" s="14"/>
      <c r="B243" s="14"/>
      <c r="C243" s="14"/>
      <c r="D243" s="14"/>
      <c r="E243" s="14"/>
      <c r="F243" s="15"/>
    </row>
    <row r="244" spans="1:6">
      <c r="A244" s="14"/>
      <c r="B244" s="14"/>
      <c r="C244" s="14"/>
      <c r="D244" s="14"/>
      <c r="E244" s="14"/>
      <c r="F244" s="15"/>
    </row>
    <row r="245" spans="1:6">
      <c r="A245" s="14"/>
      <c r="B245" s="14"/>
      <c r="C245" s="14"/>
      <c r="D245" s="14"/>
      <c r="E245" s="14"/>
      <c r="F245" s="15"/>
    </row>
    <row r="246" spans="1:6">
      <c r="A246" s="14"/>
      <c r="B246" s="14"/>
      <c r="C246" s="14"/>
      <c r="D246" s="14"/>
      <c r="E246" s="14"/>
      <c r="F246" s="15"/>
    </row>
    <row r="247" spans="1:6">
      <c r="A247" s="14"/>
      <c r="B247" s="14"/>
      <c r="C247" s="14"/>
      <c r="D247" s="14"/>
      <c r="E247" s="14"/>
      <c r="F247" s="15"/>
    </row>
    <row r="248" spans="1:6">
      <c r="A248" s="14"/>
      <c r="B248" s="14"/>
      <c r="C248" s="14"/>
      <c r="D248" s="14"/>
      <c r="E248" s="14"/>
      <c r="F248" s="15"/>
    </row>
    <row r="249" spans="1:6">
      <c r="A249" s="14"/>
      <c r="B249" s="14"/>
      <c r="C249" s="14"/>
      <c r="D249" s="14"/>
      <c r="E249" s="14"/>
      <c r="F249" s="15"/>
    </row>
    <row r="250" spans="1:6">
      <c r="A250" s="14"/>
      <c r="B250" s="14"/>
      <c r="C250" s="14"/>
      <c r="D250" s="14"/>
      <c r="E250" s="14"/>
      <c r="F250" s="15"/>
    </row>
    <row r="251" spans="1:6">
      <c r="A251" s="14"/>
      <c r="B251" s="14"/>
      <c r="C251" s="14"/>
      <c r="D251" s="14"/>
      <c r="E251" s="14"/>
      <c r="F251" s="15"/>
    </row>
    <row r="252" spans="1:6">
      <c r="A252" s="14"/>
      <c r="B252" s="14"/>
      <c r="C252" s="14"/>
      <c r="D252" s="14"/>
      <c r="E252" s="14"/>
      <c r="F252" s="15"/>
    </row>
    <row r="253" spans="1:6">
      <c r="A253" s="14"/>
      <c r="B253" s="14"/>
      <c r="C253" s="14"/>
      <c r="D253" s="14"/>
      <c r="E253" s="14"/>
      <c r="F253" s="15"/>
    </row>
    <row r="254" spans="1:6">
      <c r="A254" s="14"/>
      <c r="B254" s="14"/>
      <c r="C254" s="14"/>
      <c r="D254" s="14"/>
      <c r="E254" s="14"/>
      <c r="F254" s="15"/>
    </row>
    <row r="255" spans="1:6">
      <c r="A255" s="14"/>
      <c r="B255" s="14"/>
      <c r="C255" s="14"/>
      <c r="D255" s="14"/>
      <c r="E255" s="14"/>
      <c r="F255" s="15"/>
    </row>
    <row r="256" spans="1:6">
      <c r="A256" s="14"/>
      <c r="B256" s="14"/>
      <c r="C256" s="14"/>
      <c r="D256" s="14"/>
      <c r="E256" s="14"/>
      <c r="F256" s="15"/>
    </row>
    <row r="257" spans="1:6">
      <c r="A257" s="14"/>
      <c r="B257" s="14"/>
      <c r="C257" s="14"/>
      <c r="D257" s="14"/>
      <c r="E257" s="14"/>
      <c r="F257" s="15"/>
    </row>
    <row r="258" spans="1:6">
      <c r="A258" s="14"/>
      <c r="B258" s="14"/>
      <c r="C258" s="14"/>
      <c r="D258" s="14"/>
      <c r="E258" s="14"/>
      <c r="F258" s="15"/>
    </row>
    <row r="259" spans="1:6">
      <c r="A259" s="14"/>
      <c r="B259" s="14"/>
      <c r="C259" s="14"/>
      <c r="D259" s="14"/>
      <c r="E259" s="14"/>
      <c r="F259" s="15"/>
    </row>
    <row r="260" spans="1:6">
      <c r="A260" s="14"/>
      <c r="B260" s="14"/>
      <c r="C260" s="14"/>
      <c r="D260" s="14"/>
      <c r="E260" s="14"/>
      <c r="F260" s="15"/>
    </row>
    <row r="261" spans="1:6">
      <c r="A261" s="14"/>
      <c r="B261" s="14"/>
      <c r="C261" s="14"/>
      <c r="D261" s="14"/>
      <c r="E261" s="14"/>
      <c r="F261" s="15"/>
    </row>
    <row r="262" spans="1:6">
      <c r="A262" s="14"/>
      <c r="B262" s="14"/>
      <c r="C262" s="14"/>
      <c r="D262" s="14"/>
      <c r="E262" s="14"/>
      <c r="F262" s="15"/>
    </row>
    <row r="263" spans="1:6">
      <c r="A263" s="14"/>
      <c r="B263" s="14"/>
      <c r="C263" s="14"/>
      <c r="D263" s="14"/>
      <c r="E263" s="14"/>
      <c r="F263" s="15"/>
    </row>
    <row r="264" spans="1:6">
      <c r="A264" s="14"/>
      <c r="B264" s="14"/>
      <c r="C264" s="14"/>
      <c r="D264" s="14"/>
      <c r="E264" s="14"/>
      <c r="F264" s="15"/>
    </row>
    <row r="265" spans="1:6">
      <c r="A265" s="14"/>
      <c r="B265" s="14"/>
      <c r="C265" s="14"/>
      <c r="D265" s="14"/>
      <c r="E265" s="14"/>
      <c r="F265" s="15"/>
    </row>
    <row r="266" spans="1:6">
      <c r="A266" s="14"/>
      <c r="B266" s="14"/>
      <c r="C266" s="14"/>
      <c r="D266" s="14"/>
      <c r="E266" s="14"/>
      <c r="F266" s="15"/>
    </row>
    <row r="267" spans="1:6">
      <c r="A267" s="14"/>
      <c r="B267" s="14"/>
      <c r="C267" s="14"/>
      <c r="D267" s="14"/>
      <c r="E267" s="14"/>
      <c r="F267" s="15"/>
    </row>
    <row r="268" spans="1:6">
      <c r="A268" s="14"/>
      <c r="B268" s="14"/>
      <c r="C268" s="14"/>
      <c r="D268" s="14"/>
      <c r="E268" s="14"/>
      <c r="F268" s="15"/>
    </row>
    <row r="269" spans="1:6">
      <c r="A269" s="14"/>
      <c r="B269" s="14"/>
      <c r="C269" s="14"/>
      <c r="D269" s="14"/>
      <c r="E269" s="14"/>
      <c r="F269" s="15"/>
    </row>
    <row r="270" spans="1:6">
      <c r="A270" s="14"/>
      <c r="B270" s="14"/>
      <c r="C270" s="14"/>
      <c r="D270" s="14"/>
      <c r="E270" s="14"/>
      <c r="F270" s="15"/>
    </row>
    <row r="271" spans="1:6">
      <c r="A271" s="14"/>
      <c r="B271" s="14"/>
      <c r="C271" s="14"/>
      <c r="D271" s="14"/>
      <c r="E271" s="14"/>
      <c r="F271" s="15"/>
    </row>
    <row r="272" spans="1:6">
      <c r="A272" s="14"/>
      <c r="B272" s="14"/>
      <c r="C272" s="14"/>
      <c r="D272" s="14"/>
      <c r="E272" s="14"/>
      <c r="F272" s="15"/>
    </row>
    <row r="273" spans="1:6">
      <c r="A273" s="14"/>
      <c r="B273" s="14"/>
      <c r="C273" s="14"/>
      <c r="D273" s="14"/>
      <c r="E273" s="14"/>
      <c r="F273" s="15"/>
    </row>
    <row r="274" spans="1:6">
      <c r="A274" s="14"/>
      <c r="B274" s="14"/>
      <c r="C274" s="14"/>
      <c r="D274" s="14"/>
      <c r="E274" s="14"/>
      <c r="F274" s="15"/>
    </row>
    <row r="275" spans="1:6">
      <c r="A275" s="14"/>
      <c r="B275" s="14"/>
      <c r="C275" s="14"/>
      <c r="D275" s="14"/>
      <c r="E275" s="14"/>
      <c r="F275" s="15"/>
    </row>
    <row r="276" spans="1:6">
      <c r="A276" s="14"/>
      <c r="B276" s="14"/>
      <c r="C276" s="14"/>
      <c r="D276" s="14"/>
      <c r="E276" s="14"/>
      <c r="F276" s="15"/>
    </row>
    <row r="277" spans="1:6">
      <c r="A277" s="14"/>
      <c r="B277" s="14"/>
      <c r="C277" s="14"/>
      <c r="D277" s="14"/>
      <c r="E277" s="14"/>
      <c r="F277" s="15"/>
    </row>
    <row r="278" spans="1:6">
      <c r="A278" s="14"/>
      <c r="B278" s="14"/>
      <c r="C278" s="14"/>
      <c r="D278" s="14"/>
      <c r="E278" s="14"/>
      <c r="F278" s="15"/>
    </row>
    <row r="279" spans="1:6">
      <c r="A279" s="14"/>
      <c r="B279" s="14"/>
      <c r="C279" s="14"/>
      <c r="D279" s="14"/>
      <c r="E279" s="14"/>
      <c r="F279" s="15"/>
    </row>
    <row r="280" spans="1:6">
      <c r="A280" s="14"/>
      <c r="B280" s="14"/>
      <c r="C280" s="14"/>
      <c r="D280" s="14"/>
      <c r="E280" s="14"/>
      <c r="F280" s="15"/>
    </row>
    <row r="281" spans="1:6">
      <c r="A281" s="14"/>
      <c r="B281" s="14"/>
      <c r="C281" s="14"/>
      <c r="D281" s="14"/>
      <c r="E281" s="14"/>
      <c r="F281" s="15"/>
    </row>
    <row r="282" spans="1:6">
      <c r="A282" s="14"/>
      <c r="B282" s="14"/>
      <c r="C282" s="14"/>
      <c r="D282" s="14"/>
      <c r="E282" s="14"/>
      <c r="F282" s="15"/>
    </row>
    <row r="283" spans="1:6">
      <c r="A283" s="14"/>
      <c r="B283" s="14"/>
      <c r="C283" s="14"/>
      <c r="D283" s="14"/>
      <c r="E283" s="14"/>
      <c r="F283" s="15"/>
    </row>
    <row r="284" spans="1:6">
      <c r="A284" s="14"/>
      <c r="B284" s="14"/>
      <c r="C284" s="14"/>
      <c r="D284" s="14"/>
      <c r="E284" s="14"/>
      <c r="F284" s="15"/>
    </row>
    <row r="285" spans="1:6">
      <c r="A285" s="14"/>
      <c r="B285" s="14"/>
      <c r="C285" s="14"/>
      <c r="D285" s="14"/>
      <c r="E285" s="14"/>
      <c r="F285" s="15"/>
    </row>
    <row r="286" spans="1:6">
      <c r="A286" s="14"/>
      <c r="B286" s="14"/>
      <c r="C286" s="14"/>
      <c r="D286" s="14"/>
      <c r="E286" s="14"/>
      <c r="F286" s="15"/>
    </row>
    <row r="287" spans="1:6">
      <c r="A287" s="14"/>
      <c r="B287" s="14"/>
      <c r="C287" s="14"/>
      <c r="D287" s="14"/>
      <c r="E287" s="14"/>
      <c r="F287" s="15"/>
    </row>
    <row r="288" spans="1:6">
      <c r="A288" s="14"/>
      <c r="B288" s="14"/>
      <c r="C288" s="14"/>
      <c r="D288" s="14"/>
      <c r="E288" s="14"/>
      <c r="F288" s="15"/>
    </row>
    <row r="289" spans="1:6">
      <c r="A289" s="14"/>
      <c r="B289" s="14"/>
      <c r="C289" s="14"/>
      <c r="D289" s="14"/>
      <c r="E289" s="14"/>
      <c r="F289" s="15"/>
    </row>
    <row r="290" spans="1:6">
      <c r="A290" s="14"/>
      <c r="B290" s="14"/>
      <c r="C290" s="14"/>
      <c r="D290" s="14"/>
      <c r="E290" s="14"/>
      <c r="F290" s="15"/>
    </row>
    <row r="291" spans="1:6">
      <c r="A291" s="14"/>
      <c r="B291" s="14"/>
      <c r="C291" s="14"/>
      <c r="D291" s="14"/>
      <c r="E291" s="14"/>
      <c r="F291" s="15"/>
    </row>
    <row r="292" spans="1:6">
      <c r="A292" s="14"/>
      <c r="B292" s="14"/>
      <c r="C292" s="14"/>
      <c r="D292" s="14"/>
      <c r="E292" s="14"/>
      <c r="F292" s="15"/>
    </row>
    <row r="293" spans="1:6">
      <c r="A293" s="14"/>
      <c r="B293" s="14"/>
      <c r="C293" s="14"/>
      <c r="D293" s="14"/>
      <c r="E293" s="14"/>
      <c r="F293" s="15"/>
    </row>
    <row r="294" spans="1:6">
      <c r="A294" s="14"/>
      <c r="B294" s="14"/>
      <c r="C294" s="14"/>
      <c r="D294" s="14"/>
      <c r="E294" s="14"/>
      <c r="F294" s="15"/>
    </row>
    <row r="295" spans="1:6">
      <c r="A295" s="14"/>
      <c r="B295" s="14"/>
      <c r="C295" s="14"/>
      <c r="D295" s="14"/>
      <c r="E295" s="14"/>
      <c r="F295" s="15"/>
    </row>
    <row r="296" spans="1:6">
      <c r="A296" s="14"/>
      <c r="B296" s="14"/>
      <c r="C296" s="14"/>
      <c r="D296" s="14"/>
      <c r="E296" s="14"/>
      <c r="F296" s="15"/>
    </row>
    <row r="297" spans="1:6">
      <c r="A297" s="14"/>
      <c r="B297" s="14"/>
      <c r="C297" s="14"/>
      <c r="D297" s="14"/>
      <c r="E297" s="14"/>
      <c r="F297" s="15"/>
    </row>
    <row r="298" spans="1:6">
      <c r="A298" s="14"/>
      <c r="B298" s="14"/>
      <c r="C298" s="14"/>
      <c r="D298" s="14"/>
      <c r="E298" s="14"/>
      <c r="F298" s="15"/>
    </row>
    <row r="299" spans="1:6">
      <c r="A299" s="14"/>
      <c r="B299" s="14"/>
      <c r="C299" s="14"/>
      <c r="D299" s="14"/>
      <c r="E299" s="14"/>
      <c r="F299" s="15"/>
    </row>
    <row r="300" spans="1:6">
      <c r="A300" s="14"/>
      <c r="B300" s="14"/>
      <c r="C300" s="14"/>
      <c r="D300" s="14"/>
      <c r="E300" s="14"/>
      <c r="F300" s="15"/>
    </row>
    <row r="301" spans="1:6">
      <c r="A301" s="14"/>
      <c r="B301" s="14"/>
      <c r="C301" s="14"/>
      <c r="D301" s="14"/>
      <c r="E301" s="14"/>
      <c r="F301" s="15"/>
    </row>
    <row r="302" spans="1:6">
      <c r="A302" s="14"/>
      <c r="B302" s="14"/>
      <c r="C302" s="14"/>
      <c r="D302" s="14"/>
      <c r="E302" s="14"/>
      <c r="F302" s="15"/>
    </row>
    <row r="303" spans="1:6">
      <c r="A303" s="14"/>
      <c r="B303" s="14"/>
      <c r="C303" s="14"/>
      <c r="D303" s="14"/>
      <c r="E303" s="14"/>
      <c r="F303" s="15"/>
    </row>
    <row r="304" spans="1:6">
      <c r="A304" s="14"/>
      <c r="B304" s="14"/>
      <c r="C304" s="14"/>
      <c r="D304" s="14"/>
      <c r="E304" s="14"/>
      <c r="F304" s="15"/>
    </row>
    <row r="305" spans="1:6">
      <c r="A305" s="14"/>
      <c r="B305" s="14"/>
      <c r="C305" s="14"/>
      <c r="D305" s="14"/>
      <c r="E305" s="14"/>
      <c r="F305" s="15"/>
    </row>
    <row r="306" spans="1:6">
      <c r="A306" s="14"/>
      <c r="B306" s="14"/>
      <c r="C306" s="14"/>
      <c r="D306" s="14"/>
      <c r="E306" s="14"/>
      <c r="F306" s="15"/>
    </row>
    <row r="307" spans="1:6">
      <c r="A307" s="14"/>
      <c r="B307" s="14"/>
      <c r="C307" s="14"/>
      <c r="D307" s="14"/>
      <c r="E307" s="14"/>
      <c r="F307" s="15"/>
    </row>
    <row r="308" spans="1:6">
      <c r="A308" s="14"/>
      <c r="B308" s="14"/>
      <c r="C308" s="14"/>
      <c r="D308" s="14"/>
      <c r="E308" s="14"/>
      <c r="F308" s="15"/>
    </row>
    <row r="309" spans="1:6">
      <c r="A309" s="14"/>
      <c r="B309" s="14"/>
      <c r="C309" s="14"/>
      <c r="D309" s="14"/>
      <c r="E309" s="14"/>
      <c r="F309" s="15"/>
    </row>
    <row r="310" spans="1:6">
      <c r="A310" s="14"/>
      <c r="B310" s="14"/>
      <c r="C310" s="14"/>
      <c r="D310" s="14"/>
      <c r="E310" s="14"/>
      <c r="F310" s="15"/>
    </row>
    <row r="311" spans="1:6">
      <c r="A311" s="14"/>
      <c r="B311" s="14"/>
      <c r="C311" s="14"/>
      <c r="D311" s="14"/>
      <c r="E311" s="14"/>
      <c r="F311" s="15"/>
    </row>
    <row r="312" spans="1:6">
      <c r="A312" s="14"/>
      <c r="B312" s="14"/>
      <c r="C312" s="14"/>
      <c r="D312" s="14"/>
      <c r="E312" s="14"/>
      <c r="F312" s="15"/>
    </row>
    <row r="313" spans="1:6">
      <c r="A313" s="14"/>
      <c r="B313" s="14"/>
      <c r="C313" s="14"/>
      <c r="D313" s="14"/>
      <c r="E313" s="14"/>
      <c r="F313" s="15"/>
    </row>
    <row r="314" spans="1:6">
      <c r="A314" s="14"/>
      <c r="B314" s="14"/>
      <c r="C314" s="14"/>
      <c r="D314" s="14"/>
      <c r="E314" s="14"/>
      <c r="F314" s="15"/>
    </row>
    <row r="315" spans="1:6">
      <c r="A315" s="14"/>
      <c r="B315" s="14"/>
      <c r="C315" s="14"/>
      <c r="D315" s="14"/>
      <c r="E315" s="14"/>
      <c r="F315" s="15"/>
    </row>
    <row r="316" spans="1:6">
      <c r="A316" s="14"/>
      <c r="B316" s="14"/>
      <c r="C316" s="14"/>
      <c r="D316" s="14"/>
      <c r="E316" s="14"/>
      <c r="F316" s="15"/>
    </row>
    <row r="317" spans="1:6">
      <c r="A317" s="14"/>
      <c r="B317" s="14"/>
      <c r="C317" s="14"/>
      <c r="D317" s="14"/>
      <c r="E317" s="14"/>
      <c r="F317" s="15"/>
    </row>
    <row r="318" spans="1:6">
      <c r="A318" s="14"/>
      <c r="B318" s="14"/>
      <c r="C318" s="14"/>
      <c r="D318" s="14"/>
      <c r="E318" s="14"/>
      <c r="F318" s="15"/>
    </row>
    <row r="319" spans="1:6">
      <c r="A319" s="14"/>
      <c r="B319" s="14"/>
      <c r="C319" s="14"/>
      <c r="D319" s="14"/>
      <c r="E319" s="14"/>
      <c r="F319" s="15"/>
    </row>
    <row r="320" spans="1:6">
      <c r="A320" s="14"/>
      <c r="B320" s="14"/>
      <c r="C320" s="14"/>
      <c r="D320" s="14"/>
      <c r="E320" s="14"/>
      <c r="F320" s="15"/>
    </row>
    <row r="321" spans="1:6">
      <c r="A321" s="14"/>
      <c r="B321" s="14"/>
      <c r="C321" s="14"/>
      <c r="D321" s="14"/>
      <c r="E321" s="14"/>
      <c r="F321" s="15"/>
    </row>
    <row r="322" spans="1:6">
      <c r="A322" s="14"/>
      <c r="B322" s="14"/>
      <c r="C322" s="14"/>
      <c r="D322" s="14"/>
      <c r="E322" s="14"/>
      <c r="F322" s="15"/>
    </row>
    <row r="323" spans="1:6">
      <c r="A323" s="14"/>
      <c r="B323" s="14"/>
      <c r="C323" s="14"/>
      <c r="D323" s="14"/>
      <c r="E323" s="14"/>
      <c r="F323" s="15"/>
    </row>
    <row r="324" spans="1:6">
      <c r="A324" s="14"/>
      <c r="B324" s="14"/>
      <c r="C324" s="14"/>
      <c r="D324" s="14"/>
      <c r="E324" s="14"/>
      <c r="F324" s="15"/>
    </row>
    <row r="325" spans="1:6">
      <c r="A325" s="14"/>
      <c r="B325" s="14"/>
      <c r="C325" s="14"/>
      <c r="D325" s="14"/>
      <c r="E325" s="14"/>
      <c r="F325" s="15"/>
    </row>
    <row r="326" spans="1:6">
      <c r="A326" s="14"/>
      <c r="B326" s="14"/>
      <c r="C326" s="14"/>
      <c r="D326" s="14"/>
      <c r="E326" s="14"/>
      <c r="F326" s="15"/>
    </row>
    <row r="327" spans="1:6">
      <c r="A327" s="14"/>
      <c r="B327" s="14"/>
      <c r="C327" s="14"/>
      <c r="D327" s="14"/>
      <c r="E327" s="14"/>
      <c r="F327" s="15"/>
    </row>
    <row r="328" spans="1:6">
      <c r="A328" s="14"/>
      <c r="B328" s="14"/>
      <c r="C328" s="14"/>
      <c r="D328" s="14"/>
      <c r="E328" s="14"/>
      <c r="F328" s="15"/>
    </row>
    <row r="329" spans="1:6">
      <c r="A329" s="14"/>
      <c r="B329" s="14"/>
      <c r="C329" s="14"/>
      <c r="D329" s="14"/>
      <c r="E329" s="14"/>
      <c r="F329" s="15"/>
    </row>
    <row r="330" spans="1:6">
      <c r="A330" s="14"/>
      <c r="B330" s="14"/>
      <c r="C330" s="14"/>
      <c r="D330" s="14"/>
      <c r="E330" s="14"/>
      <c r="F330" s="15"/>
    </row>
    <row r="331" spans="1:6">
      <c r="A331" s="14"/>
      <c r="B331" s="14"/>
      <c r="C331" s="14"/>
      <c r="D331" s="14"/>
      <c r="E331" s="14"/>
      <c r="F331" s="15"/>
    </row>
    <row r="332" spans="1:6">
      <c r="A332" s="14"/>
      <c r="B332" s="14"/>
      <c r="C332" s="14"/>
      <c r="D332" s="14"/>
      <c r="E332" s="14"/>
      <c r="F332" s="15"/>
    </row>
    <row r="333" spans="1:6">
      <c r="A333" s="14"/>
      <c r="B333" s="14"/>
      <c r="C333" s="14"/>
      <c r="D333" s="14"/>
      <c r="E333" s="14"/>
      <c r="F333" s="15"/>
    </row>
    <row r="334" spans="1:6">
      <c r="A334" s="14"/>
      <c r="B334" s="14"/>
      <c r="C334" s="14"/>
      <c r="D334" s="14"/>
      <c r="E334" s="14"/>
      <c r="F334" s="15"/>
    </row>
    <row r="335" spans="1:6">
      <c r="A335" s="14"/>
      <c r="B335" s="14"/>
      <c r="C335" s="14"/>
      <c r="D335" s="14"/>
      <c r="E335" s="14"/>
      <c r="F335" s="15"/>
    </row>
    <row r="336" spans="1:6">
      <c r="A336" s="14"/>
      <c r="B336" s="14"/>
      <c r="C336" s="14"/>
      <c r="D336" s="14"/>
      <c r="E336" s="14"/>
      <c r="F336" s="15"/>
    </row>
    <row r="337" spans="1:6">
      <c r="A337" s="14"/>
      <c r="B337" s="14"/>
      <c r="C337" s="14"/>
      <c r="D337" s="14"/>
      <c r="E337" s="14"/>
      <c r="F337" s="15"/>
    </row>
    <row r="338" spans="1:6">
      <c r="A338" s="14"/>
      <c r="B338" s="14"/>
      <c r="C338" s="14"/>
      <c r="D338" s="14"/>
      <c r="E338" s="14"/>
      <c r="F338" s="15"/>
    </row>
    <row r="339" spans="1:6">
      <c r="A339" s="14"/>
      <c r="B339" s="14"/>
      <c r="C339" s="14"/>
      <c r="D339" s="14"/>
      <c r="E339" s="14"/>
      <c r="F339" s="15"/>
    </row>
    <row r="340" spans="1:6">
      <c r="A340" s="14"/>
      <c r="B340" s="14"/>
      <c r="C340" s="14"/>
      <c r="D340" s="14"/>
      <c r="E340" s="14"/>
      <c r="F340" s="15"/>
    </row>
    <row r="341" spans="1:6">
      <c r="A341" s="14"/>
      <c r="B341" s="14"/>
      <c r="C341" s="14"/>
      <c r="D341" s="14"/>
      <c r="E341" s="14"/>
      <c r="F341" s="15"/>
    </row>
    <row r="342" spans="1:6">
      <c r="A342" s="14"/>
      <c r="B342" s="14"/>
      <c r="C342" s="14"/>
      <c r="D342" s="14"/>
      <c r="E342" s="14"/>
      <c r="F342" s="15"/>
    </row>
    <row r="343" spans="1:6">
      <c r="A343" s="14"/>
      <c r="B343" s="14"/>
      <c r="C343" s="14"/>
      <c r="D343" s="14"/>
      <c r="E343" s="14"/>
      <c r="F343" s="15"/>
    </row>
    <row r="344" spans="1:6">
      <c r="A344" s="14"/>
      <c r="B344" s="14"/>
      <c r="C344" s="14"/>
      <c r="D344" s="14"/>
      <c r="E344" s="14"/>
      <c r="F344" s="15"/>
    </row>
    <row r="345" spans="1:6">
      <c r="A345" s="14"/>
      <c r="B345" s="14"/>
      <c r="C345" s="14"/>
      <c r="D345" s="14"/>
      <c r="E345" s="14"/>
      <c r="F345" s="15"/>
    </row>
    <row r="346" spans="1:6">
      <c r="A346" s="14"/>
      <c r="B346" s="14"/>
      <c r="C346" s="14"/>
      <c r="D346" s="14"/>
      <c r="E346" s="14"/>
      <c r="F346" s="15"/>
    </row>
    <row r="347" spans="1:6">
      <c r="A347" s="14"/>
      <c r="B347" s="14"/>
      <c r="C347" s="14"/>
      <c r="D347" s="14"/>
      <c r="E347" s="14"/>
      <c r="F347" s="15"/>
    </row>
    <row r="348" spans="1:6">
      <c r="A348" s="14"/>
      <c r="B348" s="14"/>
      <c r="C348" s="14"/>
      <c r="D348" s="14"/>
      <c r="E348" s="14"/>
      <c r="F348" s="15"/>
    </row>
    <row r="349" spans="1:6">
      <c r="A349" s="14"/>
      <c r="B349" s="14"/>
      <c r="C349" s="14"/>
      <c r="D349" s="14"/>
      <c r="E349" s="14"/>
      <c r="F349" s="15"/>
    </row>
    <row r="350" spans="1:6">
      <c r="A350" s="14"/>
      <c r="B350" s="14"/>
      <c r="C350" s="14"/>
      <c r="D350" s="14"/>
      <c r="E350" s="14"/>
      <c r="F350" s="15"/>
    </row>
    <row r="351" spans="1:6">
      <c r="A351" s="14"/>
      <c r="B351" s="14"/>
      <c r="C351" s="14"/>
      <c r="D351" s="14"/>
      <c r="E351" s="14"/>
      <c r="F351" s="15"/>
    </row>
    <row r="352" spans="1:6">
      <c r="A352" s="14"/>
      <c r="B352" s="14"/>
      <c r="C352" s="14"/>
      <c r="D352" s="14"/>
      <c r="E352" s="14"/>
      <c r="F352" s="15"/>
    </row>
    <row r="353" spans="1:6">
      <c r="A353" s="14"/>
      <c r="B353" s="14"/>
      <c r="C353" s="14"/>
      <c r="D353" s="14"/>
      <c r="E353" s="14"/>
      <c r="F353" s="15"/>
    </row>
    <row r="354" spans="1:6">
      <c r="A354" s="14"/>
      <c r="B354" s="14"/>
      <c r="C354" s="14"/>
      <c r="D354" s="14"/>
      <c r="E354" s="14"/>
      <c r="F354" s="15"/>
    </row>
    <row r="355" spans="1:6">
      <c r="A355" s="14"/>
      <c r="B355" s="14"/>
      <c r="C355" s="14"/>
      <c r="D355" s="14"/>
      <c r="E355" s="14"/>
      <c r="F355" s="15"/>
    </row>
    <row r="356" spans="1:6">
      <c r="A356" s="14"/>
      <c r="B356" s="14"/>
      <c r="C356" s="14"/>
      <c r="D356" s="14"/>
      <c r="E356" s="14"/>
      <c r="F356" s="15"/>
    </row>
    <row r="357" spans="1:6">
      <c r="A357" s="14"/>
      <c r="B357" s="14"/>
      <c r="C357" s="14"/>
      <c r="D357" s="14"/>
      <c r="E357" s="14"/>
      <c r="F357" s="15"/>
    </row>
    <row r="358" spans="1:6">
      <c r="A358" s="14"/>
      <c r="B358" s="14"/>
      <c r="C358" s="14"/>
      <c r="D358" s="14"/>
      <c r="E358" s="14"/>
      <c r="F358" s="15"/>
    </row>
    <row r="359" spans="1:6">
      <c r="A359" s="14"/>
      <c r="B359" s="14"/>
      <c r="C359" s="14"/>
      <c r="D359" s="14"/>
      <c r="E359" s="14"/>
      <c r="F359" s="15"/>
    </row>
    <row r="360" spans="1:6">
      <c r="A360" s="14"/>
      <c r="B360" s="14"/>
      <c r="C360" s="14"/>
      <c r="D360" s="14"/>
      <c r="E360" s="14"/>
      <c r="F360" s="15"/>
    </row>
    <row r="361" spans="1:6">
      <c r="A361" s="14"/>
      <c r="B361" s="14"/>
      <c r="C361" s="14"/>
      <c r="D361" s="14"/>
      <c r="E361" s="14"/>
      <c r="F361" s="15"/>
    </row>
    <row r="362" spans="1:6">
      <c r="A362" s="14"/>
      <c r="B362" s="14"/>
      <c r="C362" s="14"/>
      <c r="D362" s="14"/>
      <c r="E362" s="14"/>
      <c r="F362" s="15"/>
    </row>
    <row r="363" spans="1:6">
      <c r="A363" s="14"/>
      <c r="B363" s="14"/>
      <c r="C363" s="14"/>
      <c r="D363" s="14"/>
      <c r="E363" s="14"/>
      <c r="F363" s="15"/>
    </row>
    <row r="364" spans="1:6">
      <c r="A364" s="14"/>
      <c r="B364" s="14"/>
      <c r="C364" s="14"/>
      <c r="D364" s="14"/>
      <c r="E364" s="14"/>
      <c r="F364" s="15"/>
    </row>
    <row r="365" spans="1:6">
      <c r="A365" s="14"/>
      <c r="B365" s="14"/>
      <c r="C365" s="14"/>
      <c r="D365" s="14"/>
      <c r="E365" s="14"/>
      <c r="F365" s="15"/>
    </row>
    <row r="366" spans="1:6">
      <c r="A366" s="14"/>
      <c r="B366" s="14"/>
      <c r="C366" s="14"/>
      <c r="D366" s="14"/>
      <c r="E366" s="14"/>
      <c r="F366" s="15"/>
    </row>
    <row r="367" spans="1:6">
      <c r="A367" s="14"/>
      <c r="B367" s="14"/>
      <c r="C367" s="14"/>
      <c r="D367" s="14"/>
      <c r="E367" s="14"/>
      <c r="F367" s="15"/>
    </row>
    <row r="368" spans="1:6">
      <c r="A368" s="14"/>
      <c r="B368" s="14"/>
      <c r="C368" s="14"/>
      <c r="D368" s="14"/>
      <c r="E368" s="14"/>
      <c r="F368" s="15"/>
    </row>
    <row r="369" spans="1:6">
      <c r="A369" s="14"/>
      <c r="B369" s="14"/>
      <c r="C369" s="14"/>
      <c r="D369" s="14"/>
      <c r="E369" s="14"/>
      <c r="F369" s="15"/>
    </row>
    <row r="370" spans="1:6">
      <c r="A370" s="14"/>
      <c r="B370" s="14"/>
      <c r="C370" s="14"/>
      <c r="D370" s="14"/>
      <c r="E370" s="14"/>
      <c r="F370" s="15"/>
    </row>
    <row r="371" spans="1:6">
      <c r="A371" s="14"/>
      <c r="B371" s="14"/>
      <c r="C371" s="14"/>
      <c r="D371" s="14"/>
      <c r="E371" s="14"/>
      <c r="F371" s="15"/>
    </row>
    <row r="372" spans="1:6">
      <c r="A372" s="14"/>
      <c r="B372" s="14"/>
      <c r="C372" s="14"/>
      <c r="D372" s="14"/>
      <c r="E372" s="14"/>
      <c r="F372" s="15"/>
    </row>
    <row r="373" spans="1:6">
      <c r="A373" s="14"/>
      <c r="B373" s="14"/>
      <c r="C373" s="14"/>
      <c r="D373" s="14"/>
      <c r="E373" s="14"/>
      <c r="F373" s="15"/>
    </row>
    <row r="374" spans="1:6">
      <c r="A374" s="14"/>
      <c r="B374" s="14"/>
      <c r="C374" s="14"/>
      <c r="D374" s="14"/>
      <c r="E374" s="14"/>
      <c r="F374" s="15"/>
    </row>
    <row r="375" spans="1:6">
      <c r="A375" s="14"/>
      <c r="B375" s="14"/>
      <c r="C375" s="14"/>
      <c r="D375" s="14"/>
      <c r="E375" s="14"/>
      <c r="F375" s="15"/>
    </row>
    <row r="376" spans="1:6">
      <c r="A376" s="14"/>
      <c r="B376" s="14"/>
      <c r="C376" s="14"/>
      <c r="D376" s="14"/>
      <c r="E376" s="14"/>
      <c r="F376" s="15"/>
    </row>
    <row r="377" spans="1:6">
      <c r="A377" s="14"/>
      <c r="B377" s="14"/>
      <c r="C377" s="14"/>
      <c r="D377" s="14"/>
      <c r="E377" s="14"/>
      <c r="F377" s="15"/>
    </row>
    <row r="378" spans="1:6">
      <c r="A378" s="14"/>
      <c r="B378" s="14"/>
      <c r="C378" s="14"/>
      <c r="D378" s="14"/>
      <c r="E378" s="14"/>
      <c r="F378" s="15"/>
    </row>
    <row r="379" spans="1:6">
      <c r="A379" s="14"/>
      <c r="B379" s="14"/>
      <c r="C379" s="14"/>
      <c r="D379" s="14"/>
      <c r="E379" s="14"/>
      <c r="F379" s="15"/>
    </row>
    <row r="380" spans="1:6">
      <c r="A380" s="14"/>
      <c r="B380" s="14"/>
      <c r="C380" s="14"/>
      <c r="D380" s="14"/>
      <c r="E380" s="14"/>
      <c r="F380" s="15"/>
    </row>
    <row r="381" spans="1:6">
      <c r="A381" s="14"/>
      <c r="B381" s="14"/>
      <c r="C381" s="14"/>
      <c r="D381" s="14"/>
      <c r="E381" s="14"/>
      <c r="F381" s="15"/>
    </row>
    <row r="382" spans="1:6">
      <c r="A382" s="14"/>
      <c r="B382" s="14"/>
      <c r="C382" s="14"/>
      <c r="D382" s="14"/>
      <c r="E382" s="14"/>
      <c r="F382" s="15"/>
    </row>
    <row r="383" spans="1:6">
      <c r="A383" s="14"/>
      <c r="B383" s="14"/>
      <c r="C383" s="14"/>
      <c r="D383" s="14"/>
      <c r="E383" s="14"/>
      <c r="F383" s="15"/>
    </row>
    <row r="384" spans="1:6">
      <c r="A384" s="14"/>
      <c r="B384" s="14"/>
      <c r="C384" s="14"/>
      <c r="D384" s="14"/>
      <c r="E384" s="14"/>
      <c r="F384" s="15"/>
    </row>
    <row r="385" spans="1:6">
      <c r="A385" s="14"/>
      <c r="B385" s="14"/>
      <c r="C385" s="14"/>
      <c r="D385" s="14"/>
      <c r="E385" s="14"/>
      <c r="F385" s="15"/>
    </row>
    <row r="386" spans="1:6">
      <c r="A386" s="14"/>
      <c r="B386" s="14"/>
      <c r="C386" s="14"/>
      <c r="D386" s="14"/>
      <c r="E386" s="14"/>
      <c r="F386" s="15"/>
    </row>
    <row r="387" spans="1:6">
      <c r="A387" s="14"/>
      <c r="B387" s="14"/>
      <c r="C387" s="14"/>
      <c r="D387" s="14"/>
      <c r="E387" s="14"/>
      <c r="F387" s="15"/>
    </row>
    <row r="388" spans="1:6">
      <c r="A388" s="14"/>
      <c r="B388" s="14"/>
      <c r="C388" s="14"/>
      <c r="D388" s="14"/>
      <c r="E388" s="14"/>
      <c r="F388" s="15"/>
    </row>
    <row r="389" spans="1:6">
      <c r="A389" s="14"/>
      <c r="B389" s="14"/>
      <c r="C389" s="14"/>
      <c r="D389" s="14"/>
      <c r="E389" s="14"/>
      <c r="F389" s="15"/>
    </row>
    <row r="390" spans="1:6">
      <c r="A390" s="14"/>
      <c r="B390" s="14"/>
      <c r="C390" s="14"/>
      <c r="D390" s="14"/>
      <c r="E390" s="14"/>
      <c r="F390" s="15"/>
    </row>
    <row r="391" spans="1:6">
      <c r="A391" s="14"/>
      <c r="B391" s="14"/>
      <c r="C391" s="14"/>
      <c r="D391" s="14"/>
      <c r="E391" s="14"/>
      <c r="F391" s="15"/>
    </row>
    <row r="392" spans="1:6">
      <c r="A392" s="14"/>
      <c r="B392" s="14"/>
      <c r="C392" s="14"/>
      <c r="D392" s="14"/>
      <c r="E392" s="14"/>
      <c r="F392" s="15"/>
    </row>
    <row r="393" spans="1:6">
      <c r="A393" s="14"/>
      <c r="B393" s="14"/>
      <c r="C393" s="14"/>
      <c r="D393" s="14"/>
      <c r="E393" s="14"/>
      <c r="F393" s="15"/>
    </row>
    <row r="394" spans="1:6">
      <c r="A394" s="14"/>
      <c r="B394" s="14"/>
      <c r="C394" s="14"/>
      <c r="D394" s="14"/>
      <c r="E394" s="14"/>
      <c r="F394" s="15"/>
    </row>
    <row r="395" spans="1:6">
      <c r="A395" s="14"/>
      <c r="B395" s="14"/>
      <c r="C395" s="14"/>
      <c r="D395" s="14"/>
      <c r="E395" s="14"/>
      <c r="F395" s="15"/>
    </row>
    <row r="396" spans="1:6">
      <c r="A396" s="14"/>
      <c r="B396" s="14"/>
      <c r="C396" s="14"/>
      <c r="D396" s="14"/>
      <c r="E396" s="14"/>
      <c r="F396" s="15"/>
    </row>
    <row r="397" spans="1:6">
      <c r="A397" s="14"/>
      <c r="B397" s="14"/>
      <c r="C397" s="14"/>
      <c r="D397" s="14"/>
      <c r="E397" s="14"/>
      <c r="F397" s="15"/>
    </row>
    <row r="398" spans="1:6">
      <c r="A398" s="14"/>
      <c r="B398" s="14"/>
      <c r="C398" s="14"/>
      <c r="D398" s="14"/>
      <c r="E398" s="14"/>
      <c r="F398" s="15"/>
    </row>
    <row r="399" spans="1:6">
      <c r="A399" s="14"/>
      <c r="B399" s="14"/>
      <c r="C399" s="14"/>
      <c r="D399" s="14"/>
      <c r="E399" s="14"/>
      <c r="F399" s="15"/>
    </row>
    <row r="400" spans="1:6">
      <c r="A400" s="14"/>
      <c r="B400" s="14"/>
      <c r="C400" s="14"/>
      <c r="D400" s="14"/>
      <c r="E400" s="14"/>
      <c r="F400" s="15"/>
    </row>
    <row r="401" spans="1:6">
      <c r="A401" s="14"/>
      <c r="B401" s="14"/>
      <c r="C401" s="14"/>
      <c r="D401" s="14"/>
      <c r="E401" s="14"/>
      <c r="F401" s="15"/>
    </row>
    <row r="402" spans="1:6">
      <c r="A402" s="14"/>
      <c r="B402" s="14"/>
      <c r="C402" s="14"/>
      <c r="D402" s="14"/>
      <c r="E402" s="14"/>
      <c r="F402" s="15"/>
    </row>
    <row r="403" spans="1:6">
      <c r="A403" s="14"/>
      <c r="B403" s="14"/>
      <c r="C403" s="14"/>
      <c r="D403" s="14"/>
      <c r="E403" s="14"/>
      <c r="F403" s="15"/>
    </row>
    <row r="404" spans="1:6">
      <c r="A404" s="14"/>
      <c r="B404" s="14"/>
      <c r="C404" s="14"/>
      <c r="D404" s="14"/>
      <c r="E404" s="14"/>
      <c r="F404" s="15"/>
    </row>
    <row r="405" spans="1:6">
      <c r="A405" s="14"/>
      <c r="B405" s="14"/>
      <c r="C405" s="14"/>
      <c r="D405" s="14"/>
      <c r="E405" s="14"/>
      <c r="F405" s="15"/>
    </row>
    <row r="406" spans="1:6">
      <c r="A406" s="14"/>
      <c r="B406" s="14"/>
      <c r="C406" s="14"/>
      <c r="D406" s="14"/>
      <c r="E406" s="14"/>
      <c r="F406" s="15"/>
    </row>
    <row r="407" spans="1:6">
      <c r="A407" s="14"/>
      <c r="B407" s="14"/>
      <c r="C407" s="14"/>
      <c r="D407" s="14"/>
      <c r="E407" s="14"/>
      <c r="F407" s="15"/>
    </row>
    <row r="408" spans="1:6">
      <c r="A408" s="14"/>
      <c r="B408" s="14"/>
      <c r="C408" s="14"/>
      <c r="D408" s="14"/>
      <c r="E408" s="14"/>
      <c r="F408" s="15"/>
    </row>
    <row r="409" spans="1:6">
      <c r="A409" s="14"/>
      <c r="B409" s="14"/>
      <c r="C409" s="14"/>
      <c r="D409" s="14"/>
      <c r="E409" s="14"/>
      <c r="F409" s="15"/>
    </row>
    <row r="410" spans="1:6">
      <c r="A410" s="14"/>
      <c r="B410" s="14"/>
      <c r="C410" s="14"/>
      <c r="D410" s="14"/>
      <c r="E410" s="14"/>
      <c r="F410" s="15"/>
    </row>
    <row r="411" spans="1:6">
      <c r="A411" s="14"/>
      <c r="B411" s="14"/>
      <c r="C411" s="14"/>
      <c r="D411" s="14"/>
      <c r="E411" s="14"/>
      <c r="F411" s="15"/>
    </row>
    <row r="412" spans="1:6">
      <c r="A412" s="14"/>
      <c r="B412" s="14"/>
      <c r="C412" s="14"/>
      <c r="D412" s="14"/>
      <c r="E412" s="14"/>
      <c r="F412" s="15"/>
    </row>
    <row r="413" spans="1:6">
      <c r="A413" s="14"/>
      <c r="B413" s="14"/>
      <c r="C413" s="14"/>
      <c r="D413" s="14"/>
      <c r="E413" s="14"/>
      <c r="F413" s="15"/>
    </row>
    <row r="414" spans="1:6">
      <c r="A414" s="14"/>
      <c r="B414" s="14"/>
      <c r="C414" s="14"/>
      <c r="D414" s="14"/>
      <c r="E414" s="14"/>
      <c r="F414" s="15"/>
    </row>
    <row r="415" spans="1:6">
      <c r="A415" s="14"/>
      <c r="B415" s="14"/>
      <c r="C415" s="14"/>
      <c r="D415" s="14"/>
      <c r="E415" s="14"/>
      <c r="F415" s="15"/>
    </row>
    <row r="416" spans="1:6">
      <c r="A416" s="14"/>
      <c r="B416" s="14"/>
      <c r="C416" s="14"/>
      <c r="D416" s="14"/>
      <c r="E416" s="14"/>
      <c r="F416" s="15"/>
    </row>
    <row r="417" spans="1:6">
      <c r="A417" s="14"/>
      <c r="B417" s="14"/>
      <c r="C417" s="14"/>
      <c r="D417" s="14"/>
      <c r="E417" s="14"/>
      <c r="F417" s="15"/>
    </row>
    <row r="418" spans="1:6">
      <c r="A418" s="14"/>
      <c r="B418" s="14"/>
      <c r="C418" s="14"/>
      <c r="D418" s="14"/>
      <c r="E418" s="14"/>
      <c r="F418" s="15"/>
    </row>
    <row r="419" spans="1:6">
      <c r="A419" s="14"/>
      <c r="B419" s="14"/>
      <c r="C419" s="14"/>
      <c r="D419" s="14"/>
      <c r="E419" s="14"/>
      <c r="F419" s="15"/>
    </row>
    <row r="420" spans="1:6">
      <c r="A420" s="14"/>
      <c r="B420" s="14"/>
      <c r="C420" s="14"/>
      <c r="D420" s="14"/>
      <c r="E420" s="14"/>
      <c r="F420" s="15"/>
    </row>
    <row r="421" spans="1:6">
      <c r="A421" s="14"/>
      <c r="B421" s="14"/>
      <c r="C421" s="14"/>
      <c r="D421" s="14"/>
      <c r="E421" s="14"/>
      <c r="F421" s="15"/>
    </row>
    <row r="422" spans="1:6">
      <c r="A422" s="14"/>
      <c r="B422" s="14"/>
      <c r="C422" s="14"/>
      <c r="D422" s="14"/>
      <c r="E422" s="14"/>
      <c r="F422" s="15"/>
    </row>
    <row r="423" spans="1:6">
      <c r="A423" s="14"/>
      <c r="B423" s="14"/>
      <c r="C423" s="14"/>
      <c r="D423" s="14"/>
      <c r="E423" s="14"/>
      <c r="F423" s="15"/>
    </row>
    <row r="424" spans="1:6">
      <c r="A424" s="14"/>
      <c r="B424" s="14"/>
      <c r="C424" s="14"/>
      <c r="D424" s="14"/>
      <c r="E424" s="14"/>
      <c r="F424" s="15"/>
    </row>
    <row r="425" spans="1:6">
      <c r="A425" s="14"/>
      <c r="B425" s="14"/>
      <c r="C425" s="14"/>
      <c r="D425" s="14"/>
      <c r="E425" s="14"/>
      <c r="F425" s="15"/>
    </row>
    <row r="426" spans="1:6">
      <c r="A426" s="14"/>
      <c r="B426" s="14"/>
      <c r="C426" s="14"/>
      <c r="D426" s="14"/>
      <c r="E426" s="14"/>
      <c r="F426" s="15"/>
    </row>
    <row r="427" spans="1:6">
      <c r="A427" s="14"/>
      <c r="B427" s="14"/>
      <c r="C427" s="14"/>
      <c r="D427" s="14"/>
      <c r="E427" s="14"/>
      <c r="F427" s="15"/>
    </row>
    <row r="428" spans="1:6">
      <c r="A428" s="14"/>
      <c r="B428" s="14"/>
      <c r="C428" s="14"/>
      <c r="D428" s="14"/>
      <c r="E428" s="14"/>
      <c r="F428" s="15"/>
    </row>
    <row r="429" spans="1:6">
      <c r="A429" s="14"/>
      <c r="B429" s="14"/>
      <c r="C429" s="14"/>
      <c r="D429" s="14"/>
      <c r="E429" s="14"/>
      <c r="F429" s="15"/>
    </row>
    <row r="430" spans="1:6">
      <c r="A430" s="14"/>
      <c r="B430" s="14"/>
      <c r="C430" s="14"/>
      <c r="D430" s="14"/>
      <c r="E430" s="14"/>
      <c r="F430" s="15"/>
    </row>
    <row r="431" spans="1:6">
      <c r="A431" s="14"/>
      <c r="B431" s="14"/>
      <c r="C431" s="14"/>
      <c r="D431" s="14"/>
      <c r="E431" s="14"/>
      <c r="F431" s="15"/>
    </row>
    <row r="432" spans="1:6">
      <c r="A432" s="14"/>
      <c r="B432" s="14"/>
      <c r="C432" s="14"/>
      <c r="D432" s="14"/>
      <c r="E432" s="14"/>
      <c r="F432" s="15"/>
    </row>
    <row r="433" spans="1:6">
      <c r="A433" s="14"/>
      <c r="B433" s="14"/>
      <c r="C433" s="14"/>
      <c r="D433" s="14"/>
      <c r="E433" s="14"/>
      <c r="F433" s="15"/>
    </row>
    <row r="434" spans="1:6">
      <c r="A434" s="14"/>
      <c r="B434" s="14"/>
      <c r="C434" s="14"/>
      <c r="D434" s="14"/>
      <c r="E434" s="14"/>
      <c r="F434" s="15"/>
    </row>
    <row r="435" spans="1:6">
      <c r="A435" s="14"/>
      <c r="B435" s="14"/>
      <c r="C435" s="14"/>
      <c r="D435" s="14"/>
      <c r="E435" s="14"/>
      <c r="F435" s="15"/>
    </row>
    <row r="436" spans="1:6">
      <c r="A436" s="14"/>
      <c r="B436" s="14"/>
      <c r="C436" s="14"/>
      <c r="D436" s="14"/>
      <c r="E436" s="14"/>
      <c r="F436" s="15"/>
    </row>
    <row r="437" spans="1:6">
      <c r="A437" s="14"/>
      <c r="B437" s="14"/>
      <c r="C437" s="14"/>
      <c r="D437" s="14"/>
      <c r="E437" s="14"/>
      <c r="F437" s="15"/>
    </row>
    <row r="438" spans="1:6">
      <c r="A438" s="14"/>
      <c r="B438" s="14"/>
      <c r="C438" s="14"/>
      <c r="D438" s="14"/>
      <c r="E438" s="14"/>
      <c r="F438" s="15"/>
    </row>
    <row r="439" spans="1:6">
      <c r="A439" s="14"/>
      <c r="B439" s="14"/>
      <c r="C439" s="14"/>
      <c r="D439" s="14"/>
      <c r="E439" s="14"/>
      <c r="F439" s="15"/>
    </row>
    <row r="440" spans="1:6">
      <c r="A440" s="14"/>
      <c r="B440" s="14"/>
      <c r="C440" s="14"/>
      <c r="D440" s="14"/>
      <c r="E440" s="14"/>
      <c r="F440" s="15"/>
    </row>
    <row r="441" spans="1:6">
      <c r="A441" s="14"/>
      <c r="B441" s="14"/>
      <c r="C441" s="14"/>
      <c r="D441" s="14"/>
      <c r="E441" s="14"/>
      <c r="F441" s="15"/>
    </row>
    <row r="442" spans="1:6">
      <c r="A442" s="14"/>
      <c r="B442" s="14"/>
      <c r="C442" s="14"/>
      <c r="D442" s="14"/>
      <c r="E442" s="14"/>
      <c r="F442" s="15"/>
    </row>
    <row r="443" spans="1:6">
      <c r="A443" s="14"/>
      <c r="B443" s="14"/>
      <c r="C443" s="14"/>
      <c r="D443" s="14"/>
      <c r="E443" s="14"/>
      <c r="F443" s="15"/>
    </row>
    <row r="444" spans="1:6">
      <c r="A444" s="14"/>
      <c r="B444" s="14"/>
      <c r="C444" s="14"/>
      <c r="D444" s="14"/>
      <c r="E444" s="14"/>
      <c r="F444" s="15"/>
    </row>
    <row r="445" spans="1:6">
      <c r="A445" s="14"/>
      <c r="B445" s="14"/>
      <c r="C445" s="14"/>
      <c r="D445" s="14"/>
      <c r="E445" s="14"/>
      <c r="F445" s="15"/>
    </row>
    <row r="446" spans="1:6">
      <c r="A446" s="14"/>
      <c r="B446" s="14"/>
      <c r="C446" s="14"/>
      <c r="D446" s="14"/>
      <c r="E446" s="14"/>
      <c r="F446" s="15"/>
    </row>
    <row r="447" spans="1:6">
      <c r="A447" s="14"/>
      <c r="B447" s="14"/>
      <c r="C447" s="14"/>
      <c r="D447" s="14"/>
      <c r="E447" s="14"/>
      <c r="F447" s="15"/>
    </row>
    <row r="448" spans="1:6">
      <c r="A448" s="14"/>
      <c r="B448" s="14"/>
      <c r="C448" s="14"/>
      <c r="D448" s="14"/>
      <c r="E448" s="14"/>
      <c r="F448" s="15"/>
    </row>
    <row r="449" spans="1:6">
      <c r="A449" s="14"/>
      <c r="B449" s="14"/>
      <c r="C449" s="14"/>
      <c r="D449" s="14"/>
      <c r="E449" s="14"/>
      <c r="F449" s="15"/>
    </row>
    <row r="450" spans="1:6">
      <c r="A450" s="14"/>
      <c r="B450" s="14"/>
      <c r="C450" s="14"/>
      <c r="D450" s="14"/>
      <c r="E450" s="14"/>
      <c r="F450" s="15"/>
    </row>
    <row r="451" spans="1:6">
      <c r="A451" s="14"/>
      <c r="B451" s="14"/>
      <c r="C451" s="14"/>
      <c r="D451" s="14"/>
      <c r="E451" s="14"/>
      <c r="F451" s="15"/>
    </row>
    <row r="452" spans="1:6">
      <c r="A452" s="14"/>
      <c r="B452" s="14"/>
      <c r="C452" s="14"/>
      <c r="D452" s="14"/>
      <c r="E452" s="14"/>
      <c r="F452" s="15"/>
    </row>
    <row r="453" spans="1:6">
      <c r="A453" s="14"/>
      <c r="B453" s="14"/>
      <c r="C453" s="14"/>
      <c r="D453" s="14"/>
      <c r="E453" s="14"/>
      <c r="F453" s="15"/>
    </row>
    <row r="454" spans="1:6">
      <c r="A454" s="14"/>
      <c r="B454" s="14"/>
      <c r="C454" s="14"/>
      <c r="D454" s="14"/>
      <c r="E454" s="14"/>
      <c r="F454" s="15"/>
    </row>
    <row r="455" spans="1:6">
      <c r="A455" s="14"/>
      <c r="B455" s="14"/>
      <c r="C455" s="14"/>
      <c r="D455" s="14"/>
      <c r="E455" s="14"/>
      <c r="F455" s="15"/>
    </row>
    <row r="456" spans="1:6">
      <c r="A456" s="14"/>
      <c r="B456" s="14"/>
      <c r="C456" s="14"/>
      <c r="D456" s="14"/>
      <c r="E456" s="14"/>
      <c r="F456" s="15"/>
    </row>
    <row r="457" spans="1:6">
      <c r="A457" s="14"/>
      <c r="B457" s="14"/>
      <c r="C457" s="14"/>
      <c r="D457" s="14"/>
      <c r="E457" s="14"/>
      <c r="F457" s="15"/>
    </row>
    <row r="458" spans="1:6">
      <c r="A458" s="14"/>
      <c r="B458" s="14"/>
      <c r="C458" s="14"/>
      <c r="D458" s="14"/>
      <c r="E458" s="14"/>
      <c r="F458" s="15"/>
    </row>
    <row r="459" spans="1:6">
      <c r="A459" s="14"/>
      <c r="B459" s="14"/>
      <c r="C459" s="14"/>
      <c r="D459" s="14"/>
      <c r="E459" s="14"/>
      <c r="F459" s="15"/>
    </row>
    <row r="460" spans="1:6">
      <c r="A460" s="14"/>
      <c r="B460" s="14"/>
      <c r="C460" s="14"/>
      <c r="D460" s="14"/>
      <c r="E460" s="14"/>
      <c r="F460" s="15"/>
    </row>
    <row r="461" spans="1:6">
      <c r="A461" s="14"/>
      <c r="B461" s="14"/>
      <c r="C461" s="14"/>
      <c r="D461" s="14"/>
      <c r="E461" s="14"/>
      <c r="F461" s="15"/>
    </row>
    <row r="462" spans="1:6">
      <c r="A462" s="14"/>
      <c r="B462" s="14"/>
      <c r="C462" s="14"/>
      <c r="D462" s="14"/>
      <c r="E462" s="14"/>
      <c r="F462" s="15"/>
    </row>
    <row r="463" spans="1:6">
      <c r="A463" s="14"/>
      <c r="B463" s="14"/>
      <c r="C463" s="14"/>
      <c r="D463" s="14"/>
      <c r="E463" s="14"/>
      <c r="F463" s="15"/>
    </row>
    <row r="464" spans="1:6">
      <c r="A464" s="14"/>
      <c r="B464" s="14"/>
      <c r="C464" s="14"/>
      <c r="D464" s="14"/>
      <c r="E464" s="14"/>
      <c r="F464" s="15"/>
    </row>
    <row r="465" spans="1:6">
      <c r="A465" s="14"/>
      <c r="B465" s="14"/>
      <c r="C465" s="14"/>
      <c r="D465" s="14"/>
      <c r="E465" s="14"/>
      <c r="F465" s="15"/>
    </row>
    <row r="466" spans="1:6">
      <c r="A466" s="14"/>
      <c r="B466" s="14"/>
      <c r="C466" s="14"/>
      <c r="D466" s="14"/>
      <c r="E466" s="14"/>
      <c r="F466" s="15"/>
    </row>
    <row r="467" spans="1:6">
      <c r="A467" s="14"/>
      <c r="B467" s="14"/>
      <c r="C467" s="14"/>
      <c r="D467" s="14"/>
      <c r="E467" s="14"/>
      <c r="F467" s="15"/>
    </row>
    <row r="468" spans="1:6">
      <c r="A468" s="14"/>
      <c r="B468" s="14"/>
      <c r="C468" s="14"/>
      <c r="D468" s="14"/>
      <c r="E468" s="14"/>
      <c r="F468" s="15"/>
    </row>
    <row r="469" spans="1:6">
      <c r="A469" s="14"/>
      <c r="B469" s="14"/>
      <c r="C469" s="14"/>
      <c r="D469" s="14"/>
      <c r="E469" s="14"/>
      <c r="F469" s="15"/>
    </row>
    <row r="470" spans="1:6">
      <c r="A470" s="14"/>
      <c r="B470" s="14"/>
      <c r="C470" s="14"/>
      <c r="D470" s="14"/>
      <c r="E470" s="14"/>
      <c r="F470" s="15"/>
    </row>
    <row r="471" spans="1:6">
      <c r="A471" s="14"/>
      <c r="B471" s="14"/>
      <c r="C471" s="14"/>
      <c r="D471" s="14"/>
      <c r="E471" s="14"/>
      <c r="F471" s="15"/>
    </row>
    <row r="472" spans="1:6">
      <c r="A472" s="14"/>
      <c r="B472" s="14"/>
      <c r="C472" s="14"/>
      <c r="D472" s="14"/>
      <c r="E472" s="14"/>
      <c r="F472" s="15"/>
    </row>
    <row r="473" spans="1:6">
      <c r="A473" s="14"/>
      <c r="B473" s="14"/>
      <c r="C473" s="14"/>
      <c r="D473" s="14"/>
      <c r="E473" s="14"/>
      <c r="F473" s="15"/>
    </row>
    <row r="474" spans="1:6">
      <c r="A474" s="14"/>
      <c r="B474" s="14"/>
      <c r="C474" s="14"/>
      <c r="D474" s="14"/>
      <c r="E474" s="14"/>
      <c r="F474" s="15"/>
    </row>
    <row r="475" spans="1:6">
      <c r="A475" s="14"/>
      <c r="B475" s="14"/>
      <c r="C475" s="14"/>
      <c r="D475" s="14"/>
      <c r="E475" s="14"/>
      <c r="F475" s="15"/>
    </row>
    <row r="476" spans="1:6">
      <c r="A476" s="14"/>
      <c r="B476" s="14"/>
      <c r="C476" s="14"/>
      <c r="D476" s="14"/>
      <c r="E476" s="14"/>
      <c r="F476" s="15"/>
    </row>
    <row r="477" spans="1:6">
      <c r="A477" s="14"/>
      <c r="B477" s="14"/>
      <c r="C477" s="14"/>
      <c r="D477" s="14"/>
      <c r="E477" s="14"/>
      <c r="F477" s="15"/>
    </row>
    <row r="478" spans="1:6">
      <c r="A478" s="14"/>
      <c r="B478" s="14"/>
      <c r="C478" s="14"/>
      <c r="D478" s="14"/>
      <c r="E478" s="14"/>
      <c r="F478" s="15"/>
    </row>
    <row r="479" spans="1:6">
      <c r="A479" s="14"/>
      <c r="B479" s="14"/>
      <c r="C479" s="14"/>
      <c r="D479" s="14"/>
      <c r="E479" s="14"/>
      <c r="F479" s="15"/>
    </row>
    <row r="480" spans="1:6">
      <c r="A480" s="14"/>
      <c r="B480" s="14"/>
      <c r="C480" s="14"/>
      <c r="D480" s="14"/>
      <c r="E480" s="14"/>
      <c r="F480" s="15"/>
    </row>
    <row r="481" spans="1:6">
      <c r="A481" s="14"/>
      <c r="B481" s="14"/>
      <c r="C481" s="14"/>
      <c r="D481" s="14"/>
      <c r="E481" s="14"/>
      <c r="F481" s="15"/>
    </row>
    <row r="482" spans="1:6">
      <c r="A482" s="14"/>
      <c r="B482" s="14"/>
      <c r="C482" s="14"/>
      <c r="D482" s="14"/>
      <c r="E482" s="14"/>
      <c r="F482" s="15"/>
    </row>
    <row r="483" spans="1:6">
      <c r="A483" s="14"/>
      <c r="B483" s="14"/>
      <c r="C483" s="14"/>
      <c r="D483" s="14"/>
      <c r="E483" s="14"/>
      <c r="F483" s="15"/>
    </row>
    <row r="484" spans="1:6">
      <c r="A484" s="14"/>
      <c r="B484" s="14"/>
      <c r="C484" s="14"/>
      <c r="D484" s="14"/>
      <c r="E484" s="14"/>
      <c r="F484" s="15"/>
    </row>
    <row r="485" spans="1:6">
      <c r="A485" s="14"/>
      <c r="B485" s="14"/>
      <c r="C485" s="14"/>
      <c r="D485" s="14"/>
      <c r="E485" s="14"/>
      <c r="F485" s="15"/>
    </row>
    <row r="486" spans="1:6">
      <c r="A486" s="14"/>
      <c r="B486" s="14"/>
      <c r="C486" s="14"/>
      <c r="D486" s="14"/>
      <c r="E486" s="14"/>
      <c r="F486" s="15"/>
    </row>
    <row r="487" spans="1:6">
      <c r="A487" s="14"/>
      <c r="B487" s="14"/>
      <c r="C487" s="14"/>
      <c r="D487" s="14"/>
      <c r="E487" s="14"/>
      <c r="F487" s="15"/>
    </row>
    <row r="488" spans="1:6">
      <c r="A488" s="14"/>
      <c r="B488" s="14"/>
      <c r="C488" s="14"/>
      <c r="D488" s="14"/>
      <c r="E488" s="14"/>
      <c r="F488" s="15"/>
    </row>
    <row r="489" spans="1:6">
      <c r="A489" s="14"/>
      <c r="B489" s="14"/>
      <c r="C489" s="14"/>
      <c r="D489" s="14"/>
      <c r="E489" s="14"/>
      <c r="F489" s="15"/>
    </row>
    <row r="490" spans="1:6">
      <c r="A490" s="14"/>
      <c r="B490" s="14"/>
      <c r="C490" s="14"/>
      <c r="D490" s="14"/>
      <c r="E490" s="14"/>
      <c r="F490" s="15"/>
    </row>
    <row r="491" spans="1:6">
      <c r="A491" s="14"/>
      <c r="B491" s="14"/>
      <c r="C491" s="14"/>
      <c r="D491" s="14"/>
      <c r="E491" s="14"/>
      <c r="F491" s="15"/>
    </row>
    <row r="492" spans="1:6">
      <c r="A492" s="14"/>
      <c r="B492" s="14"/>
      <c r="C492" s="14"/>
      <c r="D492" s="14"/>
      <c r="E492" s="14"/>
      <c r="F492" s="15"/>
    </row>
    <row r="493" spans="1:6">
      <c r="A493" s="14"/>
      <c r="B493" s="14"/>
      <c r="C493" s="14"/>
      <c r="D493" s="14"/>
      <c r="E493" s="14"/>
      <c r="F493" s="15"/>
    </row>
    <row r="494" spans="1:6">
      <c r="A494" s="14"/>
      <c r="B494" s="14"/>
      <c r="C494" s="14"/>
      <c r="D494" s="14"/>
      <c r="E494" s="14"/>
      <c r="F494" s="15"/>
    </row>
    <row r="495" spans="1:6">
      <c r="A495" s="14"/>
      <c r="B495" s="14"/>
      <c r="C495" s="14"/>
      <c r="D495" s="14"/>
      <c r="E495" s="14"/>
      <c r="F495" s="15"/>
    </row>
    <row r="496" spans="1:6">
      <c r="A496" s="14"/>
      <c r="B496" s="14"/>
      <c r="C496" s="14"/>
      <c r="D496" s="14"/>
      <c r="E496" s="14"/>
      <c r="F496" s="15"/>
    </row>
    <row r="497" spans="1:6">
      <c r="A497" s="14"/>
      <c r="B497" s="14"/>
      <c r="C497" s="14"/>
      <c r="D497" s="14"/>
      <c r="E497" s="14"/>
      <c r="F497" s="15"/>
    </row>
    <row r="498" spans="1:6">
      <c r="A498" s="14"/>
      <c r="B498" s="14"/>
      <c r="C498" s="14"/>
      <c r="D498" s="14"/>
      <c r="E498" s="14"/>
      <c r="F498" s="15"/>
    </row>
    <row r="499" spans="1:6">
      <c r="A499" s="14"/>
      <c r="B499" s="14"/>
      <c r="C499" s="14"/>
      <c r="D499" s="14"/>
      <c r="E499" s="14"/>
      <c r="F499" s="15"/>
    </row>
    <row r="500" spans="1:6">
      <c r="A500" s="14"/>
      <c r="B500" s="14"/>
      <c r="C500" s="14"/>
      <c r="D500" s="14"/>
      <c r="E500" s="14"/>
      <c r="F500" s="15"/>
    </row>
    <row r="501" spans="1:6">
      <c r="A501" s="14"/>
      <c r="B501" s="14"/>
      <c r="C501" s="14"/>
      <c r="D501" s="14"/>
      <c r="E501" s="14"/>
      <c r="F501" s="15"/>
    </row>
    <row r="502" spans="1:6">
      <c r="A502" s="14"/>
      <c r="B502" s="14"/>
      <c r="C502" s="14"/>
      <c r="D502" s="14"/>
      <c r="E502" s="14"/>
      <c r="F502" s="15"/>
    </row>
    <row r="503" spans="1:6">
      <c r="A503" s="14"/>
      <c r="B503" s="14"/>
      <c r="C503" s="14"/>
      <c r="D503" s="14"/>
      <c r="E503" s="14"/>
      <c r="F503" s="15"/>
    </row>
    <row r="504" spans="1:6">
      <c r="A504" s="14"/>
      <c r="B504" s="14"/>
      <c r="C504" s="14"/>
      <c r="D504" s="14"/>
      <c r="E504" s="14"/>
      <c r="F504" s="15"/>
    </row>
    <row r="505" spans="1:6">
      <c r="A505" s="14"/>
      <c r="B505" s="14"/>
      <c r="C505" s="14"/>
      <c r="D505" s="14"/>
      <c r="E505" s="14"/>
      <c r="F505" s="15"/>
    </row>
    <row r="506" spans="1:6">
      <c r="A506" s="14"/>
      <c r="B506" s="14"/>
      <c r="C506" s="14"/>
      <c r="D506" s="14"/>
      <c r="E506" s="14"/>
      <c r="F506" s="15"/>
    </row>
    <row r="507" spans="1:6">
      <c r="A507" s="14"/>
      <c r="B507" s="14"/>
      <c r="C507" s="14"/>
      <c r="D507" s="14"/>
      <c r="E507" s="14"/>
      <c r="F507" s="15"/>
    </row>
    <row r="508" spans="1:6">
      <c r="A508" s="14"/>
      <c r="B508" s="14"/>
      <c r="C508" s="14"/>
      <c r="D508" s="14"/>
      <c r="E508" s="14"/>
      <c r="F508" s="15"/>
    </row>
    <row r="509" spans="1:6">
      <c r="A509" s="14"/>
      <c r="B509" s="14"/>
      <c r="C509" s="14"/>
      <c r="D509" s="14"/>
      <c r="E509" s="14"/>
      <c r="F509" s="15"/>
    </row>
    <row r="510" spans="1:6">
      <c r="A510" s="14"/>
      <c r="B510" s="14"/>
      <c r="C510" s="14"/>
      <c r="D510" s="14"/>
      <c r="E510" s="14"/>
      <c r="F510" s="15"/>
    </row>
    <row r="511" spans="1:6">
      <c r="A511" s="14"/>
      <c r="B511" s="14"/>
      <c r="C511" s="14"/>
      <c r="D511" s="14"/>
      <c r="E511" s="14"/>
      <c r="F511" s="15"/>
    </row>
    <row r="512" spans="1:6">
      <c r="A512" s="14"/>
      <c r="B512" s="14"/>
      <c r="C512" s="14"/>
      <c r="D512" s="14"/>
      <c r="E512" s="14"/>
      <c r="F512" s="15"/>
    </row>
    <row r="513" spans="1:6">
      <c r="A513" s="14"/>
      <c r="B513" s="14"/>
      <c r="C513" s="14"/>
      <c r="D513" s="14"/>
      <c r="E513" s="14"/>
      <c r="F513" s="15"/>
    </row>
    <row r="514" spans="1:6">
      <c r="A514" s="14"/>
      <c r="B514" s="14"/>
      <c r="C514" s="14"/>
      <c r="D514" s="14"/>
      <c r="E514" s="14"/>
      <c r="F514" s="15"/>
    </row>
    <row r="515" spans="1:6">
      <c r="A515" s="14"/>
      <c r="B515" s="14"/>
      <c r="C515" s="14"/>
      <c r="D515" s="14"/>
      <c r="E515" s="14"/>
      <c r="F515" s="15"/>
    </row>
    <row r="516" spans="1:6">
      <c r="A516" s="14"/>
      <c r="B516" s="14"/>
      <c r="C516" s="14"/>
      <c r="D516" s="14"/>
      <c r="E516" s="14"/>
      <c r="F516" s="15"/>
    </row>
    <row r="517" spans="1:6">
      <c r="A517" s="14"/>
      <c r="B517" s="14"/>
      <c r="C517" s="14"/>
      <c r="D517" s="14"/>
      <c r="E517" s="14"/>
      <c r="F517" s="15"/>
    </row>
    <row r="518" spans="1:6">
      <c r="A518" s="14"/>
      <c r="B518" s="14"/>
      <c r="C518" s="14"/>
      <c r="D518" s="14"/>
      <c r="E518" s="14"/>
      <c r="F518" s="15"/>
    </row>
    <row r="519" spans="1:6">
      <c r="A519" s="14"/>
      <c r="B519" s="14"/>
      <c r="C519" s="14"/>
      <c r="D519" s="14"/>
      <c r="E519" s="14"/>
      <c r="F519" s="15"/>
    </row>
    <row r="520" spans="1:6">
      <c r="A520" s="14"/>
      <c r="B520" s="14"/>
      <c r="C520" s="14"/>
      <c r="D520" s="14"/>
      <c r="E520" s="14"/>
      <c r="F520" s="15"/>
    </row>
    <row r="521" spans="1:6">
      <c r="A521" s="14"/>
      <c r="B521" s="14"/>
      <c r="C521" s="14"/>
      <c r="D521" s="14"/>
      <c r="E521" s="14"/>
      <c r="F521" s="15"/>
    </row>
    <row r="522" spans="1:6">
      <c r="A522" s="14"/>
      <c r="B522" s="14"/>
      <c r="C522" s="14"/>
      <c r="D522" s="14"/>
      <c r="E522" s="14"/>
      <c r="F522" s="15"/>
    </row>
    <row r="523" spans="1:6">
      <c r="A523" s="14"/>
      <c r="B523" s="14"/>
      <c r="C523" s="14"/>
      <c r="D523" s="14"/>
      <c r="E523" s="14"/>
      <c r="F523" s="15"/>
    </row>
    <row r="524" spans="1:6">
      <c r="A524" s="14"/>
      <c r="B524" s="14"/>
      <c r="C524" s="14"/>
      <c r="D524" s="14"/>
      <c r="E524" s="14"/>
      <c r="F524" s="15"/>
    </row>
    <row r="525" spans="1:6">
      <c r="A525" s="14"/>
      <c r="B525" s="14"/>
      <c r="C525" s="14"/>
      <c r="D525" s="14"/>
      <c r="E525" s="14"/>
      <c r="F525" s="15"/>
    </row>
    <row r="526" spans="1:6">
      <c r="A526" s="14"/>
      <c r="B526" s="14"/>
      <c r="C526" s="14"/>
      <c r="D526" s="14"/>
      <c r="E526" s="14"/>
      <c r="F526" s="15"/>
    </row>
    <row r="527" spans="1:6">
      <c r="A527" s="14"/>
      <c r="B527" s="14"/>
      <c r="C527" s="14"/>
      <c r="D527" s="14"/>
      <c r="E527" s="14"/>
      <c r="F527" s="15"/>
    </row>
    <row r="528" spans="1:6">
      <c r="A528" s="14"/>
      <c r="B528" s="14"/>
      <c r="C528" s="14"/>
      <c r="D528" s="14"/>
      <c r="E528" s="14"/>
      <c r="F528" s="15"/>
    </row>
    <row r="529" spans="1:6">
      <c r="A529" s="14"/>
      <c r="B529" s="14"/>
      <c r="C529" s="14"/>
      <c r="D529" s="14"/>
      <c r="E529" s="14"/>
      <c r="F529" s="15"/>
    </row>
    <row r="530" spans="1:6">
      <c r="A530" s="14"/>
      <c r="B530" s="14"/>
      <c r="C530" s="14"/>
      <c r="D530" s="14"/>
      <c r="E530" s="14"/>
      <c r="F530" s="15"/>
    </row>
    <row r="531" spans="1:6">
      <c r="A531" s="14"/>
      <c r="B531" s="14"/>
      <c r="C531" s="14"/>
      <c r="D531" s="14"/>
      <c r="E531" s="14"/>
      <c r="F531" s="15"/>
    </row>
    <row r="532" spans="1:6">
      <c r="A532" s="14"/>
      <c r="B532" s="14"/>
      <c r="C532" s="14"/>
      <c r="D532" s="14"/>
      <c r="E532" s="14"/>
      <c r="F532" s="15"/>
    </row>
    <row r="533" spans="1:6">
      <c r="A533" s="14"/>
      <c r="B533" s="14"/>
      <c r="C533" s="14"/>
      <c r="D533" s="14"/>
      <c r="E533" s="14"/>
      <c r="F533" s="15"/>
    </row>
    <row r="534" spans="1:6">
      <c r="A534" s="14"/>
      <c r="B534" s="14"/>
      <c r="C534" s="14"/>
      <c r="D534" s="14"/>
      <c r="E534" s="14"/>
      <c r="F534" s="15"/>
    </row>
    <row r="535" spans="1:6">
      <c r="A535" s="14"/>
      <c r="B535" s="14"/>
      <c r="C535" s="14"/>
      <c r="D535" s="14"/>
      <c r="E535" s="14"/>
      <c r="F535" s="15"/>
    </row>
    <row r="536" spans="1:6">
      <c r="A536" s="14"/>
      <c r="B536" s="14"/>
      <c r="C536" s="14"/>
      <c r="D536" s="14"/>
      <c r="E536" s="14"/>
      <c r="F536" s="15"/>
    </row>
    <row r="537" spans="1:6">
      <c r="A537" s="14"/>
      <c r="B537" s="14"/>
      <c r="C537" s="14"/>
      <c r="D537" s="14"/>
      <c r="E537" s="14"/>
      <c r="F537" s="15"/>
    </row>
    <row r="538" spans="1:6">
      <c r="A538" s="14"/>
      <c r="B538" s="14"/>
      <c r="C538" s="14"/>
      <c r="D538" s="14"/>
      <c r="E538" s="14"/>
      <c r="F538" s="15"/>
    </row>
    <row r="539" spans="1:6">
      <c r="A539" s="14"/>
      <c r="B539" s="14"/>
      <c r="C539" s="14"/>
      <c r="D539" s="14"/>
      <c r="E539" s="14"/>
      <c r="F539" s="15"/>
    </row>
    <row r="540" spans="1:6">
      <c r="A540" s="14"/>
      <c r="B540" s="14"/>
      <c r="C540" s="14"/>
      <c r="D540" s="14"/>
      <c r="E540" s="14"/>
      <c r="F540" s="15"/>
    </row>
    <row r="541" spans="1:6">
      <c r="A541" s="14"/>
      <c r="B541" s="14"/>
      <c r="C541" s="14"/>
      <c r="D541" s="14"/>
      <c r="E541" s="14"/>
      <c r="F541" s="15"/>
    </row>
    <row r="542" spans="1:6">
      <c r="A542" s="14"/>
      <c r="B542" s="14"/>
      <c r="C542" s="14"/>
      <c r="D542" s="14"/>
      <c r="E542" s="14"/>
      <c r="F542" s="15"/>
    </row>
    <row r="543" spans="1:6">
      <c r="A543" s="14"/>
      <c r="B543" s="14"/>
      <c r="C543" s="14"/>
      <c r="D543" s="14"/>
      <c r="E543" s="14"/>
      <c r="F543" s="15"/>
    </row>
    <row r="544" spans="1:6">
      <c r="A544" s="14"/>
      <c r="B544" s="14"/>
      <c r="C544" s="14"/>
      <c r="D544" s="14"/>
      <c r="E544" s="14"/>
      <c r="F544" s="15"/>
    </row>
    <row r="545" spans="1:6">
      <c r="A545" s="14"/>
      <c r="B545" s="14"/>
      <c r="C545" s="14"/>
      <c r="D545" s="14"/>
      <c r="E545" s="14"/>
      <c r="F545" s="15"/>
    </row>
    <row r="546" spans="1:6">
      <c r="A546" s="14"/>
      <c r="B546" s="14"/>
      <c r="C546" s="14"/>
      <c r="D546" s="14"/>
      <c r="E546" s="14"/>
      <c r="F546" s="15"/>
    </row>
    <row r="547" spans="1:6">
      <c r="A547" s="14"/>
      <c r="B547" s="14"/>
      <c r="C547" s="14"/>
      <c r="D547" s="14"/>
      <c r="E547" s="14"/>
      <c r="F547" s="15"/>
    </row>
    <row r="548" spans="1:6">
      <c r="A548" s="14"/>
      <c r="B548" s="14"/>
      <c r="C548" s="14"/>
      <c r="D548" s="14"/>
      <c r="E548" s="14"/>
      <c r="F548" s="15"/>
    </row>
    <row r="549" spans="1:6">
      <c r="A549" s="14"/>
      <c r="B549" s="14"/>
      <c r="C549" s="14"/>
      <c r="D549" s="14"/>
      <c r="E549" s="14"/>
      <c r="F549" s="15"/>
    </row>
    <row r="550" spans="1:6">
      <c r="A550" s="14"/>
      <c r="B550" s="14"/>
      <c r="C550" s="14"/>
      <c r="D550" s="14"/>
      <c r="E550" s="14"/>
      <c r="F550" s="15"/>
    </row>
    <row r="551" spans="1:6">
      <c r="A551" s="14"/>
      <c r="B551" s="14"/>
      <c r="C551" s="14"/>
      <c r="D551" s="14"/>
      <c r="E551" s="14"/>
      <c r="F551" s="15"/>
    </row>
    <row r="552" spans="1:6">
      <c r="A552" s="14"/>
      <c r="B552" s="14"/>
      <c r="C552" s="14"/>
      <c r="D552" s="14"/>
      <c r="E552" s="14"/>
      <c r="F552" s="15"/>
    </row>
    <row r="553" spans="1:6">
      <c r="A553" s="14"/>
      <c r="B553" s="14"/>
      <c r="C553" s="14"/>
      <c r="D553" s="14"/>
      <c r="E553" s="14"/>
      <c r="F553" s="15"/>
    </row>
    <row r="554" spans="1:6">
      <c r="A554" s="14"/>
      <c r="B554" s="14"/>
      <c r="C554" s="14"/>
      <c r="D554" s="14"/>
      <c r="E554" s="14"/>
      <c r="F554" s="15"/>
    </row>
    <row r="555" spans="1:6">
      <c r="A555" s="14"/>
      <c r="B555" s="14"/>
      <c r="C555" s="14"/>
      <c r="D555" s="14"/>
      <c r="E555" s="14"/>
      <c r="F555" s="15"/>
    </row>
    <row r="556" spans="1:6">
      <c r="A556" s="14"/>
      <c r="B556" s="14"/>
      <c r="C556" s="14"/>
      <c r="D556" s="14"/>
      <c r="E556" s="14"/>
      <c r="F556" s="15"/>
    </row>
    <row r="557" spans="1:6">
      <c r="A557" s="14"/>
      <c r="B557" s="14"/>
      <c r="C557" s="14"/>
      <c r="D557" s="14"/>
      <c r="E557" s="14"/>
      <c r="F557" s="15"/>
    </row>
    <row r="558" spans="1:6">
      <c r="A558" s="14"/>
      <c r="B558" s="14"/>
      <c r="C558" s="14"/>
      <c r="D558" s="14"/>
      <c r="E558" s="14"/>
      <c r="F558" s="15"/>
    </row>
    <row r="559" spans="1:6">
      <c r="A559" s="14"/>
      <c r="B559" s="14"/>
      <c r="C559" s="14"/>
      <c r="D559" s="14"/>
      <c r="E559" s="14"/>
      <c r="F559" s="15"/>
    </row>
    <row r="560" spans="1:6">
      <c r="A560" s="14"/>
      <c r="B560" s="14"/>
      <c r="C560" s="14"/>
      <c r="D560" s="14"/>
      <c r="E560" s="14"/>
      <c r="F560" s="15"/>
    </row>
    <row r="561" spans="1:6">
      <c r="A561" s="14"/>
      <c r="B561" s="14"/>
      <c r="C561" s="14"/>
      <c r="D561" s="14"/>
      <c r="E561" s="14"/>
      <c r="F561" s="15"/>
    </row>
    <row r="562" spans="1:6">
      <c r="A562" s="14"/>
      <c r="B562" s="14"/>
      <c r="C562" s="14"/>
      <c r="D562" s="14"/>
      <c r="E562" s="14"/>
      <c r="F562" s="15"/>
    </row>
    <row r="563" spans="1:6">
      <c r="A563" s="14"/>
      <c r="B563" s="14"/>
      <c r="C563" s="14"/>
      <c r="D563" s="14"/>
      <c r="E563" s="14"/>
      <c r="F563" s="15"/>
    </row>
    <row r="564" spans="1:6">
      <c r="A564" s="14"/>
      <c r="B564" s="14"/>
      <c r="C564" s="14"/>
      <c r="D564" s="14"/>
      <c r="E564" s="14"/>
      <c r="F564" s="15"/>
    </row>
    <row r="565" spans="1:6">
      <c r="A565" s="14"/>
      <c r="B565" s="14"/>
      <c r="C565" s="14"/>
      <c r="D565" s="14"/>
      <c r="E565" s="14"/>
      <c r="F565" s="15"/>
    </row>
    <row r="566" spans="1:6">
      <c r="A566" s="14"/>
      <c r="B566" s="14"/>
      <c r="C566" s="14"/>
      <c r="D566" s="14"/>
      <c r="E566" s="14"/>
      <c r="F566" s="15"/>
    </row>
    <row r="567" spans="1:6">
      <c r="A567" s="14"/>
      <c r="B567" s="14"/>
      <c r="C567" s="14"/>
      <c r="D567" s="14"/>
      <c r="E567" s="14"/>
      <c r="F567" s="15"/>
    </row>
    <row r="568" spans="1:6">
      <c r="A568" s="14"/>
      <c r="B568" s="14"/>
      <c r="C568" s="14"/>
      <c r="D568" s="14"/>
      <c r="E568" s="14"/>
      <c r="F568" s="15"/>
    </row>
    <row r="569" spans="1:6">
      <c r="A569" s="14"/>
      <c r="B569" s="14"/>
      <c r="C569" s="14"/>
      <c r="D569" s="14"/>
      <c r="E569" s="14"/>
      <c r="F569" s="15"/>
    </row>
    <row r="570" spans="1:6">
      <c r="A570" s="14"/>
      <c r="B570" s="14"/>
      <c r="C570" s="14"/>
      <c r="D570" s="14"/>
      <c r="E570" s="14"/>
      <c r="F570" s="15"/>
    </row>
    <row r="571" spans="1:6">
      <c r="A571" s="14"/>
      <c r="B571" s="14"/>
      <c r="C571" s="14"/>
      <c r="D571" s="14"/>
      <c r="E571" s="14"/>
      <c r="F571" s="15"/>
    </row>
    <row r="572" spans="1:6">
      <c r="A572" s="14"/>
      <c r="B572" s="14"/>
      <c r="C572" s="14"/>
      <c r="D572" s="14"/>
      <c r="E572" s="14"/>
      <c r="F572" s="15"/>
    </row>
    <row r="573" spans="1:6">
      <c r="A573" s="14"/>
      <c r="B573" s="14"/>
      <c r="C573" s="14"/>
      <c r="D573" s="14"/>
      <c r="E573" s="14"/>
      <c r="F573" s="15"/>
    </row>
    <row r="574" spans="1:6">
      <c r="A574" s="14"/>
      <c r="B574" s="14"/>
      <c r="C574" s="14"/>
      <c r="D574" s="14"/>
      <c r="E574" s="14"/>
      <c r="F574" s="15"/>
    </row>
    <row r="575" spans="1:6">
      <c r="A575" s="14"/>
      <c r="B575" s="14"/>
      <c r="C575" s="14"/>
      <c r="D575" s="14"/>
      <c r="E575" s="14"/>
      <c r="F575" s="15"/>
    </row>
    <row r="576" spans="1:6">
      <c r="A576" s="14"/>
      <c r="B576" s="14"/>
      <c r="C576" s="14"/>
      <c r="D576" s="14"/>
      <c r="E576" s="14"/>
      <c r="F576" s="15"/>
    </row>
    <row r="577" spans="1:6">
      <c r="A577" s="14"/>
      <c r="B577" s="14"/>
      <c r="C577" s="14"/>
      <c r="D577" s="14"/>
      <c r="E577" s="14"/>
      <c r="F577" s="15"/>
    </row>
    <row r="578" spans="1:6">
      <c r="A578" s="14"/>
      <c r="B578" s="14"/>
      <c r="C578" s="14"/>
      <c r="D578" s="14"/>
      <c r="E578" s="14"/>
      <c r="F578" s="15"/>
    </row>
    <row r="579" spans="1:6">
      <c r="A579" s="14"/>
      <c r="B579" s="14"/>
      <c r="C579" s="14"/>
      <c r="D579" s="14"/>
      <c r="E579" s="14"/>
      <c r="F579" s="15"/>
    </row>
    <row r="580" spans="1:6">
      <c r="A580" s="14"/>
      <c r="B580" s="14"/>
      <c r="C580" s="14"/>
      <c r="D580" s="14"/>
      <c r="E580" s="14"/>
      <c r="F580" s="15"/>
    </row>
    <row r="581" spans="1:6">
      <c r="A581" s="14"/>
      <c r="B581" s="14"/>
      <c r="C581" s="14"/>
      <c r="D581" s="14"/>
      <c r="E581" s="14"/>
      <c r="F581" s="15"/>
    </row>
    <row r="582" spans="1:6">
      <c r="A582" s="14"/>
      <c r="B582" s="14"/>
      <c r="C582" s="14"/>
      <c r="D582" s="14"/>
      <c r="E582" s="14"/>
      <c r="F582" s="15"/>
    </row>
    <row r="583" spans="1:6">
      <c r="A583" s="14"/>
      <c r="B583" s="14"/>
      <c r="C583" s="14"/>
      <c r="D583" s="14"/>
      <c r="E583" s="14"/>
      <c r="F583" s="15"/>
    </row>
    <row r="584" spans="1:6">
      <c r="A584" s="14"/>
      <c r="B584" s="14"/>
      <c r="C584" s="14"/>
      <c r="D584" s="14"/>
      <c r="E584" s="14"/>
      <c r="F584" s="15"/>
    </row>
    <row r="585" spans="1:6">
      <c r="A585" s="14"/>
      <c r="B585" s="14"/>
      <c r="C585" s="14"/>
      <c r="D585" s="14"/>
      <c r="E585" s="14"/>
      <c r="F585" s="15"/>
    </row>
    <row r="586" spans="1:6">
      <c r="A586" s="14"/>
      <c r="B586" s="14"/>
      <c r="C586" s="14"/>
      <c r="D586" s="14"/>
      <c r="E586" s="14"/>
      <c r="F586" s="15"/>
    </row>
    <row r="587" spans="1:6">
      <c r="A587" s="14"/>
      <c r="B587" s="14"/>
      <c r="C587" s="14"/>
      <c r="D587" s="14"/>
      <c r="E587" s="14"/>
      <c r="F587" s="15"/>
    </row>
    <row r="588" spans="1:6">
      <c r="A588" s="14"/>
      <c r="B588" s="14"/>
      <c r="C588" s="14"/>
      <c r="D588" s="14"/>
      <c r="E588" s="14"/>
      <c r="F588" s="15"/>
    </row>
    <row r="589" spans="1:6">
      <c r="A589" s="14"/>
      <c r="B589" s="14"/>
      <c r="C589" s="14"/>
      <c r="D589" s="14"/>
      <c r="E589" s="14"/>
      <c r="F589" s="15"/>
    </row>
    <row r="590" spans="1:6">
      <c r="A590" s="14"/>
      <c r="B590" s="14"/>
      <c r="C590" s="14"/>
      <c r="D590" s="14"/>
      <c r="E590" s="14"/>
      <c r="F590" s="15"/>
    </row>
    <row r="591" spans="1:6">
      <c r="A591" s="14"/>
      <c r="B591" s="14"/>
      <c r="C591" s="14"/>
      <c r="D591" s="14"/>
      <c r="E591" s="14"/>
      <c r="F591" s="15"/>
    </row>
    <row r="592" spans="1:6">
      <c r="A592" s="14"/>
      <c r="B592" s="14"/>
      <c r="C592" s="14"/>
      <c r="D592" s="14"/>
      <c r="E592" s="14"/>
      <c r="F592" s="15"/>
    </row>
    <row r="593" spans="1:6">
      <c r="A593" s="14"/>
      <c r="B593" s="14"/>
      <c r="C593" s="14"/>
      <c r="D593" s="14"/>
      <c r="E593" s="14"/>
      <c r="F593" s="15"/>
    </row>
    <row r="594" spans="1:6">
      <c r="A594" s="14"/>
      <c r="B594" s="14"/>
      <c r="C594" s="14"/>
      <c r="D594" s="14"/>
      <c r="E594" s="14"/>
      <c r="F594" s="15"/>
    </row>
    <row r="595" spans="1:6">
      <c r="A595" s="14"/>
      <c r="B595" s="14"/>
      <c r="C595" s="14"/>
      <c r="D595" s="14"/>
      <c r="E595" s="14"/>
      <c r="F595" s="15"/>
    </row>
    <row r="596" spans="1:6">
      <c r="A596" s="14"/>
      <c r="B596" s="14"/>
      <c r="C596" s="14"/>
      <c r="D596" s="14"/>
      <c r="E596" s="14"/>
      <c r="F596" s="15"/>
    </row>
    <row r="597" spans="1:6">
      <c r="A597" s="14"/>
      <c r="B597" s="14"/>
      <c r="C597" s="14"/>
      <c r="D597" s="14"/>
      <c r="E597" s="14"/>
      <c r="F597" s="15"/>
    </row>
    <row r="598" spans="1:6">
      <c r="A598" s="14"/>
      <c r="B598" s="14"/>
      <c r="C598" s="14"/>
      <c r="D598" s="14"/>
      <c r="E598" s="14"/>
      <c r="F598" s="15"/>
    </row>
    <row r="599" spans="1:6">
      <c r="A599" s="14"/>
      <c r="B599" s="14"/>
      <c r="C599" s="14"/>
      <c r="D599" s="14"/>
      <c r="E599" s="14"/>
      <c r="F599" s="15"/>
    </row>
    <row r="600" spans="1:6">
      <c r="A600" s="14"/>
      <c r="B600" s="14"/>
      <c r="C600" s="14"/>
      <c r="D600" s="14"/>
      <c r="E600" s="14"/>
      <c r="F600" s="15"/>
    </row>
    <row r="601" spans="1:6">
      <c r="A601" s="14"/>
      <c r="B601" s="14"/>
      <c r="C601" s="14"/>
      <c r="D601" s="14"/>
      <c r="E601" s="14"/>
      <c r="F601" s="15"/>
    </row>
    <row r="602" spans="1:6">
      <c r="A602" s="14"/>
      <c r="B602" s="14"/>
      <c r="C602" s="14"/>
      <c r="D602" s="14"/>
      <c r="E602" s="14"/>
      <c r="F602" s="15"/>
    </row>
    <row r="603" spans="1:6">
      <c r="A603" s="14"/>
      <c r="B603" s="14"/>
      <c r="C603" s="14"/>
      <c r="D603" s="14"/>
      <c r="E603" s="14"/>
      <c r="F603" s="15"/>
    </row>
    <row r="604" spans="1:6">
      <c r="A604" s="14"/>
      <c r="B604" s="14"/>
      <c r="C604" s="14"/>
      <c r="D604" s="14"/>
      <c r="E604" s="14"/>
      <c r="F604" s="15"/>
    </row>
    <row r="605" spans="1:6">
      <c r="A605" s="14"/>
      <c r="B605" s="14"/>
      <c r="C605" s="14"/>
      <c r="D605" s="14"/>
      <c r="E605" s="14"/>
      <c r="F605" s="15"/>
    </row>
    <row r="606" spans="1:6">
      <c r="A606" s="14"/>
      <c r="B606" s="14"/>
      <c r="C606" s="14"/>
      <c r="D606" s="14"/>
      <c r="E606" s="14"/>
      <c r="F606" s="15"/>
    </row>
    <row r="607" spans="1:6">
      <c r="A607" s="14"/>
      <c r="B607" s="14"/>
      <c r="C607" s="14"/>
      <c r="D607" s="14"/>
      <c r="E607" s="14"/>
      <c r="F607" s="15"/>
    </row>
    <row r="608" spans="1:6">
      <c r="A608" s="14"/>
      <c r="B608" s="14"/>
      <c r="C608" s="14"/>
      <c r="D608" s="14"/>
      <c r="E608" s="14"/>
      <c r="F608" s="15"/>
    </row>
    <row r="609" spans="1:6">
      <c r="A609" s="14"/>
      <c r="B609" s="14"/>
      <c r="C609" s="14"/>
      <c r="D609" s="14"/>
      <c r="E609" s="14"/>
      <c r="F609" s="15"/>
    </row>
    <row r="610" spans="1:6">
      <c r="A610" s="14"/>
      <c r="B610" s="14"/>
      <c r="C610" s="14"/>
      <c r="D610" s="14"/>
      <c r="E610" s="14"/>
      <c r="F610" s="15"/>
    </row>
    <row r="611" spans="1:6">
      <c r="A611" s="14"/>
      <c r="B611" s="14"/>
      <c r="C611" s="14"/>
      <c r="D611" s="14"/>
      <c r="E611" s="14"/>
      <c r="F611" s="15"/>
    </row>
    <row r="612" spans="1:6">
      <c r="A612" s="14"/>
      <c r="B612" s="14"/>
      <c r="C612" s="14"/>
      <c r="D612" s="14"/>
      <c r="E612" s="14"/>
      <c r="F612" s="15"/>
    </row>
    <row r="613" spans="1:6">
      <c r="A613" s="14"/>
      <c r="B613" s="14"/>
      <c r="C613" s="14"/>
      <c r="D613" s="14"/>
      <c r="E613" s="14"/>
      <c r="F613" s="15"/>
    </row>
    <row r="614" spans="1:6">
      <c r="A614" s="14"/>
      <c r="B614" s="14"/>
      <c r="C614" s="14"/>
      <c r="D614" s="14"/>
      <c r="E614" s="14"/>
      <c r="F614" s="15"/>
    </row>
    <row r="615" spans="1:6">
      <c r="A615" s="14"/>
      <c r="B615" s="14"/>
      <c r="C615" s="14"/>
      <c r="D615" s="14"/>
      <c r="E615" s="14"/>
      <c r="F615" s="15"/>
    </row>
    <row r="616" spans="1:6">
      <c r="A616" s="14"/>
      <c r="B616" s="14"/>
      <c r="C616" s="14"/>
      <c r="D616" s="14"/>
      <c r="E616" s="14"/>
      <c r="F616" s="15"/>
    </row>
    <row r="617" spans="1:6">
      <c r="A617" s="14"/>
      <c r="B617" s="14"/>
      <c r="C617" s="14"/>
      <c r="D617" s="14"/>
      <c r="E617" s="14"/>
      <c r="F617" s="15"/>
    </row>
    <row r="618" spans="1:6">
      <c r="A618" s="14"/>
      <c r="B618" s="14"/>
      <c r="C618" s="14"/>
      <c r="D618" s="14"/>
      <c r="E618" s="14"/>
      <c r="F618" s="15"/>
    </row>
    <row r="619" spans="1:6">
      <c r="A619" s="14"/>
      <c r="B619" s="14"/>
      <c r="C619" s="14"/>
      <c r="D619" s="14"/>
      <c r="E619" s="14"/>
      <c r="F619" s="15"/>
    </row>
    <row r="620" spans="1:6">
      <c r="A620" s="14"/>
      <c r="B620" s="14"/>
      <c r="C620" s="14"/>
      <c r="D620" s="14"/>
      <c r="E620" s="14"/>
      <c r="F620" s="15"/>
    </row>
    <row r="621" spans="1:6">
      <c r="A621" s="14"/>
      <c r="B621" s="14"/>
      <c r="C621" s="14"/>
      <c r="D621" s="14"/>
      <c r="E621" s="14"/>
      <c r="F621" s="15"/>
    </row>
    <row r="622" spans="1:6">
      <c r="A622" s="14"/>
      <c r="B622" s="14"/>
      <c r="C622" s="14"/>
      <c r="D622" s="14"/>
      <c r="E622" s="14"/>
      <c r="F622" s="15"/>
    </row>
    <row r="623" spans="1:6">
      <c r="A623" s="14"/>
      <c r="B623" s="14"/>
      <c r="C623" s="14"/>
      <c r="D623" s="14"/>
      <c r="E623" s="14"/>
      <c r="F623" s="15"/>
    </row>
    <row r="624" spans="1:6">
      <c r="A624" s="14"/>
      <c r="B624" s="14"/>
      <c r="C624" s="14"/>
      <c r="D624" s="14"/>
      <c r="E624" s="14"/>
      <c r="F624" s="15"/>
    </row>
    <row r="625" spans="1:6">
      <c r="A625" s="14"/>
      <c r="B625" s="14"/>
      <c r="C625" s="14"/>
      <c r="D625" s="14"/>
      <c r="E625" s="14"/>
      <c r="F625" s="15"/>
    </row>
    <row r="626" spans="1:6">
      <c r="A626" s="14"/>
      <c r="B626" s="14"/>
      <c r="C626" s="14"/>
      <c r="D626" s="14"/>
      <c r="E626" s="14"/>
      <c r="F626" s="15"/>
    </row>
    <row r="627" spans="1:6">
      <c r="A627" s="14"/>
      <c r="B627" s="14"/>
      <c r="C627" s="14"/>
      <c r="D627" s="14"/>
      <c r="E627" s="14"/>
      <c r="F627" s="15"/>
    </row>
    <row r="628" spans="1:6">
      <c r="A628" s="14"/>
      <c r="B628" s="14"/>
      <c r="C628" s="14"/>
      <c r="D628" s="14"/>
      <c r="E628" s="14"/>
      <c r="F628" s="15"/>
    </row>
    <row r="629" spans="1:6">
      <c r="A629" s="14"/>
      <c r="B629" s="14"/>
      <c r="C629" s="14"/>
      <c r="D629" s="14"/>
      <c r="E629" s="14"/>
      <c r="F629" s="15"/>
    </row>
    <row r="630" spans="1:6">
      <c r="A630" s="14"/>
      <c r="B630" s="14"/>
      <c r="C630" s="14"/>
      <c r="D630" s="14"/>
      <c r="E630" s="14"/>
      <c r="F630" s="15"/>
    </row>
    <row r="631" spans="1:6">
      <c r="A631" s="14"/>
      <c r="B631" s="14"/>
      <c r="C631" s="14"/>
      <c r="D631" s="14"/>
      <c r="E631" s="14"/>
      <c r="F631" s="15"/>
    </row>
    <row r="632" spans="1:6">
      <c r="A632" s="14"/>
      <c r="B632" s="14"/>
      <c r="C632" s="14"/>
      <c r="D632" s="14"/>
      <c r="E632" s="14"/>
      <c r="F632" s="15"/>
    </row>
    <row r="633" spans="1:6">
      <c r="A633" s="14"/>
      <c r="B633" s="14"/>
      <c r="C633" s="14"/>
      <c r="D633" s="14"/>
      <c r="E633" s="14"/>
      <c r="F633" s="15"/>
    </row>
    <row r="634" spans="1:6">
      <c r="A634" s="14"/>
      <c r="B634" s="14"/>
      <c r="C634" s="14"/>
      <c r="D634" s="14"/>
      <c r="E634" s="14"/>
      <c r="F634" s="15"/>
    </row>
    <row r="635" spans="1:6">
      <c r="A635" s="14"/>
      <c r="B635" s="14"/>
      <c r="C635" s="14"/>
      <c r="D635" s="14"/>
      <c r="E635" s="14"/>
      <c r="F635" s="15"/>
    </row>
    <row r="636" spans="1:6">
      <c r="A636" s="14"/>
      <c r="B636" s="14"/>
      <c r="C636" s="14"/>
      <c r="D636" s="14"/>
      <c r="E636" s="14"/>
      <c r="F636" s="15"/>
    </row>
    <row r="637" spans="1:6">
      <c r="A637" s="14"/>
      <c r="B637" s="14"/>
      <c r="C637" s="14"/>
      <c r="D637" s="14"/>
      <c r="E637" s="14"/>
      <c r="F637" s="15"/>
    </row>
    <row r="638" spans="1:6">
      <c r="A638" s="14"/>
      <c r="B638" s="14"/>
      <c r="C638" s="14"/>
      <c r="D638" s="14"/>
      <c r="E638" s="14"/>
      <c r="F638" s="15"/>
    </row>
    <row r="639" spans="1:6">
      <c r="A639" s="14"/>
      <c r="B639" s="14"/>
      <c r="C639" s="14"/>
      <c r="D639" s="14"/>
      <c r="E639" s="14"/>
      <c r="F639" s="15"/>
    </row>
    <row r="640" spans="1:6">
      <c r="A640" s="14"/>
      <c r="B640" s="14"/>
      <c r="C640" s="14"/>
      <c r="D640" s="14"/>
      <c r="E640" s="14"/>
      <c r="F640" s="15"/>
    </row>
    <row r="641" spans="1:6">
      <c r="A641" s="14"/>
      <c r="B641" s="14"/>
      <c r="C641" s="14"/>
      <c r="D641" s="14"/>
      <c r="E641" s="14"/>
      <c r="F641" s="15"/>
    </row>
    <row r="642" spans="1:6">
      <c r="A642" s="14"/>
      <c r="B642" s="14"/>
      <c r="C642" s="14"/>
      <c r="D642" s="14"/>
      <c r="E642" s="14"/>
      <c r="F642" s="15"/>
    </row>
    <row r="643" spans="1:6">
      <c r="A643" s="14"/>
      <c r="B643" s="14"/>
      <c r="C643" s="14"/>
      <c r="D643" s="14"/>
      <c r="E643" s="14"/>
      <c r="F643" s="15"/>
    </row>
    <row r="644" spans="1:6">
      <c r="A644" s="14"/>
      <c r="B644" s="14"/>
      <c r="C644" s="14"/>
      <c r="D644" s="14"/>
      <c r="E644" s="14"/>
      <c r="F644" s="15"/>
    </row>
    <row r="645" spans="1:6">
      <c r="A645" s="14"/>
      <c r="B645" s="14"/>
      <c r="C645" s="14"/>
      <c r="D645" s="14"/>
      <c r="E645" s="14"/>
      <c r="F645" s="15"/>
    </row>
    <row r="646" spans="1:6">
      <c r="A646" s="14"/>
      <c r="B646" s="14"/>
      <c r="C646" s="14"/>
      <c r="D646" s="14"/>
      <c r="E646" s="14"/>
      <c r="F646" s="15"/>
    </row>
    <row r="647" spans="1:6">
      <c r="A647" s="14"/>
      <c r="B647" s="14"/>
      <c r="C647" s="14"/>
      <c r="D647" s="14"/>
      <c r="E647" s="14"/>
      <c r="F647" s="15"/>
    </row>
    <row r="648" spans="1:6">
      <c r="A648" s="14"/>
      <c r="B648" s="14"/>
      <c r="C648" s="14"/>
      <c r="D648" s="14"/>
      <c r="E648" s="14"/>
      <c r="F648" s="15"/>
    </row>
    <row r="649" spans="1:6">
      <c r="A649" s="14"/>
      <c r="B649" s="14"/>
      <c r="C649" s="14"/>
      <c r="D649" s="14"/>
      <c r="E649" s="14"/>
      <c r="F649" s="15"/>
    </row>
    <row r="650" spans="1:6">
      <c r="A650" s="14"/>
      <c r="B650" s="14"/>
      <c r="C650" s="14"/>
      <c r="D650" s="14"/>
      <c r="E650" s="14"/>
      <c r="F650" s="15"/>
    </row>
    <row r="651" spans="1:6">
      <c r="A651" s="14"/>
      <c r="B651" s="14"/>
      <c r="C651" s="14"/>
      <c r="D651" s="14"/>
      <c r="E651" s="14"/>
      <c r="F651" s="15"/>
    </row>
    <row r="652" spans="1:6">
      <c r="A652" s="14"/>
      <c r="B652" s="14"/>
      <c r="C652" s="14"/>
      <c r="D652" s="14"/>
      <c r="E652" s="14"/>
      <c r="F652" s="15"/>
    </row>
    <row r="653" spans="1:6">
      <c r="A653" s="14"/>
      <c r="B653" s="14"/>
      <c r="C653" s="14"/>
      <c r="D653" s="14"/>
      <c r="E653" s="14"/>
      <c r="F653" s="15"/>
    </row>
    <row r="654" spans="1:6">
      <c r="A654" s="14"/>
      <c r="B654" s="14"/>
      <c r="C654" s="14"/>
      <c r="D654" s="14"/>
      <c r="E654" s="14"/>
      <c r="F654" s="15"/>
    </row>
    <row r="655" spans="1:6">
      <c r="A655" s="14"/>
      <c r="B655" s="14"/>
      <c r="C655" s="14"/>
      <c r="D655" s="14"/>
      <c r="E655" s="14"/>
      <c r="F655" s="15"/>
    </row>
    <row r="656" spans="1:6">
      <c r="A656" s="14"/>
      <c r="B656" s="14"/>
      <c r="C656" s="14"/>
      <c r="D656" s="14"/>
      <c r="E656" s="14"/>
      <c r="F656" s="15"/>
    </row>
    <row r="657" spans="1:6">
      <c r="A657" s="14"/>
      <c r="B657" s="14"/>
      <c r="C657" s="14"/>
      <c r="D657" s="14"/>
      <c r="E657" s="14"/>
      <c r="F657" s="15"/>
    </row>
    <row r="658" spans="1:6">
      <c r="A658" s="14"/>
      <c r="B658" s="14"/>
      <c r="C658" s="14"/>
      <c r="D658" s="14"/>
      <c r="E658" s="14"/>
      <c r="F658" s="15"/>
    </row>
    <row r="659" spans="1:6">
      <c r="A659" s="14"/>
      <c r="B659" s="14"/>
      <c r="C659" s="14"/>
      <c r="D659" s="14"/>
      <c r="E659" s="14"/>
      <c r="F659" s="15"/>
    </row>
    <row r="660" spans="1:6">
      <c r="A660" s="14"/>
      <c r="B660" s="14"/>
      <c r="C660" s="14"/>
      <c r="D660" s="14"/>
      <c r="E660" s="14"/>
      <c r="F660" s="15"/>
    </row>
    <row r="661" spans="1:6">
      <c r="A661" s="14"/>
      <c r="B661" s="14"/>
      <c r="C661" s="14"/>
      <c r="D661" s="14"/>
      <c r="E661" s="14"/>
      <c r="F661" s="15"/>
    </row>
    <row r="662" spans="1:6">
      <c r="A662" s="14"/>
      <c r="B662" s="14"/>
      <c r="C662" s="14"/>
      <c r="D662" s="14"/>
      <c r="E662" s="14"/>
      <c r="F662" s="15"/>
    </row>
    <row r="663" spans="1:6">
      <c r="A663" s="14"/>
      <c r="B663" s="14"/>
      <c r="C663" s="14"/>
      <c r="D663" s="14"/>
      <c r="E663" s="14"/>
      <c r="F663" s="15"/>
    </row>
    <row r="664" spans="1:6">
      <c r="A664" s="14"/>
      <c r="B664" s="14"/>
      <c r="C664" s="14"/>
      <c r="D664" s="14"/>
      <c r="E664" s="14"/>
      <c r="F664" s="15"/>
    </row>
    <row r="665" spans="1:6">
      <c r="A665" s="14"/>
      <c r="B665" s="14"/>
      <c r="C665" s="14"/>
      <c r="D665" s="14"/>
      <c r="E665" s="14"/>
      <c r="F665" s="15"/>
    </row>
    <row r="666" spans="1:6">
      <c r="A666" s="14"/>
      <c r="B666" s="14"/>
      <c r="C666" s="14"/>
      <c r="D666" s="14"/>
      <c r="E666" s="14"/>
      <c r="F666" s="15"/>
    </row>
    <row r="667" spans="1:6">
      <c r="A667" s="14"/>
      <c r="B667" s="14"/>
      <c r="C667" s="14"/>
      <c r="D667" s="14"/>
      <c r="E667" s="14"/>
      <c r="F667" s="15"/>
    </row>
    <row r="668" spans="1:6">
      <c r="A668" s="14"/>
      <c r="B668" s="14"/>
      <c r="C668" s="14"/>
      <c r="D668" s="14"/>
      <c r="E668" s="14"/>
      <c r="F668" s="15"/>
    </row>
    <row r="669" spans="1:6">
      <c r="A669" s="14"/>
      <c r="B669" s="14"/>
      <c r="C669" s="14"/>
      <c r="D669" s="14"/>
      <c r="E669" s="14"/>
      <c r="F669" s="15"/>
    </row>
    <row r="670" spans="1:6">
      <c r="A670" s="14"/>
      <c r="B670" s="14"/>
      <c r="C670" s="14"/>
      <c r="D670" s="14"/>
      <c r="E670" s="14"/>
      <c r="F670" s="15"/>
    </row>
    <row r="671" spans="1:6">
      <c r="A671" s="14"/>
      <c r="B671" s="14"/>
      <c r="C671" s="14"/>
      <c r="D671" s="14"/>
      <c r="E671" s="14"/>
      <c r="F671" s="15"/>
    </row>
    <row r="672" spans="1:6">
      <c r="A672" s="14"/>
      <c r="B672" s="14"/>
      <c r="C672" s="14"/>
      <c r="D672" s="14"/>
      <c r="E672" s="14"/>
      <c r="F672" s="15"/>
    </row>
    <row r="673" spans="1:6">
      <c r="A673" s="14"/>
      <c r="B673" s="14"/>
      <c r="C673" s="14"/>
      <c r="D673" s="14"/>
      <c r="E673" s="14"/>
      <c r="F673" s="15"/>
    </row>
    <row r="674" spans="1:6">
      <c r="A674" s="14"/>
      <c r="B674" s="14"/>
      <c r="C674" s="14"/>
      <c r="D674" s="14"/>
      <c r="E674" s="14"/>
      <c r="F674" s="15"/>
    </row>
    <row r="675" spans="1:6">
      <c r="A675" s="14"/>
      <c r="B675" s="14"/>
      <c r="C675" s="14"/>
      <c r="D675" s="14"/>
      <c r="E675" s="14"/>
      <c r="F675" s="15"/>
    </row>
    <row r="676" spans="1:6">
      <c r="A676" s="14"/>
      <c r="B676" s="14"/>
      <c r="C676" s="14"/>
      <c r="D676" s="14"/>
      <c r="E676" s="14"/>
      <c r="F676" s="15"/>
    </row>
    <row r="677" spans="1:6">
      <c r="A677" s="14"/>
      <c r="B677" s="14"/>
      <c r="C677" s="14"/>
      <c r="D677" s="14"/>
      <c r="E677" s="14"/>
      <c r="F677" s="15"/>
    </row>
    <row r="678" spans="1:6">
      <c r="A678" s="14"/>
      <c r="B678" s="14"/>
      <c r="C678" s="14"/>
      <c r="D678" s="14"/>
      <c r="E678" s="14"/>
      <c r="F678" s="15"/>
    </row>
    <row r="679" spans="1:6">
      <c r="A679" s="14"/>
      <c r="B679" s="14"/>
      <c r="C679" s="14"/>
      <c r="D679" s="14"/>
      <c r="E679" s="14"/>
      <c r="F679" s="15"/>
    </row>
    <row r="680" spans="1:6">
      <c r="A680" s="14"/>
      <c r="B680" s="14"/>
      <c r="C680" s="14"/>
      <c r="D680" s="14"/>
      <c r="E680" s="14"/>
      <c r="F680" s="15"/>
    </row>
    <row r="681" spans="1:6">
      <c r="A681" s="14"/>
      <c r="B681" s="14"/>
      <c r="C681" s="14"/>
      <c r="D681" s="14"/>
      <c r="E681" s="14"/>
      <c r="F681" s="15"/>
    </row>
    <row r="682" spans="1:6">
      <c r="A682" s="14"/>
      <c r="B682" s="14"/>
      <c r="C682" s="14"/>
      <c r="D682" s="14"/>
      <c r="E682" s="14"/>
      <c r="F682" s="15"/>
    </row>
    <row r="683" spans="1:6">
      <c r="A683" s="14"/>
      <c r="B683" s="14"/>
      <c r="C683" s="14"/>
      <c r="D683" s="14"/>
      <c r="E683" s="14"/>
      <c r="F683" s="15"/>
    </row>
    <row r="684" spans="1:6">
      <c r="A684" s="14"/>
      <c r="B684" s="14"/>
      <c r="C684" s="14"/>
      <c r="D684" s="14"/>
      <c r="E684" s="14"/>
      <c r="F684" s="15"/>
    </row>
    <row r="685" spans="1:6">
      <c r="A685" s="14"/>
      <c r="B685" s="14"/>
      <c r="C685" s="14"/>
      <c r="D685" s="14"/>
      <c r="E685" s="14"/>
      <c r="F685" s="15"/>
    </row>
    <row r="686" spans="1:6">
      <c r="A686" s="14"/>
      <c r="B686" s="14"/>
      <c r="C686" s="14"/>
      <c r="D686" s="14"/>
      <c r="E686" s="14"/>
      <c r="F686" s="15"/>
    </row>
    <row r="687" spans="1:6">
      <c r="A687" s="14"/>
      <c r="B687" s="14"/>
      <c r="C687" s="14"/>
      <c r="D687" s="14"/>
      <c r="E687" s="14"/>
      <c r="F687" s="15"/>
    </row>
    <row r="688" spans="1:6">
      <c r="A688" s="14"/>
      <c r="B688" s="14"/>
      <c r="C688" s="14"/>
      <c r="D688" s="14"/>
      <c r="E688" s="14"/>
      <c r="F688" s="15"/>
    </row>
    <row r="689" spans="1:6">
      <c r="A689" s="14"/>
      <c r="B689" s="14"/>
      <c r="C689" s="14"/>
      <c r="D689" s="14"/>
      <c r="E689" s="14"/>
      <c r="F689" s="15"/>
    </row>
    <row r="690" spans="1:6">
      <c r="A690" s="14"/>
      <c r="B690" s="14"/>
      <c r="C690" s="14"/>
      <c r="D690" s="14"/>
      <c r="E690" s="14"/>
      <c r="F690" s="15"/>
    </row>
    <row r="691" spans="1:6">
      <c r="A691" s="14"/>
      <c r="B691" s="14"/>
      <c r="C691" s="14"/>
      <c r="D691" s="14"/>
      <c r="E691" s="14"/>
      <c r="F691" s="15"/>
    </row>
    <row r="692" spans="1:6">
      <c r="A692" s="14"/>
      <c r="B692" s="14"/>
      <c r="C692" s="14"/>
      <c r="D692" s="14"/>
      <c r="E692" s="14"/>
      <c r="F692" s="15"/>
    </row>
    <row r="693" spans="1:6">
      <c r="A693" s="14"/>
      <c r="B693" s="14"/>
      <c r="C693" s="14"/>
      <c r="D693" s="14"/>
      <c r="E693" s="14"/>
      <c r="F693" s="15"/>
    </row>
    <row r="694" spans="1:6">
      <c r="A694" s="14"/>
      <c r="B694" s="14"/>
      <c r="C694" s="14"/>
      <c r="D694" s="14"/>
      <c r="E694" s="14"/>
      <c r="F694" s="15"/>
    </row>
    <row r="695" spans="1:6">
      <c r="A695" s="14"/>
      <c r="B695" s="14"/>
      <c r="C695" s="14"/>
      <c r="D695" s="14"/>
      <c r="E695" s="14"/>
      <c r="F695" s="15"/>
    </row>
    <row r="696" spans="1:6">
      <c r="A696" s="14"/>
      <c r="B696" s="14"/>
      <c r="C696" s="14"/>
      <c r="D696" s="14"/>
      <c r="E696" s="14"/>
      <c r="F696" s="15"/>
    </row>
    <row r="697" spans="1:6">
      <c r="A697" s="14"/>
      <c r="B697" s="14"/>
      <c r="C697" s="14"/>
      <c r="D697" s="14"/>
      <c r="E697" s="14"/>
      <c r="F697" s="15"/>
    </row>
    <row r="698" spans="1:6">
      <c r="A698" s="14"/>
      <c r="B698" s="14"/>
      <c r="C698" s="14"/>
      <c r="D698" s="14"/>
      <c r="E698" s="14"/>
      <c r="F698" s="15"/>
    </row>
    <row r="699" spans="1:6">
      <c r="A699" s="14"/>
      <c r="B699" s="14"/>
      <c r="C699" s="14"/>
      <c r="D699" s="14"/>
      <c r="E699" s="14"/>
      <c r="F699" s="15"/>
    </row>
    <row r="700" spans="1:6">
      <c r="A700" s="14"/>
      <c r="B700" s="14"/>
      <c r="C700" s="14"/>
      <c r="D700" s="14"/>
      <c r="E700" s="14"/>
      <c r="F700" s="15"/>
    </row>
    <row r="701" spans="1:6">
      <c r="A701" s="14"/>
      <c r="B701" s="14"/>
      <c r="C701" s="14"/>
      <c r="D701" s="14"/>
      <c r="E701" s="14"/>
      <c r="F701" s="15"/>
    </row>
    <row r="702" spans="1:6">
      <c r="A702" s="14"/>
      <c r="B702" s="14"/>
      <c r="C702" s="14"/>
      <c r="D702" s="14"/>
      <c r="E702" s="14"/>
      <c r="F702" s="15"/>
    </row>
    <row r="703" spans="1:6">
      <c r="A703" s="14"/>
      <c r="B703" s="14"/>
      <c r="C703" s="14"/>
      <c r="D703" s="14"/>
      <c r="E703" s="14"/>
      <c r="F703" s="15"/>
    </row>
    <row r="704" spans="1:6">
      <c r="A704" s="14"/>
      <c r="B704" s="14"/>
      <c r="C704" s="14"/>
      <c r="D704" s="14"/>
      <c r="E704" s="14"/>
      <c r="F704" s="15"/>
    </row>
    <row r="705" spans="1:6">
      <c r="A705" s="14"/>
      <c r="B705" s="14"/>
      <c r="C705" s="14"/>
      <c r="D705" s="14"/>
      <c r="E705" s="14"/>
      <c r="F705" s="15"/>
    </row>
    <row r="706" spans="1:6">
      <c r="A706" s="14"/>
      <c r="B706" s="14"/>
      <c r="C706" s="14"/>
      <c r="D706" s="14"/>
      <c r="E706" s="14"/>
      <c r="F706" s="15"/>
    </row>
    <row r="707" spans="1:6">
      <c r="A707" s="14"/>
      <c r="B707" s="14"/>
      <c r="C707" s="14"/>
      <c r="D707" s="14"/>
      <c r="E707" s="14"/>
      <c r="F707" s="15"/>
    </row>
    <row r="708" spans="1:6">
      <c r="A708" s="14"/>
      <c r="B708" s="14"/>
      <c r="C708" s="14"/>
      <c r="D708" s="14"/>
      <c r="E708" s="14"/>
      <c r="F708" s="15"/>
    </row>
    <row r="709" spans="1:6">
      <c r="A709" s="14"/>
      <c r="B709" s="14"/>
      <c r="C709" s="14"/>
      <c r="D709" s="14"/>
      <c r="E709" s="14"/>
      <c r="F709" s="15"/>
    </row>
    <row r="710" spans="1:6">
      <c r="A710" s="14"/>
      <c r="B710" s="14"/>
      <c r="C710" s="14"/>
      <c r="D710" s="14"/>
      <c r="E710" s="14"/>
      <c r="F710" s="15"/>
    </row>
    <row r="711" spans="1:6">
      <c r="A711" s="14"/>
      <c r="B711" s="14"/>
      <c r="C711" s="14"/>
      <c r="D711" s="14"/>
      <c r="E711" s="14"/>
      <c r="F711" s="15"/>
    </row>
    <row r="712" spans="1:6">
      <c r="A712" s="14"/>
      <c r="B712" s="14"/>
      <c r="C712" s="14"/>
      <c r="D712" s="14"/>
      <c r="E712" s="14"/>
      <c r="F712" s="15"/>
    </row>
    <row r="713" spans="1:6">
      <c r="A713" s="14"/>
      <c r="B713" s="14"/>
      <c r="C713" s="14"/>
      <c r="D713" s="14"/>
      <c r="E713" s="14"/>
      <c r="F713" s="15"/>
    </row>
    <row r="714" spans="1:6">
      <c r="A714" s="14"/>
      <c r="B714" s="14"/>
      <c r="C714" s="14"/>
      <c r="D714" s="14"/>
      <c r="E714" s="14"/>
      <c r="F714" s="15"/>
    </row>
    <row r="715" spans="1:6">
      <c r="A715" s="14"/>
      <c r="B715" s="14"/>
      <c r="C715" s="14"/>
      <c r="D715" s="14"/>
      <c r="E715" s="14"/>
      <c r="F715" s="15"/>
    </row>
    <row r="716" spans="1:6">
      <c r="A716" s="14"/>
      <c r="B716" s="14"/>
      <c r="C716" s="14"/>
      <c r="D716" s="14"/>
      <c r="E716" s="14"/>
      <c r="F716" s="15"/>
    </row>
    <row r="717" spans="1:6">
      <c r="A717" s="14"/>
      <c r="B717" s="14"/>
      <c r="C717" s="14"/>
      <c r="D717" s="14"/>
      <c r="E717" s="14"/>
      <c r="F717" s="15"/>
    </row>
    <row r="718" spans="1:6">
      <c r="A718" s="14"/>
      <c r="B718" s="14"/>
      <c r="C718" s="14"/>
      <c r="D718" s="14"/>
      <c r="E718" s="14"/>
      <c r="F718" s="15"/>
    </row>
    <row r="719" spans="1:6">
      <c r="A719" s="14"/>
      <c r="B719" s="14"/>
      <c r="C719" s="14"/>
      <c r="D719" s="14"/>
      <c r="E719" s="14"/>
      <c r="F719" s="15"/>
    </row>
    <row r="720" spans="1:6">
      <c r="A720" s="14"/>
      <c r="B720" s="14"/>
      <c r="C720" s="14"/>
      <c r="D720" s="14"/>
      <c r="E720" s="14"/>
      <c r="F720" s="15"/>
    </row>
    <row r="721" spans="1:6">
      <c r="A721" s="14"/>
      <c r="B721" s="14"/>
      <c r="C721" s="14"/>
      <c r="D721" s="14"/>
      <c r="E721" s="14"/>
      <c r="F721" s="15"/>
    </row>
    <row r="722" spans="1:6">
      <c r="A722" s="14"/>
      <c r="B722" s="14"/>
      <c r="C722" s="14"/>
      <c r="D722" s="14"/>
      <c r="E722" s="14"/>
      <c r="F722" s="15"/>
    </row>
    <row r="723" spans="1:6">
      <c r="A723" s="14"/>
      <c r="B723" s="14"/>
      <c r="C723" s="14"/>
      <c r="D723" s="14"/>
      <c r="E723" s="14"/>
      <c r="F723" s="15"/>
    </row>
    <row r="724" spans="1:6">
      <c r="A724" s="14"/>
      <c r="B724" s="14"/>
      <c r="C724" s="14"/>
      <c r="D724" s="14"/>
      <c r="E724" s="14"/>
      <c r="F724" s="15"/>
    </row>
    <row r="725" spans="1:6">
      <c r="A725" s="14"/>
      <c r="B725" s="14"/>
      <c r="C725" s="14"/>
      <c r="D725" s="14"/>
      <c r="E725" s="14"/>
      <c r="F725" s="15"/>
    </row>
    <row r="726" spans="1:6">
      <c r="A726" s="14"/>
      <c r="B726" s="14"/>
      <c r="C726" s="14"/>
      <c r="D726" s="14"/>
      <c r="E726" s="14"/>
      <c r="F726" s="15"/>
    </row>
    <row r="727" spans="1:6">
      <c r="A727" s="14"/>
      <c r="B727" s="14"/>
      <c r="C727" s="14"/>
      <c r="D727" s="14"/>
      <c r="E727" s="14"/>
      <c r="F727" s="15"/>
    </row>
    <row r="728" spans="1:6">
      <c r="A728" s="14"/>
      <c r="B728" s="14"/>
      <c r="C728" s="14"/>
      <c r="D728" s="14"/>
      <c r="E728" s="14"/>
      <c r="F728" s="15"/>
    </row>
    <row r="729" spans="1:6">
      <c r="A729" s="14"/>
      <c r="B729" s="14"/>
      <c r="C729" s="14"/>
      <c r="D729" s="14"/>
      <c r="E729" s="14"/>
      <c r="F729" s="15"/>
    </row>
    <row r="730" spans="1:6">
      <c r="A730" s="14"/>
      <c r="B730" s="14"/>
      <c r="C730" s="14"/>
      <c r="D730" s="14"/>
      <c r="E730" s="14"/>
      <c r="F730" s="15"/>
    </row>
    <row r="731" spans="1:6">
      <c r="A731" s="14"/>
      <c r="B731" s="14"/>
      <c r="C731" s="14"/>
      <c r="D731" s="14"/>
      <c r="E731" s="14"/>
      <c r="F731" s="15"/>
    </row>
    <row r="732" spans="1:6">
      <c r="A732" s="14"/>
      <c r="B732" s="14"/>
      <c r="C732" s="14"/>
      <c r="D732" s="14"/>
      <c r="E732" s="14"/>
      <c r="F732" s="15"/>
    </row>
    <row r="733" spans="1:6">
      <c r="A733" s="14"/>
      <c r="B733" s="14"/>
      <c r="C733" s="14"/>
      <c r="D733" s="14"/>
      <c r="E733" s="14"/>
      <c r="F733" s="15"/>
    </row>
    <row r="734" spans="1:6">
      <c r="A734" s="14"/>
      <c r="B734" s="14"/>
      <c r="C734" s="14"/>
      <c r="D734" s="14"/>
      <c r="E734" s="14"/>
      <c r="F734" s="15"/>
    </row>
    <row r="735" spans="1:6">
      <c r="A735" s="14"/>
      <c r="B735" s="14"/>
      <c r="C735" s="14"/>
      <c r="D735" s="14"/>
      <c r="E735" s="14"/>
      <c r="F735" s="15"/>
    </row>
    <row r="736" spans="1:6">
      <c r="A736" s="14"/>
      <c r="B736" s="14"/>
      <c r="C736" s="14"/>
      <c r="D736" s="14"/>
      <c r="E736" s="14"/>
      <c r="F736" s="15"/>
    </row>
    <row r="737" spans="1:6">
      <c r="A737" s="14"/>
      <c r="B737" s="14"/>
      <c r="C737" s="14"/>
      <c r="D737" s="14"/>
      <c r="E737" s="14"/>
      <c r="F737" s="15"/>
    </row>
    <row r="738" spans="1:6">
      <c r="A738" s="14"/>
      <c r="B738" s="14"/>
      <c r="C738" s="14"/>
      <c r="D738" s="14"/>
      <c r="E738" s="14"/>
      <c r="F738" s="15"/>
    </row>
    <row r="739" spans="1:6">
      <c r="A739" s="14"/>
      <c r="B739" s="14"/>
      <c r="C739" s="14"/>
      <c r="D739" s="14"/>
      <c r="E739" s="14"/>
      <c r="F739" s="15"/>
    </row>
    <row r="740" spans="1:6">
      <c r="A740" s="14"/>
      <c r="B740" s="14"/>
      <c r="C740" s="14"/>
      <c r="D740" s="14"/>
      <c r="E740" s="14"/>
      <c r="F740" s="15"/>
    </row>
    <row r="741" spans="1:6">
      <c r="A741" s="14"/>
      <c r="B741" s="14"/>
      <c r="C741" s="14"/>
      <c r="D741" s="14"/>
      <c r="E741" s="14"/>
      <c r="F741" s="15"/>
    </row>
    <row r="742" spans="1:6">
      <c r="A742" s="14"/>
      <c r="B742" s="14"/>
      <c r="C742" s="14"/>
      <c r="D742" s="14"/>
      <c r="E742" s="14"/>
      <c r="F742" s="15"/>
    </row>
    <row r="743" spans="1:6">
      <c r="A743" s="14"/>
      <c r="B743" s="14"/>
      <c r="C743" s="14"/>
      <c r="D743" s="14"/>
      <c r="E743" s="14"/>
      <c r="F743" s="15"/>
    </row>
    <row r="744" spans="1:6">
      <c r="A744" s="14"/>
      <c r="B744" s="14"/>
      <c r="C744" s="14"/>
      <c r="D744" s="14"/>
      <c r="E744" s="14"/>
      <c r="F744" s="15"/>
    </row>
    <row r="745" spans="1:6">
      <c r="A745" s="14"/>
      <c r="B745" s="14"/>
      <c r="C745" s="14"/>
      <c r="D745" s="14"/>
      <c r="E745" s="14"/>
      <c r="F745" s="15"/>
    </row>
    <row r="746" spans="1:6">
      <c r="A746" s="14"/>
      <c r="B746" s="14"/>
      <c r="C746" s="14"/>
      <c r="D746" s="14"/>
      <c r="E746" s="14"/>
      <c r="F746" s="15"/>
    </row>
    <row r="747" spans="1:6">
      <c r="A747" s="14"/>
      <c r="B747" s="14"/>
      <c r="C747" s="14"/>
      <c r="D747" s="14"/>
      <c r="E747" s="14"/>
      <c r="F747" s="15"/>
    </row>
    <row r="748" spans="1:6">
      <c r="A748" s="14"/>
      <c r="B748" s="14"/>
      <c r="C748" s="14"/>
      <c r="D748" s="14"/>
      <c r="E748" s="14"/>
      <c r="F748" s="15"/>
    </row>
    <row r="749" spans="1:6">
      <c r="A749" s="14"/>
      <c r="B749" s="14"/>
      <c r="C749" s="14"/>
      <c r="D749" s="14"/>
      <c r="E749" s="14"/>
      <c r="F749" s="15"/>
    </row>
    <row r="750" spans="1:6">
      <c r="A750" s="14"/>
      <c r="B750" s="14"/>
      <c r="C750" s="14"/>
      <c r="D750" s="14"/>
      <c r="E750" s="14"/>
      <c r="F750" s="15"/>
    </row>
    <row r="751" spans="1:6">
      <c r="A751" s="14"/>
      <c r="B751" s="14"/>
      <c r="C751" s="14"/>
      <c r="D751" s="14"/>
      <c r="E751" s="14"/>
      <c r="F751" s="15"/>
    </row>
    <row r="752" spans="1:6">
      <c r="A752" s="14"/>
      <c r="B752" s="14"/>
      <c r="C752" s="14"/>
      <c r="D752" s="14"/>
      <c r="E752" s="14"/>
      <c r="F752" s="15"/>
    </row>
    <row r="753" spans="1:6">
      <c r="A753" s="14"/>
      <c r="B753" s="14"/>
      <c r="C753" s="14"/>
      <c r="D753" s="14"/>
      <c r="E753" s="14"/>
      <c r="F753" s="15"/>
    </row>
    <row r="754" spans="1:6">
      <c r="A754" s="14"/>
      <c r="B754" s="14"/>
      <c r="C754" s="14"/>
      <c r="D754" s="14"/>
      <c r="E754" s="14"/>
      <c r="F754" s="15"/>
    </row>
    <row r="755" spans="1:6">
      <c r="A755" s="14"/>
      <c r="B755" s="14"/>
      <c r="C755" s="14"/>
      <c r="D755" s="14"/>
      <c r="E755" s="14"/>
      <c r="F755" s="15"/>
    </row>
    <row r="756" spans="1:6">
      <c r="A756" s="14"/>
      <c r="B756" s="14"/>
      <c r="C756" s="14"/>
      <c r="D756" s="14"/>
      <c r="E756" s="14"/>
      <c r="F756" s="15"/>
    </row>
    <row r="757" spans="1:6">
      <c r="A757" s="14"/>
      <c r="B757" s="14"/>
      <c r="C757" s="14"/>
      <c r="D757" s="14"/>
      <c r="E757" s="14"/>
      <c r="F757" s="15"/>
    </row>
    <row r="758" spans="1:6">
      <c r="A758" s="14"/>
      <c r="B758" s="14"/>
      <c r="C758" s="14"/>
      <c r="D758" s="14"/>
      <c r="E758" s="14"/>
      <c r="F758" s="15"/>
    </row>
    <row r="759" spans="1:6">
      <c r="A759" s="14"/>
      <c r="B759" s="14"/>
      <c r="C759" s="14"/>
      <c r="D759" s="14"/>
      <c r="E759" s="14"/>
      <c r="F759" s="15"/>
    </row>
    <row r="760" spans="1:6">
      <c r="A760" s="14"/>
      <c r="B760" s="14"/>
      <c r="C760" s="14"/>
      <c r="D760" s="14"/>
      <c r="E760" s="14"/>
      <c r="F760" s="15"/>
    </row>
    <row r="761" spans="1:6">
      <c r="A761" s="14"/>
      <c r="B761" s="14"/>
      <c r="C761" s="14"/>
      <c r="D761" s="14"/>
      <c r="E761" s="14"/>
      <c r="F761" s="15"/>
    </row>
    <row r="762" spans="1:6">
      <c r="A762" s="14"/>
      <c r="B762" s="14"/>
      <c r="C762" s="14"/>
      <c r="D762" s="14"/>
      <c r="E762" s="14"/>
      <c r="F762" s="15"/>
    </row>
    <row r="763" spans="1:6">
      <c r="A763" s="14"/>
      <c r="B763" s="14"/>
      <c r="C763" s="14"/>
      <c r="D763" s="14"/>
      <c r="E763" s="14"/>
      <c r="F763" s="15"/>
    </row>
    <row r="764" spans="1:6">
      <c r="A764" s="14"/>
      <c r="B764" s="14"/>
      <c r="C764" s="14"/>
      <c r="D764" s="14"/>
      <c r="E764" s="14"/>
      <c r="F764" s="15"/>
    </row>
    <row r="765" spans="1:6">
      <c r="A765" s="14"/>
      <c r="B765" s="14"/>
      <c r="C765" s="14"/>
      <c r="D765" s="14"/>
      <c r="E765" s="14"/>
      <c r="F765" s="15"/>
    </row>
    <row r="766" spans="1:6">
      <c r="A766" s="14"/>
      <c r="B766" s="14"/>
      <c r="C766" s="14"/>
      <c r="D766" s="14"/>
      <c r="E766" s="14"/>
      <c r="F766" s="15"/>
    </row>
    <row r="767" spans="1:6">
      <c r="A767" s="14"/>
      <c r="B767" s="14"/>
      <c r="C767" s="14"/>
      <c r="D767" s="14"/>
      <c r="E767" s="14"/>
      <c r="F767" s="15"/>
    </row>
    <row r="768" spans="1:6">
      <c r="A768" s="14"/>
      <c r="B768" s="14"/>
      <c r="C768" s="14"/>
      <c r="D768" s="14"/>
      <c r="E768" s="14"/>
      <c r="F768" s="15"/>
    </row>
    <row r="769" spans="1:6">
      <c r="A769" s="14"/>
      <c r="B769" s="14"/>
      <c r="C769" s="14"/>
      <c r="D769" s="14"/>
      <c r="E769" s="14"/>
      <c r="F769" s="15"/>
    </row>
    <row r="770" spans="1:6">
      <c r="A770" s="14"/>
      <c r="B770" s="14"/>
      <c r="C770" s="14"/>
      <c r="D770" s="14"/>
      <c r="E770" s="14"/>
      <c r="F770" s="15"/>
    </row>
    <row r="771" spans="1:6">
      <c r="A771" s="14"/>
      <c r="B771" s="14"/>
      <c r="C771" s="14"/>
      <c r="D771" s="14"/>
      <c r="E771" s="14"/>
      <c r="F771" s="15"/>
    </row>
    <row r="772" spans="1:6">
      <c r="A772" s="14"/>
      <c r="B772" s="14"/>
      <c r="C772" s="14"/>
      <c r="D772" s="14"/>
      <c r="E772" s="14"/>
      <c r="F772" s="15"/>
    </row>
    <row r="773" spans="1:6">
      <c r="A773" s="14"/>
      <c r="B773" s="14"/>
      <c r="C773" s="14"/>
      <c r="D773" s="14"/>
      <c r="E773" s="14"/>
      <c r="F773" s="15"/>
    </row>
    <row r="774" spans="1:6">
      <c r="A774" s="14"/>
      <c r="B774" s="14"/>
      <c r="C774" s="14"/>
      <c r="D774" s="14"/>
      <c r="E774" s="14"/>
      <c r="F774" s="15"/>
    </row>
    <row r="775" spans="1:6">
      <c r="A775" s="14"/>
      <c r="B775" s="14"/>
      <c r="C775" s="14"/>
      <c r="D775" s="14"/>
      <c r="E775" s="14"/>
      <c r="F775" s="15"/>
    </row>
    <row r="776" spans="1:6">
      <c r="A776" s="14"/>
      <c r="B776" s="14"/>
      <c r="C776" s="14"/>
      <c r="D776" s="14"/>
      <c r="E776" s="14"/>
      <c r="F776" s="15"/>
    </row>
    <row r="777" spans="1:6">
      <c r="A777" s="14"/>
      <c r="B777" s="14"/>
      <c r="C777" s="14"/>
      <c r="D777" s="14"/>
      <c r="E777" s="14"/>
      <c r="F777" s="15"/>
    </row>
    <row r="778" spans="1:6">
      <c r="A778" s="14"/>
      <c r="B778" s="14"/>
      <c r="C778" s="14"/>
      <c r="D778" s="14"/>
      <c r="E778" s="14"/>
      <c r="F778" s="15"/>
    </row>
    <row r="779" spans="1:6">
      <c r="A779" s="14"/>
      <c r="B779" s="14"/>
      <c r="C779" s="14"/>
      <c r="D779" s="14"/>
      <c r="E779" s="14"/>
      <c r="F779" s="15"/>
    </row>
    <row r="780" spans="1:6">
      <c r="A780" s="14"/>
      <c r="B780" s="14"/>
      <c r="C780" s="14"/>
      <c r="D780" s="14"/>
      <c r="E780" s="14"/>
      <c r="F780" s="15"/>
    </row>
    <row r="781" spans="1:6">
      <c r="A781" s="14"/>
      <c r="B781" s="14"/>
      <c r="C781" s="14"/>
      <c r="D781" s="14"/>
      <c r="E781" s="14"/>
      <c r="F781" s="15"/>
    </row>
    <row r="782" spans="1:6">
      <c r="A782" s="14"/>
      <c r="B782" s="14"/>
      <c r="C782" s="14"/>
      <c r="D782" s="14"/>
      <c r="E782" s="14"/>
      <c r="F782" s="15"/>
    </row>
    <row r="783" spans="1:6">
      <c r="A783" s="14"/>
      <c r="B783" s="14"/>
      <c r="C783" s="14"/>
      <c r="D783" s="14"/>
      <c r="E783" s="14"/>
      <c r="F783" s="15"/>
    </row>
    <row r="784" spans="1:6">
      <c r="A784" s="14"/>
      <c r="B784" s="14"/>
      <c r="C784" s="14"/>
      <c r="D784" s="14"/>
      <c r="E784" s="14"/>
      <c r="F784" s="15"/>
    </row>
    <row r="785" spans="1:6">
      <c r="A785" s="14"/>
      <c r="B785" s="14"/>
      <c r="C785" s="14"/>
      <c r="D785" s="14"/>
      <c r="E785" s="14"/>
      <c r="F785" s="15"/>
    </row>
    <row r="786" spans="1:6">
      <c r="A786" s="14"/>
      <c r="B786" s="14"/>
      <c r="C786" s="14"/>
      <c r="D786" s="14"/>
      <c r="E786" s="14"/>
      <c r="F786" s="15"/>
    </row>
    <row r="787" spans="1:6">
      <c r="A787" s="14"/>
      <c r="B787" s="14"/>
      <c r="C787" s="14"/>
      <c r="D787" s="14"/>
      <c r="E787" s="14"/>
      <c r="F787" s="15"/>
    </row>
    <row r="788" spans="1:6">
      <c r="A788" s="14"/>
      <c r="B788" s="14"/>
      <c r="C788" s="14"/>
      <c r="D788" s="14"/>
      <c r="E788" s="14"/>
      <c r="F788" s="15"/>
    </row>
    <row r="789" spans="1:6">
      <c r="A789" s="14"/>
      <c r="B789" s="14"/>
      <c r="C789" s="14"/>
      <c r="D789" s="14"/>
      <c r="E789" s="14"/>
      <c r="F789" s="15"/>
    </row>
    <row r="790" spans="1:6">
      <c r="A790" s="14"/>
      <c r="B790" s="14"/>
      <c r="C790" s="14"/>
      <c r="D790" s="14"/>
      <c r="E790" s="14"/>
      <c r="F790" s="15"/>
    </row>
    <row r="791" spans="1:6">
      <c r="A791" s="14"/>
      <c r="B791" s="14"/>
      <c r="C791" s="14"/>
      <c r="D791" s="14"/>
      <c r="E791" s="14"/>
      <c r="F791" s="15"/>
    </row>
    <row r="792" spans="1:6">
      <c r="A792" s="14"/>
      <c r="B792" s="14"/>
      <c r="C792" s="14"/>
      <c r="D792" s="14"/>
      <c r="E792" s="14"/>
      <c r="F792" s="15"/>
    </row>
    <row r="793" spans="1:6">
      <c r="A793" s="14"/>
      <c r="B793" s="14"/>
      <c r="C793" s="14"/>
      <c r="D793" s="14"/>
      <c r="E793" s="14"/>
      <c r="F793" s="15"/>
    </row>
    <row r="794" spans="1:6">
      <c r="A794" s="14"/>
      <c r="B794" s="14"/>
      <c r="C794" s="14"/>
      <c r="D794" s="14"/>
      <c r="E794" s="14"/>
      <c r="F794" s="15"/>
    </row>
    <row r="795" spans="1:6">
      <c r="A795" s="14"/>
      <c r="B795" s="14"/>
      <c r="C795" s="14"/>
      <c r="D795" s="14"/>
      <c r="E795" s="14"/>
      <c r="F795" s="15"/>
    </row>
    <row r="796" spans="1:6">
      <c r="A796" s="14"/>
      <c r="B796" s="14"/>
      <c r="C796" s="14"/>
      <c r="D796" s="14"/>
      <c r="E796" s="14"/>
      <c r="F796" s="15"/>
    </row>
    <row r="797" spans="1:6">
      <c r="A797" s="14"/>
      <c r="B797" s="14"/>
      <c r="C797" s="14"/>
      <c r="D797" s="14"/>
      <c r="E797" s="14"/>
      <c r="F797" s="15"/>
    </row>
    <row r="798" spans="1:6">
      <c r="A798" s="14"/>
      <c r="B798" s="14"/>
      <c r="C798" s="14"/>
      <c r="D798" s="14"/>
      <c r="E798" s="14"/>
      <c r="F798" s="15"/>
    </row>
    <row r="799" spans="1:6">
      <c r="A799" s="14"/>
      <c r="B799" s="14"/>
      <c r="C799" s="14"/>
      <c r="D799" s="14"/>
      <c r="E799" s="14"/>
      <c r="F799" s="15"/>
    </row>
    <row r="800" spans="1:6">
      <c r="A800" s="14"/>
      <c r="B800" s="14"/>
      <c r="C800" s="14"/>
      <c r="D800" s="14"/>
      <c r="E800" s="14"/>
      <c r="F800" s="15"/>
    </row>
    <row r="801" spans="1:6">
      <c r="A801" s="14"/>
      <c r="B801" s="14"/>
      <c r="C801" s="14"/>
      <c r="D801" s="14"/>
      <c r="E801" s="14"/>
      <c r="F801" s="15"/>
    </row>
    <row r="802" spans="1:6">
      <c r="A802" s="14"/>
      <c r="B802" s="14"/>
      <c r="C802" s="14"/>
      <c r="D802" s="14"/>
      <c r="E802" s="14"/>
      <c r="F802" s="15"/>
    </row>
    <row r="803" spans="1:6">
      <c r="A803" s="14"/>
      <c r="B803" s="14"/>
      <c r="C803" s="14"/>
      <c r="D803" s="14"/>
      <c r="E803" s="14"/>
      <c r="F803" s="15"/>
    </row>
    <row r="804" spans="1:6">
      <c r="A804" s="14"/>
      <c r="B804" s="14"/>
      <c r="C804" s="14"/>
      <c r="D804" s="14"/>
      <c r="E804" s="14"/>
      <c r="F804" s="15"/>
    </row>
    <row r="805" spans="1:6">
      <c r="A805" s="14"/>
      <c r="B805" s="14"/>
      <c r="C805" s="14"/>
      <c r="D805" s="14"/>
      <c r="E805" s="14"/>
      <c r="F805" s="15"/>
    </row>
    <row r="806" spans="1:6">
      <c r="A806" s="14"/>
      <c r="B806" s="14"/>
      <c r="C806" s="14"/>
      <c r="D806" s="14"/>
      <c r="E806" s="14"/>
      <c r="F806" s="15"/>
    </row>
    <row r="807" spans="1:6">
      <c r="A807" s="14"/>
      <c r="B807" s="14"/>
      <c r="C807" s="14"/>
      <c r="D807" s="14"/>
      <c r="E807" s="14"/>
      <c r="F807" s="15"/>
    </row>
    <row r="808" spans="1:6">
      <c r="A808" s="14"/>
      <c r="B808" s="14"/>
      <c r="C808" s="14"/>
      <c r="D808" s="14"/>
      <c r="E808" s="14"/>
      <c r="F808" s="15"/>
    </row>
    <row r="809" spans="1:6">
      <c r="A809" s="14"/>
      <c r="B809" s="14"/>
      <c r="C809" s="14"/>
      <c r="D809" s="14"/>
      <c r="E809" s="14"/>
      <c r="F809" s="15"/>
    </row>
    <row r="810" spans="1:6">
      <c r="A810" s="14"/>
      <c r="B810" s="14"/>
      <c r="C810" s="14"/>
      <c r="D810" s="14"/>
      <c r="E810" s="14"/>
      <c r="F810" s="15"/>
    </row>
    <row r="811" spans="1:6">
      <c r="A811" s="14"/>
      <c r="B811" s="14"/>
      <c r="C811" s="14"/>
      <c r="D811" s="14"/>
      <c r="E811" s="14"/>
      <c r="F811" s="15"/>
    </row>
    <row r="812" spans="1:6">
      <c r="A812" s="14"/>
      <c r="B812" s="14"/>
      <c r="C812" s="14"/>
      <c r="D812" s="14"/>
      <c r="E812" s="14"/>
      <c r="F812" s="15"/>
    </row>
    <row r="813" spans="1:6">
      <c r="A813" s="14"/>
      <c r="B813" s="14"/>
      <c r="C813" s="14"/>
      <c r="D813" s="14"/>
      <c r="E813" s="14"/>
      <c r="F813" s="15"/>
    </row>
    <row r="814" spans="1:6">
      <c r="A814" s="14"/>
      <c r="B814" s="14"/>
      <c r="C814" s="14"/>
      <c r="D814" s="14"/>
      <c r="E814" s="14"/>
      <c r="F814" s="15"/>
    </row>
    <row r="815" spans="1:6">
      <c r="A815" s="14"/>
      <c r="B815" s="14"/>
      <c r="C815" s="14"/>
      <c r="D815" s="14"/>
      <c r="E815" s="14"/>
      <c r="F815" s="15"/>
    </row>
    <row r="816" spans="1:6">
      <c r="A816" s="14"/>
      <c r="B816" s="14"/>
      <c r="C816" s="14"/>
      <c r="D816" s="14"/>
      <c r="E816" s="14"/>
      <c r="F816" s="15"/>
    </row>
    <row r="817" spans="1:6">
      <c r="A817" s="14"/>
      <c r="B817" s="14"/>
      <c r="C817" s="14"/>
      <c r="D817" s="14"/>
      <c r="E817" s="14"/>
      <c r="F817" s="15"/>
    </row>
    <row r="818" spans="1:6">
      <c r="A818" s="14"/>
      <c r="B818" s="14"/>
      <c r="C818" s="14"/>
      <c r="D818" s="14"/>
      <c r="E818" s="14"/>
      <c r="F818" s="15"/>
    </row>
    <row r="819" spans="1:6">
      <c r="A819" s="14"/>
      <c r="B819" s="14"/>
      <c r="C819" s="14"/>
      <c r="D819" s="14"/>
      <c r="E819" s="14"/>
      <c r="F819" s="15"/>
    </row>
    <row r="820" spans="1:6">
      <c r="A820" s="14"/>
      <c r="B820" s="14"/>
      <c r="C820" s="14"/>
      <c r="D820" s="14"/>
      <c r="E820" s="14"/>
      <c r="F820" s="15"/>
    </row>
    <row r="821" spans="1:6">
      <c r="A821" s="14"/>
      <c r="B821" s="14"/>
      <c r="C821" s="14"/>
      <c r="D821" s="14"/>
      <c r="E821" s="14"/>
      <c r="F821" s="15"/>
    </row>
    <row r="822" spans="1:6">
      <c r="A822" s="14"/>
      <c r="B822" s="14"/>
      <c r="C822" s="14"/>
      <c r="D822" s="14"/>
      <c r="E822" s="14"/>
      <c r="F822" s="15"/>
    </row>
    <row r="823" spans="1:6">
      <c r="A823" s="14"/>
      <c r="B823" s="14"/>
      <c r="C823" s="14"/>
      <c r="D823" s="14"/>
      <c r="E823" s="14"/>
      <c r="F823" s="15"/>
    </row>
    <row r="824" spans="1:6">
      <c r="A824" s="14"/>
      <c r="B824" s="14"/>
      <c r="C824" s="14"/>
      <c r="D824" s="14"/>
      <c r="E824" s="14"/>
      <c r="F824" s="15"/>
    </row>
    <row r="825" spans="1:6">
      <c r="A825" s="14"/>
      <c r="B825" s="14"/>
      <c r="C825" s="14"/>
      <c r="D825" s="14"/>
      <c r="E825" s="14"/>
      <c r="F825" s="15"/>
    </row>
    <row r="826" spans="1:6">
      <c r="A826" s="14"/>
      <c r="B826" s="14"/>
      <c r="C826" s="14"/>
      <c r="D826" s="14"/>
      <c r="E826" s="14"/>
      <c r="F826" s="15"/>
    </row>
    <row r="827" spans="1:6">
      <c r="A827" s="14"/>
      <c r="B827" s="14"/>
      <c r="C827" s="14"/>
      <c r="D827" s="14"/>
      <c r="E827" s="14"/>
      <c r="F827" s="15"/>
    </row>
    <row r="828" spans="1:6">
      <c r="A828" s="14"/>
      <c r="B828" s="14"/>
      <c r="C828" s="14"/>
      <c r="D828" s="14"/>
      <c r="E828" s="14"/>
      <c r="F828" s="15"/>
    </row>
    <row r="829" spans="1:6">
      <c r="A829" s="14"/>
      <c r="B829" s="14"/>
      <c r="C829" s="14"/>
      <c r="D829" s="14"/>
      <c r="E829" s="14"/>
      <c r="F829" s="15"/>
    </row>
    <row r="830" spans="1:6">
      <c r="A830" s="14"/>
      <c r="B830" s="14"/>
      <c r="C830" s="14"/>
      <c r="D830" s="14"/>
      <c r="E830" s="14"/>
      <c r="F830" s="15"/>
    </row>
    <row r="831" spans="1:6">
      <c r="A831" s="14"/>
      <c r="B831" s="14"/>
      <c r="C831" s="14"/>
      <c r="D831" s="14"/>
      <c r="E831" s="14"/>
      <c r="F831" s="15"/>
    </row>
    <row r="832" spans="1:6">
      <c r="A832" s="14"/>
      <c r="B832" s="14"/>
      <c r="C832" s="14"/>
      <c r="D832" s="14"/>
      <c r="E832" s="14"/>
      <c r="F832" s="15"/>
    </row>
    <row r="833" spans="1:6">
      <c r="A833" s="14"/>
      <c r="B833" s="14"/>
      <c r="C833" s="14"/>
      <c r="D833" s="14"/>
      <c r="E833" s="14"/>
      <c r="F833" s="15"/>
    </row>
    <row r="834" spans="1:6">
      <c r="A834" s="14"/>
      <c r="B834" s="14"/>
      <c r="C834" s="14"/>
      <c r="D834" s="14"/>
      <c r="E834" s="14"/>
      <c r="F834" s="15"/>
    </row>
    <row r="835" spans="1:6">
      <c r="A835" s="14"/>
      <c r="B835" s="14"/>
      <c r="C835" s="14"/>
      <c r="D835" s="14"/>
      <c r="E835" s="14"/>
      <c r="F835" s="15"/>
    </row>
    <row r="836" spans="1:6">
      <c r="A836" s="14"/>
      <c r="B836" s="14"/>
      <c r="C836" s="14"/>
      <c r="D836" s="14"/>
      <c r="E836" s="14"/>
      <c r="F836" s="15"/>
    </row>
    <row r="837" spans="1:6">
      <c r="A837" s="14"/>
      <c r="B837" s="14"/>
      <c r="C837" s="14"/>
      <c r="D837" s="14"/>
      <c r="E837" s="14"/>
      <c r="F837" s="15"/>
    </row>
    <row r="838" spans="1:6">
      <c r="A838" s="14"/>
      <c r="B838" s="14"/>
      <c r="C838" s="14"/>
      <c r="D838" s="14"/>
      <c r="E838" s="14"/>
      <c r="F838" s="15"/>
    </row>
    <row r="839" spans="1:6">
      <c r="A839" s="14"/>
      <c r="B839" s="14"/>
      <c r="C839" s="14"/>
      <c r="D839" s="14"/>
      <c r="E839" s="14"/>
      <c r="F839" s="15"/>
    </row>
    <row r="840" spans="1:6">
      <c r="A840" s="14"/>
      <c r="B840" s="14"/>
      <c r="C840" s="14"/>
      <c r="D840" s="14"/>
      <c r="E840" s="14"/>
      <c r="F840" s="15"/>
    </row>
    <row r="841" spans="1:6">
      <c r="A841" s="14"/>
      <c r="B841" s="14"/>
      <c r="C841" s="14"/>
      <c r="D841" s="14"/>
      <c r="E841" s="14"/>
      <c r="F841" s="15"/>
    </row>
    <row r="842" spans="1:6">
      <c r="A842" s="14"/>
      <c r="B842" s="14"/>
      <c r="C842" s="14"/>
      <c r="D842" s="14"/>
      <c r="E842" s="14"/>
      <c r="F842" s="15"/>
    </row>
    <row r="843" spans="1:6">
      <c r="A843" s="14"/>
      <c r="B843" s="14"/>
      <c r="C843" s="14"/>
      <c r="D843" s="14"/>
      <c r="E843" s="14"/>
      <c r="F843" s="15"/>
    </row>
    <row r="844" spans="1:6">
      <c r="A844" s="14"/>
      <c r="B844" s="14"/>
      <c r="C844" s="14"/>
      <c r="D844" s="14"/>
      <c r="E844" s="14"/>
      <c r="F844" s="15"/>
    </row>
    <row r="845" spans="1:6">
      <c r="A845" s="14"/>
      <c r="B845" s="14"/>
      <c r="C845" s="14"/>
      <c r="D845" s="14"/>
      <c r="E845" s="14"/>
      <c r="F845" s="15"/>
    </row>
    <row r="846" spans="1:6">
      <c r="A846" s="14"/>
      <c r="B846" s="14"/>
      <c r="C846" s="14"/>
      <c r="D846" s="14"/>
      <c r="E846" s="14"/>
      <c r="F846" s="15"/>
    </row>
    <row r="847" spans="1:6">
      <c r="A847" s="14"/>
      <c r="B847" s="14"/>
      <c r="C847" s="14"/>
      <c r="D847" s="14"/>
      <c r="E847" s="14"/>
      <c r="F847" s="15"/>
    </row>
    <row r="848" spans="1:6">
      <c r="A848" s="14"/>
      <c r="B848" s="14"/>
      <c r="C848" s="14"/>
      <c r="D848" s="14"/>
      <c r="E848" s="14"/>
      <c r="F848" s="15"/>
    </row>
    <row r="849" spans="1:6">
      <c r="A849" s="14"/>
      <c r="B849" s="14"/>
      <c r="C849" s="14"/>
      <c r="D849" s="14"/>
      <c r="E849" s="14"/>
      <c r="F849" s="15"/>
    </row>
    <row r="850" spans="1:6">
      <c r="A850" s="14"/>
      <c r="B850" s="14"/>
      <c r="C850" s="14"/>
      <c r="D850" s="14"/>
      <c r="E850" s="14"/>
      <c r="F850" s="15"/>
    </row>
    <row r="851" spans="1:6">
      <c r="A851" s="14"/>
      <c r="B851" s="14"/>
      <c r="C851" s="14"/>
      <c r="D851" s="14"/>
      <c r="E851" s="14"/>
      <c r="F851" s="15"/>
    </row>
    <row r="852" spans="1:6">
      <c r="A852" s="14"/>
      <c r="B852" s="14"/>
      <c r="C852" s="14"/>
      <c r="D852" s="14"/>
      <c r="E852" s="14"/>
      <c r="F852" s="15"/>
    </row>
    <row r="853" spans="1:6">
      <c r="A853" s="14"/>
      <c r="B853" s="14"/>
      <c r="C853" s="14"/>
      <c r="D853" s="14"/>
      <c r="E853" s="14"/>
      <c r="F853" s="15"/>
    </row>
    <row r="854" spans="1:6">
      <c r="A854" s="14"/>
      <c r="B854" s="14"/>
      <c r="C854" s="14"/>
      <c r="D854" s="14"/>
      <c r="E854" s="14"/>
      <c r="F854" s="15"/>
    </row>
    <row r="855" spans="1:6">
      <c r="A855" s="14"/>
      <c r="B855" s="14"/>
      <c r="C855" s="14"/>
      <c r="D855" s="14"/>
      <c r="E855" s="14"/>
      <c r="F855" s="15"/>
    </row>
    <row r="856" spans="1:6">
      <c r="A856" s="14"/>
      <c r="B856" s="14"/>
      <c r="C856" s="14"/>
      <c r="D856" s="14"/>
      <c r="E856" s="14"/>
      <c r="F856" s="15"/>
    </row>
    <row r="857" spans="1:6">
      <c r="A857" s="14"/>
      <c r="B857" s="14"/>
      <c r="C857" s="14"/>
      <c r="D857" s="14"/>
      <c r="E857" s="14"/>
      <c r="F857" s="15"/>
    </row>
    <row r="858" spans="1:6">
      <c r="A858" s="14"/>
      <c r="B858" s="14"/>
      <c r="C858" s="14"/>
      <c r="D858" s="14"/>
      <c r="E858" s="14"/>
      <c r="F858" s="15"/>
    </row>
    <row r="859" spans="1:6">
      <c r="A859" s="14"/>
      <c r="B859" s="14"/>
      <c r="C859" s="14"/>
      <c r="D859" s="14"/>
      <c r="E859" s="14"/>
      <c r="F859" s="15"/>
    </row>
    <row r="860" spans="1:6">
      <c r="A860" s="14"/>
      <c r="B860" s="14"/>
      <c r="C860" s="14"/>
      <c r="D860" s="14"/>
      <c r="E860" s="14"/>
      <c r="F860" s="15"/>
    </row>
    <row r="861" spans="1:6">
      <c r="A861" s="14"/>
      <c r="B861" s="14"/>
      <c r="C861" s="14"/>
      <c r="D861" s="14"/>
      <c r="E861" s="14"/>
      <c r="F861" s="15"/>
    </row>
    <row r="862" spans="1:6">
      <c r="A862" s="14"/>
      <c r="B862" s="14"/>
      <c r="C862" s="14"/>
      <c r="D862" s="14"/>
      <c r="E862" s="14"/>
      <c r="F862" s="15"/>
    </row>
    <row r="863" spans="1:6">
      <c r="A863" s="14"/>
      <c r="B863" s="14"/>
      <c r="C863" s="14"/>
      <c r="D863" s="14"/>
      <c r="E863" s="14"/>
      <c r="F863" s="15"/>
    </row>
    <row r="864" spans="1:6">
      <c r="A864" s="14"/>
      <c r="B864" s="14"/>
      <c r="C864" s="14"/>
      <c r="D864" s="14"/>
      <c r="E864" s="14"/>
      <c r="F864" s="15"/>
    </row>
    <row r="865" spans="1:6">
      <c r="A865" s="14"/>
      <c r="B865" s="14"/>
      <c r="C865" s="14"/>
      <c r="D865" s="14"/>
      <c r="E865" s="14"/>
      <c r="F865" s="15"/>
    </row>
    <row r="866" spans="1:6">
      <c r="A866" s="14"/>
      <c r="B866" s="14"/>
      <c r="C866" s="14"/>
      <c r="D866" s="14"/>
      <c r="E866" s="14"/>
      <c r="F866" s="15"/>
    </row>
    <row r="867" spans="1:6">
      <c r="A867" s="14"/>
      <c r="B867" s="14"/>
      <c r="C867" s="14"/>
      <c r="D867" s="14"/>
      <c r="E867" s="14"/>
      <c r="F867" s="15"/>
    </row>
    <row r="868" spans="1:6">
      <c r="A868" s="14"/>
      <c r="B868" s="14"/>
      <c r="C868" s="14"/>
      <c r="D868" s="14"/>
      <c r="E868" s="14"/>
      <c r="F868" s="15"/>
    </row>
    <row r="869" spans="1:6">
      <c r="A869" s="14"/>
      <c r="B869" s="14"/>
      <c r="C869" s="14"/>
      <c r="D869" s="14"/>
      <c r="E869" s="14"/>
      <c r="F869" s="15"/>
    </row>
    <row r="870" spans="1:6">
      <c r="A870" s="14"/>
      <c r="B870" s="14"/>
      <c r="C870" s="14"/>
      <c r="D870" s="14"/>
      <c r="E870" s="14"/>
      <c r="F870" s="15"/>
    </row>
    <row r="871" spans="1:6">
      <c r="A871" s="14"/>
      <c r="B871" s="14"/>
      <c r="C871" s="14"/>
      <c r="D871" s="14"/>
      <c r="E871" s="14"/>
      <c r="F871" s="15"/>
    </row>
    <row r="872" spans="1:6">
      <c r="A872" s="14"/>
      <c r="B872" s="14"/>
      <c r="C872" s="14"/>
      <c r="D872" s="14"/>
      <c r="E872" s="14"/>
      <c r="F872" s="15"/>
    </row>
    <row r="873" spans="1:6">
      <c r="A873" s="14"/>
      <c r="B873" s="14"/>
      <c r="C873" s="14"/>
      <c r="D873" s="14"/>
      <c r="E873" s="14"/>
      <c r="F873" s="15"/>
    </row>
    <row r="874" spans="1:6">
      <c r="A874" s="14"/>
      <c r="B874" s="14"/>
      <c r="C874" s="14"/>
      <c r="D874" s="14"/>
      <c r="E874" s="14"/>
      <c r="F874" s="15"/>
    </row>
    <row r="875" spans="1:6">
      <c r="A875" s="14"/>
      <c r="B875" s="14"/>
      <c r="C875" s="14"/>
      <c r="D875" s="14"/>
      <c r="E875" s="14"/>
      <c r="F875" s="15"/>
    </row>
    <row r="876" spans="1:6">
      <c r="A876" s="14"/>
      <c r="B876" s="14"/>
      <c r="C876" s="14"/>
      <c r="D876" s="14"/>
      <c r="E876" s="14"/>
      <c r="F876" s="15"/>
    </row>
    <row r="877" spans="1:6">
      <c r="A877" s="14"/>
      <c r="B877" s="14"/>
      <c r="C877" s="14"/>
      <c r="D877" s="14"/>
      <c r="E877" s="14"/>
      <c r="F877" s="15"/>
    </row>
    <row r="878" spans="1:6">
      <c r="A878" s="14"/>
      <c r="B878" s="14"/>
      <c r="C878" s="14"/>
      <c r="D878" s="14"/>
      <c r="E878" s="14"/>
      <c r="F878" s="15"/>
    </row>
    <row r="879" spans="1:6">
      <c r="A879" s="14"/>
      <c r="B879" s="14"/>
      <c r="C879" s="14"/>
      <c r="D879" s="14"/>
      <c r="E879" s="14"/>
      <c r="F879" s="15"/>
    </row>
    <row r="880" spans="1:6">
      <c r="A880" s="14"/>
      <c r="B880" s="14"/>
      <c r="C880" s="14"/>
      <c r="D880" s="14"/>
      <c r="E880" s="14"/>
      <c r="F880" s="15"/>
    </row>
    <row r="881" spans="1:6">
      <c r="A881" s="14"/>
      <c r="B881" s="14"/>
      <c r="C881" s="14"/>
      <c r="D881" s="14"/>
      <c r="E881" s="14"/>
      <c r="F881" s="15"/>
    </row>
    <row r="882" spans="1:6">
      <c r="A882" s="14"/>
      <c r="B882" s="14"/>
      <c r="C882" s="14"/>
      <c r="D882" s="14"/>
      <c r="E882" s="14"/>
      <c r="F882" s="15"/>
    </row>
    <row r="883" spans="1:6">
      <c r="A883" s="14"/>
      <c r="B883" s="14"/>
      <c r="C883" s="14"/>
      <c r="D883" s="14"/>
      <c r="E883" s="14"/>
      <c r="F883" s="15"/>
    </row>
    <row r="884" spans="1:6">
      <c r="A884" s="14"/>
      <c r="B884" s="14"/>
      <c r="C884" s="14"/>
      <c r="D884" s="14"/>
      <c r="E884" s="14"/>
      <c r="F884" s="15"/>
    </row>
    <row r="885" spans="1:6">
      <c r="A885" s="14"/>
      <c r="B885" s="14"/>
      <c r="C885" s="14"/>
      <c r="D885" s="14"/>
      <c r="E885" s="14"/>
      <c r="F885" s="15"/>
    </row>
    <row r="886" spans="1:6">
      <c r="A886" s="14"/>
      <c r="B886" s="14"/>
      <c r="C886" s="14"/>
      <c r="D886" s="14"/>
      <c r="E886" s="14"/>
      <c r="F886" s="15"/>
    </row>
    <row r="887" spans="1:6">
      <c r="A887" s="14"/>
      <c r="B887" s="14"/>
      <c r="C887" s="14"/>
      <c r="D887" s="14"/>
      <c r="E887" s="14"/>
      <c r="F887" s="15"/>
    </row>
    <row r="888" spans="1:6">
      <c r="A888" s="14"/>
      <c r="B888" s="14"/>
      <c r="C888" s="14"/>
      <c r="D888" s="14"/>
      <c r="E888" s="14"/>
      <c r="F888" s="15"/>
    </row>
    <row r="889" spans="1:6">
      <c r="A889" s="14"/>
      <c r="B889" s="14"/>
      <c r="C889" s="14"/>
      <c r="D889" s="14"/>
      <c r="E889" s="14"/>
      <c r="F889" s="15"/>
    </row>
    <row r="890" spans="1:6">
      <c r="A890" s="14"/>
      <c r="B890" s="14"/>
      <c r="C890" s="14"/>
      <c r="D890" s="14"/>
      <c r="E890" s="14"/>
      <c r="F890" s="15"/>
    </row>
    <row r="891" spans="1:6">
      <c r="A891" s="14"/>
      <c r="B891" s="14"/>
      <c r="C891" s="14"/>
      <c r="D891" s="14"/>
      <c r="E891" s="14"/>
      <c r="F891" s="15"/>
    </row>
    <row r="892" spans="1:6">
      <c r="A892" s="14"/>
      <c r="B892" s="14"/>
      <c r="C892" s="14"/>
      <c r="D892" s="14"/>
      <c r="E892" s="14"/>
      <c r="F892" s="15"/>
    </row>
    <row r="893" spans="1:6">
      <c r="A893" s="14"/>
      <c r="B893" s="14"/>
      <c r="C893" s="14"/>
      <c r="D893" s="14"/>
      <c r="E893" s="14"/>
      <c r="F893" s="15"/>
    </row>
    <row r="894" spans="1:6">
      <c r="A894" s="14"/>
      <c r="B894" s="14"/>
      <c r="C894" s="14"/>
      <c r="D894" s="14"/>
      <c r="E894" s="14"/>
      <c r="F894" s="15"/>
    </row>
    <row r="895" spans="1:6">
      <c r="A895" s="14"/>
      <c r="B895" s="14"/>
      <c r="C895" s="14"/>
      <c r="D895" s="14"/>
      <c r="E895" s="14"/>
      <c r="F895" s="15"/>
    </row>
    <row r="896" spans="1:6">
      <c r="A896" s="14"/>
      <c r="B896" s="14"/>
      <c r="C896" s="14"/>
      <c r="D896" s="14"/>
      <c r="E896" s="14"/>
      <c r="F896" s="15"/>
    </row>
    <row r="897" spans="1:6">
      <c r="A897" s="14"/>
      <c r="B897" s="14"/>
      <c r="C897" s="14"/>
      <c r="D897" s="14"/>
      <c r="E897" s="14"/>
      <c r="F897" s="15"/>
    </row>
    <row r="898" spans="1:6">
      <c r="A898" s="14"/>
      <c r="B898" s="14"/>
      <c r="C898" s="14"/>
      <c r="D898" s="14"/>
      <c r="E898" s="14"/>
      <c r="F898" s="15"/>
    </row>
    <row r="899" spans="1:6">
      <c r="A899" s="14"/>
      <c r="B899" s="14"/>
      <c r="C899" s="14"/>
      <c r="D899" s="14"/>
      <c r="E899" s="14"/>
      <c r="F899" s="15"/>
    </row>
    <row r="900" spans="1:6">
      <c r="A900" s="14"/>
      <c r="B900" s="14"/>
      <c r="C900" s="14"/>
      <c r="D900" s="14"/>
      <c r="E900" s="14"/>
      <c r="F900" s="15"/>
    </row>
    <row r="901" spans="1:6">
      <c r="A901" s="14"/>
      <c r="B901" s="14"/>
      <c r="C901" s="14"/>
      <c r="D901" s="14"/>
      <c r="E901" s="14"/>
      <c r="F901" s="15"/>
    </row>
    <row r="902" spans="1:6">
      <c r="A902" s="14"/>
      <c r="B902" s="14"/>
      <c r="C902" s="14"/>
      <c r="D902" s="14"/>
      <c r="E902" s="14"/>
      <c r="F902" s="15"/>
    </row>
    <row r="903" spans="1:6">
      <c r="A903" s="14"/>
      <c r="B903" s="14"/>
      <c r="C903" s="14"/>
      <c r="D903" s="14"/>
      <c r="E903" s="14"/>
      <c r="F903" s="15"/>
    </row>
    <row r="904" spans="1:6">
      <c r="A904" s="14"/>
      <c r="B904" s="14"/>
      <c r="C904" s="14"/>
      <c r="D904" s="14"/>
      <c r="E904" s="14"/>
      <c r="F904" s="15"/>
    </row>
    <row r="905" spans="1:6">
      <c r="A905" s="14"/>
      <c r="B905" s="14"/>
      <c r="C905" s="14"/>
      <c r="D905" s="14"/>
      <c r="E905" s="14"/>
      <c r="F905" s="15"/>
    </row>
    <row r="906" spans="1:6">
      <c r="A906" s="14"/>
      <c r="B906" s="14"/>
      <c r="C906" s="14"/>
      <c r="D906" s="14"/>
      <c r="E906" s="14"/>
      <c r="F906" s="15"/>
    </row>
    <row r="907" spans="1:6">
      <c r="A907" s="14"/>
      <c r="B907" s="14"/>
      <c r="C907" s="14"/>
      <c r="D907" s="14"/>
      <c r="E907" s="14"/>
      <c r="F907" s="15"/>
    </row>
    <row r="908" spans="1:6">
      <c r="A908" s="14"/>
      <c r="B908" s="14"/>
      <c r="C908" s="14"/>
      <c r="D908" s="14"/>
      <c r="E908" s="14"/>
      <c r="F908" s="15"/>
    </row>
    <row r="909" spans="1:6">
      <c r="A909" s="14"/>
      <c r="B909" s="14"/>
      <c r="C909" s="14"/>
      <c r="D909" s="14"/>
      <c r="E909" s="14"/>
      <c r="F909" s="15"/>
    </row>
    <row r="910" spans="1:6">
      <c r="A910" s="14"/>
      <c r="B910" s="14"/>
      <c r="C910" s="14"/>
      <c r="D910" s="14"/>
      <c r="E910" s="14"/>
      <c r="F910" s="15"/>
    </row>
    <row r="911" spans="1:6">
      <c r="A911" s="14"/>
      <c r="B911" s="14"/>
      <c r="C911" s="14"/>
      <c r="D911" s="14"/>
      <c r="E911" s="14"/>
      <c r="F911" s="15"/>
    </row>
    <row r="912" spans="1:6">
      <c r="A912" s="14"/>
      <c r="B912" s="14"/>
      <c r="C912" s="14"/>
      <c r="D912" s="14"/>
      <c r="E912" s="14"/>
      <c r="F912" s="15"/>
    </row>
    <row r="913" spans="1:6">
      <c r="A913" s="14"/>
      <c r="B913" s="14"/>
      <c r="C913" s="14"/>
      <c r="D913" s="14"/>
      <c r="E913" s="14"/>
      <c r="F913" s="15"/>
    </row>
    <row r="914" spans="1:6">
      <c r="A914" s="14"/>
      <c r="B914" s="14"/>
      <c r="C914" s="14"/>
      <c r="D914" s="14"/>
      <c r="E914" s="14"/>
      <c r="F914" s="15"/>
    </row>
    <row r="915" spans="1:6">
      <c r="A915" s="14"/>
      <c r="B915" s="14"/>
      <c r="C915" s="14"/>
      <c r="D915" s="14"/>
      <c r="E915" s="14"/>
      <c r="F915" s="15"/>
    </row>
    <row r="916" spans="1:6">
      <c r="A916" s="14"/>
      <c r="B916" s="14"/>
      <c r="C916" s="14"/>
      <c r="D916" s="14"/>
      <c r="E916" s="14"/>
      <c r="F916" s="15"/>
    </row>
    <row r="917" spans="1:6">
      <c r="A917" s="14"/>
      <c r="B917" s="14"/>
      <c r="C917" s="14"/>
      <c r="D917" s="14"/>
      <c r="E917" s="14"/>
      <c r="F917" s="15"/>
    </row>
    <row r="918" spans="1:6">
      <c r="A918" s="14"/>
      <c r="B918" s="14"/>
      <c r="C918" s="14"/>
      <c r="D918" s="14"/>
      <c r="E918" s="14"/>
      <c r="F918" s="15"/>
    </row>
    <row r="919" spans="1:6">
      <c r="A919" s="14"/>
      <c r="B919" s="14"/>
      <c r="C919" s="14"/>
      <c r="D919" s="14"/>
      <c r="E919" s="14"/>
      <c r="F919" s="15"/>
    </row>
    <row r="920" spans="1:6">
      <c r="A920" s="14"/>
      <c r="B920" s="14"/>
      <c r="C920" s="14"/>
      <c r="D920" s="14"/>
      <c r="E920" s="14"/>
      <c r="F920" s="15"/>
    </row>
    <row r="921" spans="1:6">
      <c r="A921" s="14"/>
      <c r="B921" s="14"/>
      <c r="C921" s="14"/>
      <c r="D921" s="14"/>
      <c r="E921" s="14"/>
      <c r="F921" s="15"/>
    </row>
    <row r="922" spans="1:6">
      <c r="A922" s="14"/>
      <c r="B922" s="14"/>
      <c r="C922" s="14"/>
      <c r="D922" s="14"/>
      <c r="E922" s="14"/>
      <c r="F922" s="15"/>
    </row>
    <row r="923" spans="1:6">
      <c r="A923" s="14"/>
      <c r="B923" s="14"/>
      <c r="C923" s="14"/>
      <c r="D923" s="14"/>
      <c r="E923" s="14"/>
      <c r="F923" s="15"/>
    </row>
    <row r="924" spans="1:6">
      <c r="A924" s="14"/>
      <c r="B924" s="14"/>
      <c r="C924" s="14"/>
      <c r="D924" s="14"/>
      <c r="E924" s="14"/>
      <c r="F924" s="15"/>
    </row>
    <row r="925" spans="1:6">
      <c r="A925" s="14"/>
      <c r="B925" s="14"/>
      <c r="C925" s="14"/>
      <c r="D925" s="14"/>
      <c r="E925" s="14"/>
      <c r="F925" s="15"/>
    </row>
    <row r="926" spans="1:6">
      <c r="A926" s="14"/>
      <c r="B926" s="14"/>
      <c r="C926" s="14"/>
      <c r="D926" s="14"/>
      <c r="E926" s="14"/>
      <c r="F926" s="15"/>
    </row>
    <row r="927" spans="1:6">
      <c r="A927" s="14"/>
      <c r="B927" s="14"/>
      <c r="C927" s="14"/>
      <c r="D927" s="14"/>
      <c r="E927" s="14"/>
      <c r="F927" s="15"/>
    </row>
    <row r="928" spans="1:6">
      <c r="A928" s="14"/>
      <c r="B928" s="14"/>
      <c r="C928" s="14"/>
      <c r="D928" s="14"/>
      <c r="E928" s="14"/>
      <c r="F928" s="15"/>
    </row>
    <row r="929" spans="1:6">
      <c r="A929" s="14"/>
      <c r="B929" s="14"/>
      <c r="C929" s="14"/>
      <c r="D929" s="14"/>
      <c r="E929" s="14"/>
      <c r="F929" s="15"/>
    </row>
    <row r="930" spans="1:6">
      <c r="A930" s="14"/>
      <c r="B930" s="14"/>
      <c r="C930" s="14"/>
      <c r="D930" s="14"/>
      <c r="E930" s="14"/>
      <c r="F930" s="15"/>
    </row>
    <row r="931" spans="1:6">
      <c r="A931" s="14"/>
      <c r="B931" s="14"/>
      <c r="C931" s="14"/>
      <c r="D931" s="14"/>
      <c r="E931" s="14"/>
      <c r="F931" s="15"/>
    </row>
    <row r="932" spans="1:6">
      <c r="A932" s="14"/>
      <c r="B932" s="14"/>
      <c r="C932" s="14"/>
      <c r="D932" s="14"/>
      <c r="E932" s="14"/>
      <c r="F932" s="15"/>
    </row>
    <row r="933" spans="1:6">
      <c r="A933" s="14"/>
      <c r="B933" s="14"/>
      <c r="C933" s="14"/>
      <c r="D933" s="14"/>
      <c r="E933" s="14"/>
      <c r="F933" s="15"/>
    </row>
    <row r="934" spans="1:6">
      <c r="A934" s="14"/>
      <c r="B934" s="14"/>
      <c r="C934" s="14"/>
      <c r="D934" s="14"/>
      <c r="E934" s="14"/>
      <c r="F934" s="15"/>
    </row>
    <row r="935" spans="1:6">
      <c r="A935" s="14"/>
      <c r="B935" s="14"/>
      <c r="C935" s="14"/>
      <c r="D935" s="14"/>
      <c r="E935" s="14"/>
      <c r="F935" s="15"/>
    </row>
    <row r="936" spans="1:6">
      <c r="A936" s="14"/>
      <c r="B936" s="14"/>
      <c r="C936" s="14"/>
      <c r="D936" s="14"/>
      <c r="E936" s="14"/>
      <c r="F936" s="15"/>
    </row>
    <row r="937" spans="1:6">
      <c r="A937" s="14"/>
      <c r="B937" s="14"/>
      <c r="C937" s="14"/>
      <c r="D937" s="14"/>
      <c r="E937" s="14"/>
      <c r="F937" s="15"/>
    </row>
    <row r="938" spans="1:6">
      <c r="A938" s="14"/>
      <c r="B938" s="14"/>
      <c r="C938" s="14"/>
      <c r="D938" s="14"/>
      <c r="E938" s="14"/>
      <c r="F938" s="15"/>
    </row>
    <row r="939" spans="1:6">
      <c r="A939" s="14"/>
      <c r="B939" s="14"/>
      <c r="C939" s="14"/>
      <c r="D939" s="14"/>
      <c r="E939" s="14"/>
      <c r="F939" s="15"/>
    </row>
    <row r="940" spans="1:6">
      <c r="A940" s="14"/>
      <c r="B940" s="14"/>
      <c r="C940" s="14"/>
      <c r="D940" s="14"/>
      <c r="E940" s="14"/>
      <c r="F940" s="15"/>
    </row>
    <row r="941" spans="1:6">
      <c r="A941" s="14"/>
      <c r="B941" s="14"/>
      <c r="C941" s="14"/>
      <c r="D941" s="14"/>
      <c r="E941" s="14"/>
      <c r="F941" s="15"/>
    </row>
    <row r="942" spans="1:6">
      <c r="A942" s="14"/>
      <c r="B942" s="14"/>
      <c r="C942" s="14"/>
      <c r="D942" s="14"/>
      <c r="E942" s="14"/>
      <c r="F942" s="15"/>
    </row>
    <row r="943" spans="1:6">
      <c r="A943" s="14"/>
      <c r="B943" s="14"/>
      <c r="C943" s="14"/>
      <c r="D943" s="14"/>
      <c r="E943" s="14"/>
      <c r="F943" s="15"/>
    </row>
    <row r="944" spans="1:6">
      <c r="A944" s="14"/>
      <c r="B944" s="14"/>
      <c r="C944" s="14"/>
      <c r="D944" s="14"/>
      <c r="E944" s="14"/>
      <c r="F944" s="15"/>
    </row>
    <row r="945" spans="1:6">
      <c r="A945" s="14"/>
      <c r="B945" s="14"/>
      <c r="C945" s="14"/>
      <c r="D945" s="14"/>
      <c r="E945" s="14"/>
      <c r="F945" s="15"/>
    </row>
    <row r="946" spans="1:6">
      <c r="A946" s="14"/>
      <c r="B946" s="14"/>
      <c r="C946" s="14"/>
      <c r="D946" s="14"/>
      <c r="E946" s="14"/>
      <c r="F946" s="15"/>
    </row>
    <row r="947" spans="1:6">
      <c r="A947" s="14"/>
      <c r="B947" s="14"/>
      <c r="C947" s="14"/>
      <c r="D947" s="14"/>
      <c r="E947" s="14"/>
      <c r="F947" s="15"/>
    </row>
    <row r="948" spans="1:6">
      <c r="A948" s="14"/>
      <c r="B948" s="14"/>
      <c r="C948" s="14"/>
      <c r="D948" s="14"/>
      <c r="E948" s="14"/>
      <c r="F948" s="15"/>
    </row>
    <row r="949" spans="1:6">
      <c r="A949" s="14"/>
      <c r="B949" s="14"/>
      <c r="C949" s="14"/>
      <c r="D949" s="14"/>
      <c r="E949" s="14"/>
      <c r="F949" s="15"/>
    </row>
    <row r="950" spans="1:6">
      <c r="A950" s="14"/>
      <c r="B950" s="14"/>
      <c r="C950" s="14"/>
      <c r="D950" s="14"/>
      <c r="E950" s="14"/>
      <c r="F950" s="15"/>
    </row>
    <row r="951" spans="1:6">
      <c r="A951" s="14"/>
      <c r="B951" s="14"/>
      <c r="C951" s="14"/>
      <c r="D951" s="14"/>
      <c r="E951" s="14"/>
      <c r="F951" s="15"/>
    </row>
    <row r="952" spans="1:6">
      <c r="A952" s="14"/>
      <c r="B952" s="14"/>
      <c r="C952" s="14"/>
      <c r="D952" s="14"/>
      <c r="E952" s="14"/>
      <c r="F952" s="15"/>
    </row>
    <row r="953" spans="1:6">
      <c r="A953" s="14"/>
      <c r="B953" s="14"/>
      <c r="C953" s="14"/>
      <c r="D953" s="14"/>
      <c r="E953" s="14"/>
      <c r="F953" s="15"/>
    </row>
    <row r="954" spans="1:6">
      <c r="A954" s="14"/>
      <c r="B954" s="14"/>
      <c r="C954" s="14"/>
      <c r="D954" s="14"/>
      <c r="E954" s="14"/>
      <c r="F954" s="15"/>
    </row>
    <row r="955" spans="1:6">
      <c r="A955" s="14"/>
      <c r="B955" s="14"/>
      <c r="C955" s="14"/>
      <c r="D955" s="14"/>
      <c r="E955" s="14"/>
      <c r="F955" s="15"/>
    </row>
    <row r="956" spans="1:6">
      <c r="A956" s="14"/>
      <c r="B956" s="14"/>
      <c r="C956" s="14"/>
      <c r="D956" s="14"/>
      <c r="E956" s="14"/>
      <c r="F956" s="15"/>
    </row>
    <row r="957" spans="1:6">
      <c r="A957" s="14"/>
      <c r="B957" s="14"/>
      <c r="C957" s="14"/>
      <c r="D957" s="14"/>
      <c r="E957" s="14"/>
      <c r="F957" s="15"/>
    </row>
    <row r="958" spans="1:6">
      <c r="A958" s="14"/>
      <c r="B958" s="14"/>
      <c r="C958" s="14"/>
      <c r="D958" s="14"/>
      <c r="E958" s="14"/>
      <c r="F958" s="15"/>
    </row>
    <row r="959" spans="1:6">
      <c r="A959" s="14"/>
      <c r="B959" s="14"/>
      <c r="C959" s="14"/>
      <c r="D959" s="14"/>
      <c r="E959" s="14"/>
      <c r="F959" s="15"/>
    </row>
    <row r="960" spans="1:6">
      <c r="A960" s="14"/>
      <c r="B960" s="14"/>
      <c r="C960" s="14"/>
      <c r="D960" s="14"/>
      <c r="E960" s="14"/>
      <c r="F960" s="15"/>
    </row>
    <row r="961" spans="1:6">
      <c r="A961" s="14"/>
      <c r="B961" s="14"/>
      <c r="C961" s="14"/>
      <c r="D961" s="14"/>
      <c r="E961" s="14"/>
      <c r="F961" s="15"/>
    </row>
    <row r="962" spans="1:6">
      <c r="A962" s="14"/>
      <c r="B962" s="14"/>
      <c r="C962" s="14"/>
      <c r="D962" s="14"/>
      <c r="E962" s="14"/>
      <c r="F962" s="15"/>
    </row>
    <row r="963" spans="1:6">
      <c r="A963" s="14"/>
      <c r="B963" s="14"/>
      <c r="C963" s="14"/>
      <c r="D963" s="14"/>
      <c r="E963" s="14"/>
      <c r="F963" s="15"/>
    </row>
    <row r="964" spans="1:6">
      <c r="A964" s="14"/>
      <c r="B964" s="14"/>
      <c r="C964" s="14"/>
      <c r="D964" s="14"/>
      <c r="E964" s="14"/>
      <c r="F964" s="15"/>
    </row>
    <row r="965" spans="1:6">
      <c r="A965" s="14"/>
      <c r="B965" s="14"/>
      <c r="C965" s="14"/>
      <c r="D965" s="14"/>
      <c r="E965" s="14"/>
      <c r="F965" s="15"/>
    </row>
    <row r="966" spans="1:6">
      <c r="A966" s="14"/>
      <c r="B966" s="14"/>
      <c r="C966" s="14"/>
      <c r="D966" s="14"/>
      <c r="E966" s="14"/>
      <c r="F966" s="15"/>
    </row>
    <row r="967" spans="1:6">
      <c r="A967" s="14"/>
      <c r="B967" s="14"/>
      <c r="C967" s="14"/>
      <c r="D967" s="14"/>
      <c r="E967" s="14"/>
      <c r="F967" s="15"/>
    </row>
    <row r="968" spans="1:6">
      <c r="A968" s="14"/>
      <c r="B968" s="14"/>
      <c r="C968" s="14"/>
      <c r="D968" s="14"/>
      <c r="E968" s="14"/>
      <c r="F968" s="15"/>
    </row>
    <row r="969" spans="1:6">
      <c r="A969" s="14"/>
      <c r="B969" s="14"/>
      <c r="C969" s="14"/>
      <c r="D969" s="14"/>
      <c r="E969" s="14"/>
      <c r="F969" s="15"/>
    </row>
    <row r="970" spans="1:6">
      <c r="A970" s="14"/>
      <c r="B970" s="14"/>
      <c r="C970" s="14"/>
      <c r="D970" s="14"/>
      <c r="E970" s="14"/>
      <c r="F970" s="15"/>
    </row>
    <row r="971" spans="1:6">
      <c r="A971" s="14"/>
      <c r="B971" s="14"/>
      <c r="C971" s="14"/>
      <c r="D971" s="14"/>
      <c r="E971" s="14"/>
      <c r="F971" s="15"/>
    </row>
    <row r="972" spans="1:6">
      <c r="A972" s="14"/>
      <c r="B972" s="14"/>
      <c r="C972" s="14"/>
      <c r="D972" s="14"/>
      <c r="E972" s="14"/>
      <c r="F972" s="15"/>
    </row>
    <row r="973" spans="1:6">
      <c r="A973" s="14"/>
      <c r="B973" s="14"/>
      <c r="C973" s="14"/>
      <c r="D973" s="14"/>
      <c r="E973" s="14"/>
      <c r="F973" s="15"/>
    </row>
    <row r="974" spans="1:6">
      <c r="A974" s="14"/>
      <c r="B974" s="14"/>
      <c r="C974" s="14"/>
      <c r="D974" s="14"/>
      <c r="E974" s="14"/>
      <c r="F974" s="15"/>
    </row>
    <row r="975" spans="1:6">
      <c r="A975" s="14"/>
      <c r="B975" s="14"/>
      <c r="C975" s="14"/>
      <c r="D975" s="14"/>
      <c r="E975" s="14"/>
      <c r="F975" s="15"/>
    </row>
    <row r="976" spans="1:6">
      <c r="A976" s="14"/>
      <c r="B976" s="14"/>
      <c r="C976" s="14"/>
      <c r="D976" s="14"/>
      <c r="E976" s="14"/>
      <c r="F976" s="15"/>
    </row>
    <row r="977" spans="1:6">
      <c r="A977" s="14"/>
      <c r="B977" s="14"/>
      <c r="C977" s="14"/>
      <c r="D977" s="14"/>
      <c r="E977" s="14"/>
      <c r="F977" s="15"/>
    </row>
    <row r="978" spans="1:6">
      <c r="A978" s="14"/>
      <c r="B978" s="14"/>
      <c r="C978" s="14"/>
      <c r="D978" s="14"/>
      <c r="E978" s="14"/>
      <c r="F978" s="15"/>
    </row>
    <row r="979" spans="1:6">
      <c r="A979" s="14"/>
      <c r="B979" s="14"/>
      <c r="C979" s="14"/>
      <c r="D979" s="14"/>
      <c r="E979" s="14"/>
      <c r="F979" s="15"/>
    </row>
    <row r="980" spans="1:6">
      <c r="A980" s="14"/>
      <c r="B980" s="14"/>
      <c r="C980" s="14"/>
      <c r="D980" s="14"/>
      <c r="E980" s="14"/>
      <c r="F980" s="15"/>
    </row>
    <row r="981" spans="1:6">
      <c r="A981" s="14"/>
      <c r="B981" s="14"/>
      <c r="C981" s="14"/>
      <c r="D981" s="14"/>
      <c r="E981" s="14"/>
      <c r="F981" s="15"/>
    </row>
    <row r="982" spans="1:6">
      <c r="A982" s="14"/>
      <c r="B982" s="14"/>
      <c r="C982" s="14"/>
      <c r="D982" s="14"/>
      <c r="E982" s="14"/>
      <c r="F982" s="15"/>
    </row>
    <row r="983" spans="1:6">
      <c r="A983" s="14"/>
      <c r="B983" s="14"/>
      <c r="C983" s="14"/>
      <c r="D983" s="14"/>
      <c r="E983" s="14"/>
      <c r="F983" s="15"/>
    </row>
    <row r="984" spans="1:6">
      <c r="A984" s="14"/>
      <c r="B984" s="14"/>
      <c r="C984" s="14"/>
      <c r="D984" s="14"/>
      <c r="E984" s="14"/>
      <c r="F984" s="15"/>
    </row>
    <row r="985" spans="1:6">
      <c r="A985" s="14"/>
      <c r="B985" s="14"/>
      <c r="C985" s="14"/>
      <c r="D985" s="14"/>
      <c r="E985" s="14"/>
      <c r="F985" s="15"/>
    </row>
    <row r="986" spans="1:6">
      <c r="A986" s="14"/>
      <c r="B986" s="14"/>
      <c r="C986" s="14"/>
      <c r="D986" s="14"/>
      <c r="E986" s="14"/>
      <c r="F986" s="15"/>
    </row>
    <row r="987" spans="1:6">
      <c r="A987" s="14"/>
      <c r="B987" s="14"/>
      <c r="C987" s="14"/>
      <c r="D987" s="14"/>
      <c r="E987" s="14"/>
      <c r="F987" s="15"/>
    </row>
    <row r="988" spans="1:6">
      <c r="A988" s="14"/>
      <c r="B988" s="14"/>
      <c r="C988" s="14"/>
      <c r="D988" s="14"/>
      <c r="E988" s="14"/>
      <c r="F988" s="15"/>
    </row>
    <row r="989" spans="1:6">
      <c r="A989" s="14"/>
      <c r="B989" s="14"/>
      <c r="C989" s="14"/>
      <c r="D989" s="14"/>
      <c r="E989" s="14"/>
      <c r="F989" s="15"/>
    </row>
    <row r="990" spans="1:6">
      <c r="A990" s="14"/>
      <c r="B990" s="14"/>
      <c r="C990" s="14"/>
      <c r="D990" s="14"/>
      <c r="E990" s="14"/>
      <c r="F990" s="15"/>
    </row>
    <row r="991" spans="1:6">
      <c r="A991" s="14"/>
      <c r="B991" s="14"/>
      <c r="C991" s="14"/>
      <c r="D991" s="14"/>
      <c r="E991" s="14"/>
      <c r="F991" s="15"/>
    </row>
    <row r="992" spans="1:6">
      <c r="A992" s="14"/>
      <c r="B992" s="14"/>
      <c r="C992" s="14"/>
      <c r="D992" s="14"/>
      <c r="E992" s="14"/>
      <c r="F992" s="15"/>
    </row>
    <row r="993" spans="1:6">
      <c r="A993" s="14"/>
      <c r="B993" s="14"/>
      <c r="C993" s="14"/>
      <c r="D993" s="14"/>
      <c r="E993" s="14"/>
      <c r="F993" s="15"/>
    </row>
    <row r="994" spans="1:6">
      <c r="A994" s="14"/>
      <c r="B994" s="14"/>
      <c r="C994" s="14"/>
      <c r="D994" s="14"/>
      <c r="E994" s="14"/>
      <c r="F994" s="15"/>
    </row>
    <row r="995" spans="1:6">
      <c r="A995" s="14"/>
      <c r="B995" s="14"/>
      <c r="C995" s="14"/>
      <c r="D995" s="14"/>
      <c r="E995" s="14"/>
      <c r="F99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"/>
  <sheetViews>
    <sheetView showGridLines="0" workbookViewId="0"/>
  </sheetViews>
  <sheetFormatPr defaultColWidth="12.6640625" defaultRowHeight="15.75" customHeight="1"/>
  <sheetData>
    <row r="1" spans="1:12">
      <c r="A1" s="123" t="s">
        <v>30</v>
      </c>
      <c r="B1" s="123" t="s">
        <v>18</v>
      </c>
      <c r="C1" s="124"/>
      <c r="D1" s="124"/>
      <c r="E1" s="124"/>
      <c r="F1" s="125"/>
    </row>
    <row r="2" spans="1:12">
      <c r="A2" s="123" t="s">
        <v>17</v>
      </c>
      <c r="B2" s="126">
        <v>7</v>
      </c>
      <c r="C2" s="127">
        <v>7.5</v>
      </c>
      <c r="D2" s="127">
        <v>8</v>
      </c>
      <c r="E2" s="127" t="s">
        <v>172</v>
      </c>
      <c r="F2" s="128" t="s">
        <v>31</v>
      </c>
      <c r="J2" s="20"/>
      <c r="K2" s="20"/>
      <c r="L2" s="20"/>
    </row>
    <row r="3" spans="1:12">
      <c r="A3" s="126">
        <v>23</v>
      </c>
      <c r="B3" s="129">
        <v>1</v>
      </c>
      <c r="C3" s="130">
        <v>1</v>
      </c>
      <c r="D3" s="130">
        <v>1</v>
      </c>
      <c r="E3" s="130"/>
      <c r="F3" s="131">
        <v>1</v>
      </c>
      <c r="I3" s="20"/>
    </row>
    <row r="4" spans="1:12">
      <c r="A4" s="132">
        <v>51</v>
      </c>
      <c r="B4" s="133">
        <v>0.20238095238095238</v>
      </c>
      <c r="C4" s="134">
        <v>0.91300000000000003</v>
      </c>
      <c r="D4" s="134">
        <v>0.96550000000000002</v>
      </c>
      <c r="E4" s="134"/>
      <c r="F4" s="135">
        <v>0.85737566137566146</v>
      </c>
      <c r="I4" s="20"/>
      <c r="J4" s="21"/>
      <c r="K4" s="21"/>
      <c r="L4" s="21"/>
    </row>
    <row r="5" spans="1:12">
      <c r="A5" s="132">
        <v>64</v>
      </c>
      <c r="B5" s="133">
        <v>0.19047619047619047</v>
      </c>
      <c r="C5" s="134">
        <v>0.83061866878533974</v>
      </c>
      <c r="D5" s="134">
        <v>0.93638029419989466</v>
      </c>
      <c r="E5" s="134"/>
      <c r="F5" s="135">
        <v>0.80649689360190313</v>
      </c>
      <c r="I5" s="20"/>
      <c r="J5" s="21"/>
      <c r="K5" s="21"/>
      <c r="L5" s="21"/>
    </row>
    <row r="6" spans="1:12">
      <c r="A6" s="132">
        <v>92</v>
      </c>
      <c r="B6" s="133">
        <v>0.19047619047619047</v>
      </c>
      <c r="C6" s="134">
        <v>0.75187298346365239</v>
      </c>
      <c r="D6" s="134">
        <v>0.89870509300858115</v>
      </c>
      <c r="E6" s="134"/>
      <c r="F6" s="135">
        <v>0.75475427737390277</v>
      </c>
      <c r="I6" s="20"/>
      <c r="J6" s="21"/>
      <c r="K6" s="21"/>
      <c r="L6" s="21"/>
    </row>
    <row r="7" spans="1:12">
      <c r="A7" s="132">
        <v>129</v>
      </c>
      <c r="B7" s="133">
        <v>0.19047619047619047</v>
      </c>
      <c r="C7" s="134">
        <v>0.58898228332359692</v>
      </c>
      <c r="D7" s="134">
        <v>0.70445877116733369</v>
      </c>
      <c r="E7" s="134"/>
      <c r="F7" s="135">
        <v>0.59602671204887914</v>
      </c>
      <c r="I7" s="20"/>
    </row>
    <row r="8" spans="1:12">
      <c r="A8" s="132">
        <v>147</v>
      </c>
      <c r="B8" s="133">
        <v>0.19047619047619047</v>
      </c>
      <c r="C8" s="134">
        <v>0.56277052610468425</v>
      </c>
      <c r="D8" s="134">
        <v>0.6815611174750682</v>
      </c>
      <c r="E8" s="134"/>
      <c r="F8" s="135">
        <v>0.57420030719946669</v>
      </c>
      <c r="I8" s="20"/>
    </row>
    <row r="9" spans="1:12">
      <c r="A9" s="132">
        <v>182</v>
      </c>
      <c r="B9" s="133">
        <v>0.19047619047619047</v>
      </c>
      <c r="C9" s="134">
        <v>0.41870538983059086</v>
      </c>
      <c r="D9" s="134">
        <v>0.56564619010183326</v>
      </c>
      <c r="E9" s="134"/>
      <c r="F9" s="135">
        <v>0.45865361224509843</v>
      </c>
    </row>
    <row r="10" spans="1:12">
      <c r="A10" s="132">
        <v>217</v>
      </c>
      <c r="B10" s="133">
        <v>0.19047619047619047</v>
      </c>
      <c r="C10" s="134">
        <v>0.38319008633743268</v>
      </c>
      <c r="D10" s="134">
        <v>0.54062624324774156</v>
      </c>
      <c r="E10" s="134"/>
      <c r="F10" s="135">
        <v>0.44594157806809315</v>
      </c>
    </row>
    <row r="11" spans="1:12">
      <c r="A11" s="132">
        <v>245</v>
      </c>
      <c r="B11" s="133">
        <v>0.19047619047619047</v>
      </c>
      <c r="C11" s="134">
        <v>0.29988499863154228</v>
      </c>
      <c r="D11" s="134">
        <v>0.39547028134108758</v>
      </c>
      <c r="E11" s="134"/>
      <c r="F11" s="135">
        <v>0.33843049589748414</v>
      </c>
    </row>
    <row r="12" spans="1:12">
      <c r="A12" s="132">
        <v>273</v>
      </c>
      <c r="B12" s="133">
        <v>0.52459016393442626</v>
      </c>
      <c r="C12" s="134">
        <v>0.24967040151757613</v>
      </c>
      <c r="D12" s="134">
        <v>0.35808331998421311</v>
      </c>
      <c r="E12" s="134"/>
      <c r="F12" s="135">
        <v>0.31685999623227884</v>
      </c>
    </row>
    <row r="13" spans="1:12">
      <c r="A13" s="132" t="s">
        <v>172</v>
      </c>
      <c r="B13" s="133"/>
      <c r="C13" s="134"/>
      <c r="D13" s="134"/>
      <c r="E13" s="134"/>
      <c r="F13" s="135"/>
    </row>
    <row r="14" spans="1:12">
      <c r="A14" s="136" t="s">
        <v>31</v>
      </c>
      <c r="B14" s="137">
        <v>0.3060304449648712</v>
      </c>
      <c r="C14" s="138">
        <v>0.53318775572930488</v>
      </c>
      <c r="D14" s="138">
        <v>0.64158547346913763</v>
      </c>
      <c r="E14" s="138"/>
      <c r="F14" s="139">
        <v>0.56270624884182241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I53"/>
  <sheetViews>
    <sheetView workbookViewId="0"/>
  </sheetViews>
  <sheetFormatPr defaultColWidth="12.6640625" defaultRowHeight="15.75" customHeight="1"/>
  <cols>
    <col min="16" max="16" width="13.44140625" customWidth="1"/>
    <col min="25" max="25" width="5.33203125" customWidth="1"/>
    <col min="26" max="26" width="7.109375" customWidth="1"/>
    <col min="27" max="27" width="5.6640625" customWidth="1"/>
    <col min="28" max="28" width="7.77734375" customWidth="1"/>
    <col min="29" max="29" width="14.109375" customWidth="1"/>
    <col min="30" max="30" width="10.21875" customWidth="1"/>
    <col min="32" max="32" width="11.109375" customWidth="1"/>
    <col min="33" max="33" width="7.109375" customWidth="1"/>
    <col min="34" max="34" width="5.6640625" customWidth="1"/>
    <col min="36" max="36" width="19.77734375" customWidth="1"/>
    <col min="38" max="38" width="7.88671875" customWidth="1"/>
    <col min="45" max="45" width="6.88671875" customWidth="1"/>
    <col min="53" max="53" width="6.88671875" customWidth="1"/>
    <col min="60" max="60" width="6.88671875" customWidth="1"/>
    <col min="64" max="65" width="12.77734375" customWidth="1"/>
    <col min="67" max="67" width="16" customWidth="1"/>
    <col min="68" max="68" width="10.33203125" customWidth="1"/>
    <col min="69" max="69" width="6.88671875" customWidth="1"/>
    <col min="70" max="70" width="5.88671875" customWidth="1"/>
    <col min="75" max="75" width="6.88671875" customWidth="1"/>
  </cols>
  <sheetData>
    <row r="1" spans="1:87" ht="13.2">
      <c r="A1" s="1" t="s">
        <v>18</v>
      </c>
      <c r="B1" s="1" t="s">
        <v>19</v>
      </c>
      <c r="C1" s="22" t="s">
        <v>32</v>
      </c>
      <c r="D1" s="116" t="s">
        <v>33</v>
      </c>
      <c r="E1" s="113"/>
      <c r="F1" s="117" t="s">
        <v>34</v>
      </c>
      <c r="G1" s="113"/>
      <c r="M1" s="118" t="s">
        <v>35</v>
      </c>
      <c r="N1" s="113"/>
      <c r="U1" s="118" t="s">
        <v>36</v>
      </c>
      <c r="V1" s="113"/>
      <c r="AA1" s="24"/>
      <c r="AB1" s="118" t="s">
        <v>37</v>
      </c>
      <c r="AC1" s="113"/>
      <c r="AF1" s="1" t="s">
        <v>38</v>
      </c>
      <c r="AH1" s="24"/>
      <c r="AI1" s="118" t="s">
        <v>39</v>
      </c>
      <c r="AJ1" s="113"/>
      <c r="AN1" s="118" t="s">
        <v>40</v>
      </c>
      <c r="AO1" s="113"/>
      <c r="AT1" s="1"/>
      <c r="AU1" s="112" t="s">
        <v>41</v>
      </c>
      <c r="AV1" s="113"/>
      <c r="BB1" s="112" t="s">
        <v>42</v>
      </c>
      <c r="BC1" s="113"/>
      <c r="BE1" s="1"/>
      <c r="BF1" s="1" t="s">
        <v>43</v>
      </c>
      <c r="BI1" s="1" t="s">
        <v>44</v>
      </c>
      <c r="BM1" s="2">
        <v>44676</v>
      </c>
      <c r="BS1" s="25">
        <v>44721</v>
      </c>
      <c r="BX1" s="25">
        <v>44749</v>
      </c>
      <c r="CD1" s="25">
        <v>44797</v>
      </c>
    </row>
    <row r="2" spans="1:87" ht="48.75" customHeight="1">
      <c r="C2" s="22" t="s">
        <v>45</v>
      </c>
      <c r="D2" s="114" t="s">
        <v>46</v>
      </c>
      <c r="E2" s="113"/>
      <c r="F2" s="115" t="s">
        <v>47</v>
      </c>
      <c r="G2" s="113"/>
      <c r="I2" s="28" t="s">
        <v>48</v>
      </c>
      <c r="J2" s="14"/>
      <c r="M2" s="115" t="s">
        <v>49</v>
      </c>
      <c r="N2" s="113"/>
      <c r="O2" s="29" t="s">
        <v>50</v>
      </c>
      <c r="P2" s="28" t="s">
        <v>51</v>
      </c>
      <c r="Q2" s="1" t="s">
        <v>52</v>
      </c>
      <c r="R2" s="14"/>
      <c r="U2" s="27" t="s">
        <v>20</v>
      </c>
      <c r="V2" s="27" t="s">
        <v>53</v>
      </c>
      <c r="W2" s="29" t="s">
        <v>54</v>
      </c>
      <c r="X2" s="28" t="s">
        <v>55</v>
      </c>
      <c r="AA2" s="26"/>
      <c r="AB2" s="27" t="s">
        <v>20</v>
      </c>
      <c r="AC2" s="23" t="s">
        <v>56</v>
      </c>
      <c r="AD2" s="29" t="s">
        <v>50</v>
      </c>
      <c r="AE2" s="28" t="s">
        <v>57</v>
      </c>
      <c r="AF2" s="30" t="s">
        <v>58</v>
      </c>
      <c r="AH2" s="26"/>
      <c r="AI2" s="27" t="s">
        <v>20</v>
      </c>
      <c r="AJ2" s="27" t="s">
        <v>53</v>
      </c>
      <c r="AK2" s="29" t="s">
        <v>50</v>
      </c>
      <c r="AL2" s="28" t="s">
        <v>57</v>
      </c>
      <c r="AM2" s="30" t="s">
        <v>58</v>
      </c>
      <c r="AN2" s="27" t="s">
        <v>20</v>
      </c>
      <c r="AO2" s="27" t="s">
        <v>53</v>
      </c>
      <c r="AP2" s="29" t="s">
        <v>50</v>
      </c>
      <c r="AQ2" s="28" t="s">
        <v>59</v>
      </c>
      <c r="AR2" s="22" t="s">
        <v>60</v>
      </c>
      <c r="AS2" s="30" t="s">
        <v>58</v>
      </c>
      <c r="AT2" s="31"/>
      <c r="AU2" s="31" t="s">
        <v>20</v>
      </c>
      <c r="AV2" s="27" t="s">
        <v>53</v>
      </c>
      <c r="AW2" s="29" t="s">
        <v>50</v>
      </c>
      <c r="AX2" s="28" t="s">
        <v>57</v>
      </c>
      <c r="AY2" s="32" t="s">
        <v>61</v>
      </c>
      <c r="AZ2" s="22" t="s">
        <v>62</v>
      </c>
      <c r="BA2" s="30" t="s">
        <v>58</v>
      </c>
      <c r="BB2" s="31" t="s">
        <v>20</v>
      </c>
      <c r="BC2" s="27" t="s">
        <v>53</v>
      </c>
      <c r="BD2" s="29" t="s">
        <v>50</v>
      </c>
      <c r="BE2" s="28"/>
      <c r="BF2" s="28" t="s">
        <v>57</v>
      </c>
      <c r="BG2" s="22" t="s">
        <v>62</v>
      </c>
      <c r="BH2" s="30" t="s">
        <v>58</v>
      </c>
      <c r="BI2" s="31"/>
      <c r="BJ2" s="27" t="s">
        <v>53</v>
      </c>
      <c r="BK2" s="29" t="s">
        <v>50</v>
      </c>
      <c r="BL2" s="28" t="s">
        <v>63</v>
      </c>
      <c r="BM2" s="31" t="s">
        <v>64</v>
      </c>
      <c r="BN2" s="28" t="s">
        <v>65</v>
      </c>
      <c r="BO2" s="28" t="s">
        <v>66</v>
      </c>
      <c r="BP2" s="22" t="s">
        <v>62</v>
      </c>
      <c r="BQ2" s="30" t="s">
        <v>58</v>
      </c>
      <c r="BR2" s="31"/>
      <c r="BS2" s="31"/>
      <c r="BT2" s="27" t="s">
        <v>53</v>
      </c>
      <c r="BU2" s="29" t="s">
        <v>50</v>
      </c>
      <c r="BV2" s="28" t="s">
        <v>67</v>
      </c>
      <c r="BW2" s="30" t="s">
        <v>58</v>
      </c>
      <c r="BX2" s="1"/>
      <c r="BY2" s="27" t="s">
        <v>53</v>
      </c>
      <c r="BZ2" s="29" t="s">
        <v>50</v>
      </c>
      <c r="CA2" s="28" t="s">
        <v>68</v>
      </c>
      <c r="CB2" s="22" t="s">
        <v>62</v>
      </c>
      <c r="CC2" s="30" t="s">
        <v>58</v>
      </c>
      <c r="CD2" s="1"/>
      <c r="CE2" s="27" t="s">
        <v>53</v>
      </c>
      <c r="CF2" s="29" t="s">
        <v>50</v>
      </c>
      <c r="CG2" s="28" t="s">
        <v>68</v>
      </c>
      <c r="CH2" s="22" t="s">
        <v>62</v>
      </c>
      <c r="CI2" s="30" t="s">
        <v>58</v>
      </c>
    </row>
    <row r="3" spans="1:87" ht="14.4">
      <c r="A3" s="1">
        <v>8</v>
      </c>
      <c r="B3" s="1" t="s">
        <v>22</v>
      </c>
      <c r="C3" s="27">
        <v>1500</v>
      </c>
      <c r="D3" s="33"/>
      <c r="E3" s="33"/>
      <c r="F3" s="34">
        <f t="shared" ref="F3:F6" si="0">SUM(F31:H31)</f>
        <v>1331</v>
      </c>
      <c r="G3" s="35">
        <f t="shared" ref="G3:G6" si="1">F3/C3</f>
        <v>0.88733333333333331</v>
      </c>
      <c r="I3" s="36">
        <f t="shared" ref="I3:I6" si="2">F3-625</f>
        <v>706</v>
      </c>
      <c r="J3" s="11" t="s">
        <v>69</v>
      </c>
      <c r="K3" s="1">
        <v>8</v>
      </c>
      <c r="L3" s="1" t="s">
        <v>22</v>
      </c>
      <c r="M3" s="22">
        <v>624</v>
      </c>
      <c r="N3" s="37">
        <f t="shared" ref="N3:N6" si="3">M3/625</f>
        <v>0.99839999999999995</v>
      </c>
      <c r="O3" s="17">
        <f t="shared" ref="O3:O6" si="4">M3/(C3-I3)</f>
        <v>0.78589420654911835</v>
      </c>
      <c r="P3" s="32">
        <v>125</v>
      </c>
      <c r="Q3" s="3">
        <f t="shared" ref="Q3:Q6" si="5">M3-P3</f>
        <v>499</v>
      </c>
      <c r="R3" s="11" t="s">
        <v>69</v>
      </c>
      <c r="S3" s="1">
        <v>8</v>
      </c>
      <c r="T3" s="1" t="s">
        <v>22</v>
      </c>
      <c r="U3" s="22">
        <v>467</v>
      </c>
      <c r="V3" s="38">
        <f t="shared" ref="V3:V6" si="6">U3/(625-P3)</f>
        <v>0.93400000000000005</v>
      </c>
      <c r="W3" s="39">
        <f t="shared" ref="W3:W6" si="7">U3/(C3-I3-P3)</f>
        <v>0.6980568011958147</v>
      </c>
      <c r="X3" s="36">
        <f t="shared" ref="X3:X6" si="8">U3-250</f>
        <v>217</v>
      </c>
      <c r="Y3" s="11" t="s">
        <v>69</v>
      </c>
      <c r="Z3" s="1">
        <v>8</v>
      </c>
      <c r="AA3" s="1" t="s">
        <v>22</v>
      </c>
      <c r="AB3" s="3">
        <f>189+50</f>
        <v>239</v>
      </c>
      <c r="AC3" s="3">
        <f t="shared" ref="AC3:AC6" si="9">AB3/(250)*100</f>
        <v>95.6</v>
      </c>
      <c r="AD3" s="17">
        <f t="shared" ref="AD3:AD6" si="10">AB3/(C3-I3-P3-X3)</f>
        <v>0.52876106194690264</v>
      </c>
      <c r="AE3" s="32">
        <v>10</v>
      </c>
      <c r="AF3" s="40">
        <v>21</v>
      </c>
      <c r="AG3" s="1">
        <v>8</v>
      </c>
      <c r="AH3" s="1" t="s">
        <v>22</v>
      </c>
      <c r="AI3" s="41">
        <v>227</v>
      </c>
      <c r="AJ3" s="21">
        <f t="shared" ref="AJ3:AJ6" si="11">(AI3/AB3)*100</f>
        <v>94.979079497907946</v>
      </c>
      <c r="AK3" s="17">
        <f t="shared" ref="AK3:AK6" si="12">AI3/(C3-I3-P3-X3-AE3)</f>
        <v>0.51357466063348411</v>
      </c>
      <c r="AL3" s="32"/>
      <c r="AM3" s="42"/>
      <c r="AN3" s="1">
        <v>186</v>
      </c>
      <c r="AO3" s="43">
        <f t="shared" ref="AO3:AO6" si="13">AN3/AI3</f>
        <v>0.81938325991189431</v>
      </c>
      <c r="AP3" s="17">
        <f t="shared" ref="AP3:AP6" si="14">AN3/(C3-I3-P3-X3-AE3-AL3)</f>
        <v>0.42081447963800905</v>
      </c>
      <c r="AQ3" s="32">
        <v>0</v>
      </c>
      <c r="AR3" s="44">
        <v>93</v>
      </c>
      <c r="AS3" s="42"/>
      <c r="AT3" s="45" t="s">
        <v>70</v>
      </c>
      <c r="AU3" s="45">
        <v>94</v>
      </c>
      <c r="AV3" s="46">
        <f t="shared" ref="AV3:AV19" si="15">AU3/AR3</f>
        <v>1.010752688172043</v>
      </c>
      <c r="AW3" s="17">
        <f t="shared" ref="AW3:AW6" si="16">AU3/((($C3-$I3-$P3-$X3-$AE3-$AL3-$AQ3)/2))</f>
        <v>0.42533936651583709</v>
      </c>
      <c r="AX3" s="47">
        <v>10</v>
      </c>
      <c r="AY3" s="48">
        <v>34</v>
      </c>
      <c r="AZ3" s="49">
        <f t="shared" ref="AZ3:AZ19" si="17">AU3-AX3-AY3</f>
        <v>50</v>
      </c>
      <c r="BA3" s="42"/>
      <c r="BB3" s="1">
        <v>47</v>
      </c>
      <c r="BC3" s="46">
        <f t="shared" ref="BC3:BC19" si="18">BB3/AZ3</f>
        <v>0.94</v>
      </c>
      <c r="BD3" s="17">
        <f t="shared" ref="BD3:BD6" si="19">BB3/((($C3-$I3-$P3-$X3-$AE3-$AL3-$AQ3)/2)-AX3-AY3)</f>
        <v>0.2655367231638418</v>
      </c>
      <c r="BE3" s="45"/>
      <c r="BF3" s="45">
        <v>4</v>
      </c>
      <c r="BG3" s="45">
        <f t="shared" ref="BG3:BG19" si="20">BB3-BE3-BF3</f>
        <v>43</v>
      </c>
      <c r="BH3" s="42"/>
      <c r="BI3" s="50">
        <v>39</v>
      </c>
      <c r="BJ3" s="46">
        <f t="shared" ref="BJ3:BJ19" si="21">BI3/BG3</f>
        <v>0.90697674418604646</v>
      </c>
      <c r="BK3" s="17">
        <f t="shared" ref="BK3:BK6" si="22">BI3/((($C3-$I3-$P3-$X3-$AE3-$AL3-$AQ3)/2)-AY3-AX3-BF3)</f>
        <v>0.22543352601156069</v>
      </c>
      <c r="BL3" s="1">
        <v>1</v>
      </c>
      <c r="BM3" s="45">
        <v>40</v>
      </c>
      <c r="BN3" s="45">
        <v>6</v>
      </c>
      <c r="BO3" s="45">
        <v>2</v>
      </c>
      <c r="BP3" s="45">
        <f>BM3-BN3-BO3</f>
        <v>32</v>
      </c>
      <c r="BQ3" s="42">
        <v>1</v>
      </c>
      <c r="BR3" s="45" t="s">
        <v>70</v>
      </c>
      <c r="BS3" s="51">
        <v>29</v>
      </c>
      <c r="BT3" s="46">
        <f t="shared" ref="BT3:BT6" si="23">BS3/BP3</f>
        <v>0.90625</v>
      </c>
      <c r="BU3" s="17">
        <f>BS3/((($C3-$I3-$P3-$X3-$AE3-$AL3-$AQ3)/2)-$BF$3-$BN$3-$BF3-$AX3-$AY3-$BL3-$BO3)</f>
        <v>0.18124999999999999</v>
      </c>
      <c r="BV3" s="45">
        <v>4</v>
      </c>
      <c r="BW3" s="42">
        <v>2</v>
      </c>
      <c r="BX3" s="50">
        <v>29</v>
      </c>
      <c r="BY3" s="46">
        <f t="shared" ref="BY3:BY6" si="24">BX3/(BS3-BV3)</f>
        <v>1.1599999999999999</v>
      </c>
      <c r="BZ3" s="17">
        <f>BX3/((($C3-$I3-$P3-$X3-$AE3-$AL3-$AQ3)/2)-$BF$3-$BN$3-$BF3-$AX3-$AY3-$BL3-$BV$3)</f>
        <v>0.18354430379746836</v>
      </c>
      <c r="CA3" s="45">
        <v>9</v>
      </c>
      <c r="CB3" s="45">
        <f t="shared" ref="CB3:CB6" si="25">BX3-CA3</f>
        <v>20</v>
      </c>
      <c r="CC3" s="42">
        <v>1</v>
      </c>
      <c r="CD3" s="50">
        <v>23</v>
      </c>
      <c r="CE3" s="46">
        <f t="shared" ref="CE3:CE6" si="26">CD3/(CB3-CC3)</f>
        <v>1.2105263157894737</v>
      </c>
      <c r="CF3" s="17">
        <f>CD3/((($C3-$I3-$P3-$X3-$AE3-$AL3-$AQ3)/2)-$BF$3-$BN$3-$BF3-$AX3-$AY3-$BL3-$BV$3)</f>
        <v>0.14556962025316456</v>
      </c>
      <c r="CG3" s="45"/>
      <c r="CH3" s="45">
        <f t="shared" ref="CH3:CH6" si="27">CD3-CG3</f>
        <v>23</v>
      </c>
      <c r="CI3" s="42"/>
    </row>
    <row r="4" spans="1:87" ht="14.4">
      <c r="A4" s="1">
        <v>8</v>
      </c>
      <c r="B4" s="1" t="s">
        <v>23</v>
      </c>
      <c r="C4" s="27">
        <v>1500</v>
      </c>
      <c r="D4" s="33"/>
      <c r="E4" s="33"/>
      <c r="F4" s="34">
        <f t="shared" si="0"/>
        <v>1490</v>
      </c>
      <c r="G4" s="35">
        <f t="shared" si="1"/>
        <v>0.99333333333333329</v>
      </c>
      <c r="I4" s="36">
        <f t="shared" si="2"/>
        <v>865</v>
      </c>
      <c r="J4" s="14"/>
      <c r="K4" s="1">
        <v>8</v>
      </c>
      <c r="L4" s="1" t="s">
        <v>23</v>
      </c>
      <c r="M4" s="22">
        <v>627</v>
      </c>
      <c r="N4" s="37">
        <f t="shared" si="3"/>
        <v>1.0032000000000001</v>
      </c>
      <c r="O4" s="17">
        <f t="shared" si="4"/>
        <v>0.98740157480314961</v>
      </c>
      <c r="P4" s="32">
        <v>125</v>
      </c>
      <c r="Q4" s="3">
        <f t="shared" si="5"/>
        <v>502</v>
      </c>
      <c r="R4" s="14"/>
      <c r="S4" s="1">
        <v>8</v>
      </c>
      <c r="T4" s="1" t="s">
        <v>23</v>
      </c>
      <c r="U4" s="22">
        <v>471</v>
      </c>
      <c r="V4" s="38">
        <f t="shared" si="6"/>
        <v>0.94199999999999995</v>
      </c>
      <c r="W4" s="39">
        <f t="shared" si="7"/>
        <v>0.92352941176470593</v>
      </c>
      <c r="X4" s="36">
        <f t="shared" si="8"/>
        <v>221</v>
      </c>
      <c r="Y4" s="14"/>
      <c r="Z4" s="1">
        <v>8</v>
      </c>
      <c r="AA4" s="1" t="s">
        <v>23</v>
      </c>
      <c r="AB4" s="1">
        <f>196+50</f>
        <v>246</v>
      </c>
      <c r="AC4" s="3">
        <f t="shared" si="9"/>
        <v>98.4</v>
      </c>
      <c r="AD4" s="17">
        <f t="shared" si="10"/>
        <v>0.85121107266435991</v>
      </c>
      <c r="AE4" s="32">
        <v>10</v>
      </c>
      <c r="AF4" s="40">
        <v>29</v>
      </c>
      <c r="AG4" s="1">
        <v>8</v>
      </c>
      <c r="AH4" s="1" t="s">
        <v>23</v>
      </c>
      <c r="AI4" s="41">
        <v>234</v>
      </c>
      <c r="AJ4" s="21">
        <f t="shared" si="11"/>
        <v>95.121951219512198</v>
      </c>
      <c r="AK4" s="17">
        <f t="shared" si="12"/>
        <v>0.83870967741935487</v>
      </c>
      <c r="AL4" s="32"/>
      <c r="AM4" s="42"/>
      <c r="AN4" s="1">
        <v>187</v>
      </c>
      <c r="AO4" s="43">
        <f t="shared" si="13"/>
        <v>0.79914529914529919</v>
      </c>
      <c r="AP4" s="17">
        <f t="shared" si="14"/>
        <v>0.67025089605734767</v>
      </c>
      <c r="AQ4" s="32">
        <v>0</v>
      </c>
      <c r="AR4" s="44">
        <v>94</v>
      </c>
      <c r="AS4" s="42"/>
      <c r="AT4" s="45" t="s">
        <v>71</v>
      </c>
      <c r="AU4" s="45">
        <v>88</v>
      </c>
      <c r="AV4" s="46">
        <f t="shared" si="15"/>
        <v>0.93617021276595747</v>
      </c>
      <c r="AW4" s="17">
        <f t="shared" si="16"/>
        <v>0.63082437275985659</v>
      </c>
      <c r="AX4" s="32">
        <v>10</v>
      </c>
      <c r="AY4" s="48">
        <v>28</v>
      </c>
      <c r="AZ4" s="49">
        <f t="shared" si="17"/>
        <v>50</v>
      </c>
      <c r="BA4" s="42"/>
      <c r="BB4" s="1">
        <v>56</v>
      </c>
      <c r="BC4" s="46">
        <f t="shared" si="18"/>
        <v>1.1200000000000001</v>
      </c>
      <c r="BD4" s="17">
        <f t="shared" si="19"/>
        <v>0.55172413793103448</v>
      </c>
      <c r="BE4" s="45"/>
      <c r="BF4" s="45">
        <v>4</v>
      </c>
      <c r="BG4" s="45">
        <f t="shared" si="20"/>
        <v>52</v>
      </c>
      <c r="BH4" s="42"/>
      <c r="BI4" s="52">
        <v>49</v>
      </c>
      <c r="BJ4" s="46">
        <f t="shared" si="21"/>
        <v>0.94230769230769229</v>
      </c>
      <c r="BK4" s="17">
        <f t="shared" si="22"/>
        <v>0.50256410256410255</v>
      </c>
      <c r="BL4" s="1">
        <v>5</v>
      </c>
      <c r="BM4" s="45">
        <v>40</v>
      </c>
      <c r="BN4" s="45">
        <v>6</v>
      </c>
      <c r="BO4" s="45"/>
      <c r="BP4" s="45">
        <f t="shared" ref="BP4:BP6" si="28">BM4-BN4</f>
        <v>34</v>
      </c>
      <c r="BQ4" s="42"/>
      <c r="BR4" s="45" t="s">
        <v>71</v>
      </c>
      <c r="BS4" s="51">
        <v>30</v>
      </c>
      <c r="BT4" s="46">
        <f t="shared" si="23"/>
        <v>0.88235294117647056</v>
      </c>
      <c r="BU4" s="17">
        <f>BS4/((($C4-$I4-$P4-$X4-$AE4-$AL4-$AQ4)/2)-$BF$4-$BN$4-$BF4-$AX4-$AY4-$BL4)</f>
        <v>0.36363636363636365</v>
      </c>
      <c r="BV4" s="45">
        <v>4</v>
      </c>
      <c r="BW4" s="42"/>
      <c r="BX4" s="50">
        <v>30</v>
      </c>
      <c r="BY4" s="46">
        <f t="shared" si="24"/>
        <v>1.1538461538461537</v>
      </c>
      <c r="BZ4" s="17">
        <f>BX4/((($C4-$I4-$P4-$X4-$AE4-$AL4-$AQ4)/2)-$BF$4-$BN$4-$BF4-$AX4-$AY4-$BL4)</f>
        <v>0.36363636363636365</v>
      </c>
      <c r="CA4" s="45">
        <v>5</v>
      </c>
      <c r="CB4" s="45">
        <f t="shared" si="25"/>
        <v>25</v>
      </c>
      <c r="CC4" s="42">
        <v>2</v>
      </c>
      <c r="CD4" s="50">
        <v>24</v>
      </c>
      <c r="CE4" s="46">
        <f t="shared" si="26"/>
        <v>1.0434782608695652</v>
      </c>
      <c r="CF4" s="17">
        <f>CD4/((($C4-$I4-$P4-$X4-$AE4-$AL4-$AQ4)/2)-$BF$4-$BN$4-$BF4-$AX4-$AY4-$BL4)</f>
        <v>0.29090909090909089</v>
      </c>
      <c r="CG4" s="45"/>
      <c r="CH4" s="45">
        <f t="shared" si="27"/>
        <v>24</v>
      </c>
      <c r="CI4" s="42"/>
    </row>
    <row r="5" spans="1:87" ht="14.4">
      <c r="A5" s="1">
        <v>8</v>
      </c>
      <c r="B5" s="1" t="s">
        <v>24</v>
      </c>
      <c r="C5" s="27">
        <v>1500</v>
      </c>
      <c r="D5" s="33"/>
      <c r="E5" s="33"/>
      <c r="F5" s="34">
        <f t="shared" si="0"/>
        <v>1366</v>
      </c>
      <c r="G5" s="35">
        <f t="shared" si="1"/>
        <v>0.91066666666666662</v>
      </c>
      <c r="I5" s="36">
        <f t="shared" si="2"/>
        <v>741</v>
      </c>
      <c r="J5" s="14"/>
      <c r="K5" s="1">
        <v>8</v>
      </c>
      <c r="L5" s="1" t="s">
        <v>24</v>
      </c>
      <c r="M5" s="22">
        <v>618</v>
      </c>
      <c r="N5" s="37">
        <f t="shared" si="3"/>
        <v>0.98880000000000001</v>
      </c>
      <c r="O5" s="17">
        <f t="shared" si="4"/>
        <v>0.81422924901185767</v>
      </c>
      <c r="P5" s="32">
        <v>125</v>
      </c>
      <c r="Q5" s="3">
        <f t="shared" si="5"/>
        <v>493</v>
      </c>
      <c r="R5" s="14"/>
      <c r="S5" s="1">
        <v>8</v>
      </c>
      <c r="T5" s="1" t="s">
        <v>24</v>
      </c>
      <c r="U5" s="22">
        <v>506</v>
      </c>
      <c r="V5" s="38">
        <f t="shared" si="6"/>
        <v>1.012</v>
      </c>
      <c r="W5" s="39">
        <f t="shared" si="7"/>
        <v>0.79810725552050477</v>
      </c>
      <c r="X5" s="36">
        <f t="shared" si="8"/>
        <v>256</v>
      </c>
      <c r="Y5" s="14"/>
      <c r="Z5" s="1">
        <v>8</v>
      </c>
      <c r="AA5" s="1" t="s">
        <v>24</v>
      </c>
      <c r="AB5" s="1">
        <f>184+50</f>
        <v>234</v>
      </c>
      <c r="AC5" s="3">
        <f t="shared" si="9"/>
        <v>93.600000000000009</v>
      </c>
      <c r="AD5" s="17">
        <f t="shared" si="10"/>
        <v>0.61904761904761907</v>
      </c>
      <c r="AE5" s="32">
        <v>10</v>
      </c>
      <c r="AF5" s="40">
        <v>19</v>
      </c>
      <c r="AG5" s="1">
        <v>8</v>
      </c>
      <c r="AH5" s="1" t="s">
        <v>24</v>
      </c>
      <c r="AI5" s="41">
        <v>216</v>
      </c>
      <c r="AJ5" s="21">
        <f t="shared" si="11"/>
        <v>92.307692307692307</v>
      </c>
      <c r="AK5" s="17">
        <f t="shared" si="12"/>
        <v>0.58695652173913049</v>
      </c>
      <c r="AL5" s="32"/>
      <c r="AM5" s="42"/>
      <c r="AN5" s="1">
        <v>188</v>
      </c>
      <c r="AO5" s="43">
        <f t="shared" si="13"/>
        <v>0.87037037037037035</v>
      </c>
      <c r="AP5" s="17">
        <f t="shared" si="14"/>
        <v>0.51086956521739135</v>
      </c>
      <c r="AQ5" s="32">
        <v>0</v>
      </c>
      <c r="AR5" s="44">
        <v>91</v>
      </c>
      <c r="AS5" s="42"/>
      <c r="AT5" s="45" t="s">
        <v>72</v>
      </c>
      <c r="AU5" s="45">
        <v>84</v>
      </c>
      <c r="AV5" s="46">
        <f t="shared" si="15"/>
        <v>0.92307692307692313</v>
      </c>
      <c r="AW5" s="17">
        <f t="shared" si="16"/>
        <v>0.45652173913043476</v>
      </c>
      <c r="AX5" s="32">
        <v>10</v>
      </c>
      <c r="AY5" s="48">
        <v>24</v>
      </c>
      <c r="AZ5" s="49">
        <f t="shared" si="17"/>
        <v>50</v>
      </c>
      <c r="BA5" s="42"/>
      <c r="BB5" s="1">
        <v>49</v>
      </c>
      <c r="BC5" s="46">
        <f t="shared" si="18"/>
        <v>0.98</v>
      </c>
      <c r="BD5" s="17">
        <f t="shared" si="19"/>
        <v>0.32666666666666666</v>
      </c>
      <c r="BE5" s="45"/>
      <c r="BF5" s="45">
        <v>4</v>
      </c>
      <c r="BG5" s="45">
        <f t="shared" si="20"/>
        <v>45</v>
      </c>
      <c r="BH5" s="42"/>
      <c r="BI5" s="52">
        <v>41</v>
      </c>
      <c r="BJ5" s="46">
        <f t="shared" si="21"/>
        <v>0.91111111111111109</v>
      </c>
      <c r="BK5" s="17">
        <f t="shared" si="22"/>
        <v>0.28082191780821919</v>
      </c>
      <c r="BL5" s="1">
        <v>6</v>
      </c>
      <c r="BM5" s="45">
        <v>40</v>
      </c>
      <c r="BN5" s="45">
        <v>6</v>
      </c>
      <c r="BO5" s="45"/>
      <c r="BP5" s="45">
        <f t="shared" si="28"/>
        <v>34</v>
      </c>
      <c r="BQ5" s="42"/>
      <c r="BR5" s="45" t="s">
        <v>72</v>
      </c>
      <c r="BS5" s="51">
        <v>30</v>
      </c>
      <c r="BT5" s="46">
        <f t="shared" si="23"/>
        <v>0.88235294117647056</v>
      </c>
      <c r="BU5" s="17">
        <f t="shared" ref="BU5:BU6" si="29">BS5/((($C5-$I5-$P5-$X5-$AE5-$AL5-$AQ5)/2)-BF5-BN5-$BF5-$AX5-$AY5-$BL5)</f>
        <v>0.23076923076923078</v>
      </c>
      <c r="BV5" s="45">
        <v>4</v>
      </c>
      <c r="BW5" s="42"/>
      <c r="BX5" s="50">
        <v>30</v>
      </c>
      <c r="BY5" s="46">
        <f t="shared" si="24"/>
        <v>1.1538461538461537</v>
      </c>
      <c r="BZ5" s="17">
        <f t="shared" ref="BZ5:BZ6" si="30">BX5/((($C5-$I5-$P5-$X5-$AE5-$AL5-$AQ5)/2)-BM5-BV5-$BF5-$AX5-$AY5-$BL5)</f>
        <v>0.3125</v>
      </c>
      <c r="CA5" s="45">
        <v>10</v>
      </c>
      <c r="CB5" s="45">
        <f t="shared" si="25"/>
        <v>20</v>
      </c>
      <c r="CC5" s="42">
        <v>1</v>
      </c>
      <c r="CD5" s="50">
        <v>25</v>
      </c>
      <c r="CE5" s="46">
        <f t="shared" si="26"/>
        <v>1.3157894736842106</v>
      </c>
      <c r="CF5" s="17">
        <f t="shared" ref="CF5:CF6" si="31">CD5/((($C5-$I5-$P5-$X5-$AE5-$AL5-$AQ5)/2)-BS5-CB5-$BF5-$AX5-$AY5-$BL5)</f>
        <v>0.27777777777777779</v>
      </c>
      <c r="CG5" s="45"/>
      <c r="CH5" s="45">
        <f t="shared" si="27"/>
        <v>25</v>
      </c>
      <c r="CI5" s="42"/>
    </row>
    <row r="6" spans="1:87" ht="14.4">
      <c r="A6" s="1">
        <v>8</v>
      </c>
      <c r="B6" s="1" t="s">
        <v>25</v>
      </c>
      <c r="C6" s="27">
        <v>1606</v>
      </c>
      <c r="D6" s="33"/>
      <c r="E6" s="33"/>
      <c r="F6" s="34">
        <f t="shared" si="0"/>
        <v>1606</v>
      </c>
      <c r="G6" s="35">
        <f t="shared" si="1"/>
        <v>1</v>
      </c>
      <c r="I6" s="36">
        <f t="shared" si="2"/>
        <v>981</v>
      </c>
      <c r="J6" s="14"/>
      <c r="K6" s="1">
        <v>8</v>
      </c>
      <c r="L6" s="1" t="s">
        <v>25</v>
      </c>
      <c r="M6" s="22">
        <v>601</v>
      </c>
      <c r="N6" s="37">
        <f t="shared" si="3"/>
        <v>0.96160000000000001</v>
      </c>
      <c r="O6" s="17">
        <f t="shared" si="4"/>
        <v>0.96160000000000001</v>
      </c>
      <c r="P6" s="32">
        <v>125</v>
      </c>
      <c r="Q6" s="3">
        <f t="shared" si="5"/>
        <v>476</v>
      </c>
      <c r="R6" s="14"/>
      <c r="S6" s="1">
        <v>8</v>
      </c>
      <c r="T6" s="1" t="s">
        <v>25</v>
      </c>
      <c r="U6" s="22">
        <v>463</v>
      </c>
      <c r="V6" s="38">
        <f t="shared" si="6"/>
        <v>0.92600000000000005</v>
      </c>
      <c r="W6" s="39">
        <f t="shared" si="7"/>
        <v>0.92600000000000005</v>
      </c>
      <c r="X6" s="36">
        <f t="shared" si="8"/>
        <v>213</v>
      </c>
      <c r="Y6" s="14"/>
      <c r="Z6" s="1">
        <v>8</v>
      </c>
      <c r="AA6" s="1" t="s">
        <v>25</v>
      </c>
      <c r="AB6" s="1">
        <f>185+50</f>
        <v>235</v>
      </c>
      <c r="AC6" s="3">
        <f t="shared" si="9"/>
        <v>94</v>
      </c>
      <c r="AD6" s="17">
        <f t="shared" si="10"/>
        <v>0.81881533101045301</v>
      </c>
      <c r="AE6" s="32">
        <v>10</v>
      </c>
      <c r="AF6" s="40">
        <v>16</v>
      </c>
      <c r="AG6" s="1">
        <v>8</v>
      </c>
      <c r="AH6" s="1" t="s">
        <v>25</v>
      </c>
      <c r="AI6" s="41">
        <v>218</v>
      </c>
      <c r="AJ6" s="21">
        <f t="shared" si="11"/>
        <v>92.765957446808514</v>
      </c>
      <c r="AK6" s="17">
        <f t="shared" si="12"/>
        <v>0.78700361010830322</v>
      </c>
      <c r="AL6" s="32"/>
      <c r="AM6" s="42"/>
      <c r="AN6" s="1">
        <v>183</v>
      </c>
      <c r="AO6" s="43">
        <f t="shared" si="13"/>
        <v>0.83944954128440363</v>
      </c>
      <c r="AP6" s="17">
        <f t="shared" si="14"/>
        <v>0.66064981949458479</v>
      </c>
      <c r="AQ6" s="32">
        <v>0</v>
      </c>
      <c r="AR6" s="44">
        <v>93</v>
      </c>
      <c r="AS6" s="42"/>
      <c r="AT6" s="45" t="s">
        <v>73</v>
      </c>
      <c r="AU6" s="45">
        <v>90</v>
      </c>
      <c r="AV6" s="46">
        <f t="shared" si="15"/>
        <v>0.967741935483871</v>
      </c>
      <c r="AW6" s="17">
        <f t="shared" si="16"/>
        <v>0.64981949458483756</v>
      </c>
      <c r="AX6" s="32">
        <v>10</v>
      </c>
      <c r="AY6" s="48">
        <v>30</v>
      </c>
      <c r="AZ6" s="49">
        <f t="shared" si="17"/>
        <v>50</v>
      </c>
      <c r="BA6" s="42"/>
      <c r="BB6" s="1">
        <v>44</v>
      </c>
      <c r="BC6" s="46">
        <f t="shared" si="18"/>
        <v>0.88</v>
      </c>
      <c r="BD6" s="17">
        <f t="shared" si="19"/>
        <v>0.4467005076142132</v>
      </c>
      <c r="BE6" s="45"/>
      <c r="BF6" s="45">
        <v>4</v>
      </c>
      <c r="BG6" s="45">
        <f t="shared" si="20"/>
        <v>40</v>
      </c>
      <c r="BH6" s="42"/>
      <c r="BI6" s="52">
        <v>36</v>
      </c>
      <c r="BJ6" s="46">
        <f t="shared" si="21"/>
        <v>0.9</v>
      </c>
      <c r="BK6" s="17">
        <f t="shared" si="22"/>
        <v>0.38095238095238093</v>
      </c>
      <c r="BL6" s="1">
        <v>2</v>
      </c>
      <c r="BM6" s="45">
        <v>40</v>
      </c>
      <c r="BN6" s="45">
        <v>6</v>
      </c>
      <c r="BO6" s="45"/>
      <c r="BP6" s="45">
        <f t="shared" si="28"/>
        <v>34</v>
      </c>
      <c r="BQ6" s="42"/>
      <c r="BR6" s="45" t="s">
        <v>73</v>
      </c>
      <c r="BS6" s="51">
        <v>33</v>
      </c>
      <c r="BT6" s="46">
        <f t="shared" si="23"/>
        <v>0.97058823529411764</v>
      </c>
      <c r="BU6" s="17">
        <f t="shared" si="29"/>
        <v>0.4</v>
      </c>
      <c r="BV6" s="45">
        <v>4</v>
      </c>
      <c r="BW6" s="42"/>
      <c r="BX6" s="50">
        <v>33</v>
      </c>
      <c r="BY6" s="46">
        <f t="shared" si="24"/>
        <v>1.1379310344827587</v>
      </c>
      <c r="BZ6" s="17">
        <f t="shared" si="30"/>
        <v>0.68041237113402064</v>
      </c>
      <c r="CA6" s="45">
        <v>8</v>
      </c>
      <c r="CB6" s="45">
        <f t="shared" si="25"/>
        <v>25</v>
      </c>
      <c r="CC6" s="42"/>
      <c r="CD6" s="50">
        <v>23</v>
      </c>
      <c r="CE6" s="46">
        <f t="shared" si="26"/>
        <v>0.92</v>
      </c>
      <c r="CF6" s="17">
        <f t="shared" si="31"/>
        <v>0.66666666666666663</v>
      </c>
      <c r="CG6" s="45"/>
      <c r="CH6" s="45">
        <f t="shared" si="27"/>
        <v>23</v>
      </c>
      <c r="CI6" s="42"/>
    </row>
    <row r="7" spans="1:87" ht="14.4">
      <c r="A7" s="1"/>
      <c r="B7" s="1"/>
      <c r="C7" s="53"/>
      <c r="D7" s="33"/>
      <c r="E7" s="33"/>
      <c r="F7" s="34"/>
      <c r="G7" s="35"/>
      <c r="I7" s="36"/>
      <c r="J7" s="14"/>
      <c r="K7" s="1"/>
      <c r="L7" s="1"/>
      <c r="M7" s="22"/>
      <c r="N7" s="37"/>
      <c r="O7" s="17"/>
      <c r="P7" s="32"/>
      <c r="R7" s="14"/>
      <c r="S7" s="1"/>
      <c r="T7" s="1"/>
      <c r="U7" s="22"/>
      <c r="V7" s="38"/>
      <c r="W7" s="39"/>
      <c r="X7" s="36"/>
      <c r="Y7" s="14"/>
      <c r="Z7" s="1"/>
      <c r="AA7" s="1"/>
      <c r="AD7" s="17"/>
      <c r="AE7" s="32"/>
      <c r="AF7" s="40"/>
      <c r="AG7" s="1"/>
      <c r="AH7" s="1"/>
      <c r="AI7" s="41"/>
      <c r="AJ7" s="21"/>
      <c r="AK7" s="17"/>
      <c r="AL7" s="32"/>
      <c r="AM7" s="42"/>
      <c r="AN7" s="1"/>
      <c r="AO7" s="43"/>
      <c r="AP7" s="17"/>
      <c r="AQ7" s="32"/>
      <c r="AR7" s="44">
        <v>94</v>
      </c>
      <c r="AS7" s="42"/>
      <c r="AT7" s="45" t="s">
        <v>74</v>
      </c>
      <c r="AU7" s="45">
        <v>88</v>
      </c>
      <c r="AV7" s="46">
        <f t="shared" si="15"/>
        <v>0.93617021276595747</v>
      </c>
      <c r="AW7" s="17">
        <f t="shared" ref="AW7:AW10" si="32">AU3/((($C3-$I3-$P3-$X3-$AE3-$AL3-$AQ3)/2))</f>
        <v>0.42533936651583709</v>
      </c>
      <c r="AX7" s="32">
        <v>10</v>
      </c>
      <c r="AY7" s="48">
        <v>28</v>
      </c>
      <c r="AZ7" s="49">
        <f t="shared" si="17"/>
        <v>50</v>
      </c>
      <c r="BA7" s="42">
        <v>1</v>
      </c>
      <c r="BB7" s="1">
        <v>53</v>
      </c>
      <c r="BC7" s="46">
        <f t="shared" si="18"/>
        <v>1.06</v>
      </c>
      <c r="BD7" s="17">
        <f t="shared" ref="BD7:BD10" si="33">BB3/((($C3-$I3-$P3-$X3-$AE3-$AL3-$AQ3)/2)-AX7-AY7)</f>
        <v>0.25683060109289618</v>
      </c>
      <c r="BE7" s="45"/>
      <c r="BF7" s="45">
        <v>4</v>
      </c>
      <c r="BG7" s="45">
        <f t="shared" si="20"/>
        <v>49</v>
      </c>
      <c r="BH7" s="42"/>
      <c r="BI7" s="52">
        <v>45</v>
      </c>
      <c r="BJ7" s="46">
        <f t="shared" si="21"/>
        <v>0.91836734693877553</v>
      </c>
      <c r="BK7" s="17">
        <f t="shared" ref="BK7:BK10" si="34">BI7/((($C3-$I3-$P3-$X3-$AE3-$AL3-$AQ3)/2)-AY7-AX7-BF7)</f>
        <v>0.25139664804469275</v>
      </c>
      <c r="BL7" s="1">
        <v>33</v>
      </c>
      <c r="BM7" s="45"/>
      <c r="BN7" s="45"/>
      <c r="BO7" s="45"/>
      <c r="BP7" s="45"/>
      <c r="BQ7" s="42"/>
      <c r="BR7" s="45"/>
      <c r="BS7" s="51"/>
      <c r="BT7" s="46"/>
      <c r="BU7" s="17"/>
      <c r="BV7" s="45"/>
      <c r="BW7" s="42"/>
      <c r="BX7" s="45"/>
      <c r="BY7" s="46"/>
      <c r="BZ7" s="17"/>
      <c r="CA7" s="45"/>
      <c r="CB7" s="54">
        <f>AVERAGE(CB3:CB6)</f>
        <v>22.5</v>
      </c>
      <c r="CC7" s="42"/>
      <c r="CD7" s="54">
        <f>AVERAGE(CD3:CD6)</f>
        <v>23.75</v>
      </c>
      <c r="CE7" s="55">
        <f>CD7/CB7</f>
        <v>1.0555555555555556</v>
      </c>
      <c r="CF7" s="17"/>
      <c r="CG7" s="45">
        <v>19</v>
      </c>
      <c r="CH7" s="45"/>
      <c r="CI7" s="42"/>
    </row>
    <row r="8" spans="1:87" ht="14.4">
      <c r="A8" s="1"/>
      <c r="B8" s="1"/>
      <c r="C8" s="53"/>
      <c r="D8" s="33"/>
      <c r="E8" s="33"/>
      <c r="F8" s="34"/>
      <c r="G8" s="35"/>
      <c r="I8" s="36"/>
      <c r="J8" s="14"/>
      <c r="K8" s="1"/>
      <c r="L8" s="1"/>
      <c r="M8" s="22"/>
      <c r="N8" s="37"/>
      <c r="O8" s="17"/>
      <c r="P8" s="32"/>
      <c r="R8" s="14"/>
      <c r="S8" s="1"/>
      <c r="T8" s="1"/>
      <c r="U8" s="22"/>
      <c r="V8" s="38"/>
      <c r="W8" s="39"/>
      <c r="X8" s="36"/>
      <c r="Y8" s="14"/>
      <c r="Z8" s="1"/>
      <c r="AA8" s="1"/>
      <c r="AD8" s="17"/>
      <c r="AE8" s="32"/>
      <c r="AF8" s="40"/>
      <c r="AG8" s="1"/>
      <c r="AH8" s="1"/>
      <c r="AI8" s="41"/>
      <c r="AJ8" s="21"/>
      <c r="AK8" s="17"/>
      <c r="AL8" s="32"/>
      <c r="AM8" s="42"/>
      <c r="AN8" s="1"/>
      <c r="AO8" s="43"/>
      <c r="AP8" s="17"/>
      <c r="AQ8" s="32"/>
      <c r="AR8" s="44">
        <v>94</v>
      </c>
      <c r="AS8" s="42">
        <v>2</v>
      </c>
      <c r="AT8" s="45" t="s">
        <v>75</v>
      </c>
      <c r="AU8" s="45">
        <v>88</v>
      </c>
      <c r="AV8" s="46">
        <f t="shared" si="15"/>
        <v>0.93617021276595747</v>
      </c>
      <c r="AW8" s="17">
        <f t="shared" si="32"/>
        <v>0.63082437275985659</v>
      </c>
      <c r="AX8" s="32">
        <v>10</v>
      </c>
      <c r="AY8" s="48">
        <v>28</v>
      </c>
      <c r="AZ8" s="49">
        <f t="shared" si="17"/>
        <v>50</v>
      </c>
      <c r="BA8" s="42"/>
      <c r="BB8" s="1">
        <v>52</v>
      </c>
      <c r="BC8" s="46">
        <f t="shared" si="18"/>
        <v>1.04</v>
      </c>
      <c r="BD8" s="17">
        <f t="shared" si="33"/>
        <v>0.55172413793103448</v>
      </c>
      <c r="BE8" s="45"/>
      <c r="BF8" s="45">
        <v>4</v>
      </c>
      <c r="BG8" s="45">
        <f t="shared" si="20"/>
        <v>48</v>
      </c>
      <c r="BH8" s="42"/>
      <c r="BI8" s="52">
        <v>44</v>
      </c>
      <c r="BJ8" s="46">
        <f t="shared" si="21"/>
        <v>0.91666666666666663</v>
      </c>
      <c r="BK8" s="17">
        <f t="shared" si="34"/>
        <v>0.45128205128205129</v>
      </c>
      <c r="BL8" s="1">
        <v>29</v>
      </c>
      <c r="BM8" s="45"/>
      <c r="BN8" s="45"/>
      <c r="BO8" s="45"/>
      <c r="BP8" s="45"/>
      <c r="BQ8" s="42"/>
      <c r="BR8" s="45"/>
      <c r="BS8" s="51"/>
      <c r="BT8" s="46"/>
      <c r="BU8" s="17"/>
      <c r="BV8" s="45"/>
      <c r="BW8" s="42"/>
      <c r="BX8" s="45"/>
      <c r="BY8" s="46"/>
      <c r="BZ8" s="17"/>
      <c r="CA8" s="45"/>
      <c r="CB8" s="45"/>
      <c r="CC8" s="42"/>
      <c r="CD8" s="45"/>
      <c r="CE8" s="46"/>
      <c r="CF8" s="17"/>
      <c r="CG8" s="45"/>
      <c r="CH8" s="45"/>
      <c r="CI8" s="42"/>
    </row>
    <row r="9" spans="1:87" ht="14.4">
      <c r="A9" s="1"/>
      <c r="B9" s="1"/>
      <c r="C9" s="53"/>
      <c r="D9" s="33"/>
      <c r="E9" s="33"/>
      <c r="F9" s="34"/>
      <c r="G9" s="35"/>
      <c r="I9" s="36"/>
      <c r="J9" s="14"/>
      <c r="K9" s="1"/>
      <c r="L9" s="1"/>
      <c r="M9" s="22"/>
      <c r="N9" s="37"/>
      <c r="O9" s="17"/>
      <c r="P9" s="32"/>
      <c r="R9" s="14"/>
      <c r="S9" s="1"/>
      <c r="T9" s="1"/>
      <c r="U9" s="22"/>
      <c r="V9" s="38"/>
      <c r="W9" s="39"/>
      <c r="X9" s="36"/>
      <c r="Y9" s="14"/>
      <c r="Z9" s="1"/>
      <c r="AA9" s="1"/>
      <c r="AD9" s="17"/>
      <c r="AE9" s="32"/>
      <c r="AF9" s="40"/>
      <c r="AG9" s="1"/>
      <c r="AH9" s="1"/>
      <c r="AI9" s="41"/>
      <c r="AJ9" s="21"/>
      <c r="AK9" s="17"/>
      <c r="AL9" s="32"/>
      <c r="AM9" s="42"/>
      <c r="AN9" s="1"/>
      <c r="AO9" s="43"/>
      <c r="AP9" s="17"/>
      <c r="AQ9" s="32"/>
      <c r="AR9" s="44">
        <v>92</v>
      </c>
      <c r="AS9" s="42"/>
      <c r="AT9" s="45" t="s">
        <v>76</v>
      </c>
      <c r="AU9" s="45">
        <v>82</v>
      </c>
      <c r="AV9" s="46">
        <f t="shared" si="15"/>
        <v>0.89130434782608692</v>
      </c>
      <c r="AW9" s="17">
        <f t="shared" si="32"/>
        <v>0.45652173913043476</v>
      </c>
      <c r="AX9" s="32">
        <v>10</v>
      </c>
      <c r="AY9" s="48">
        <v>22</v>
      </c>
      <c r="AZ9" s="49">
        <f t="shared" si="17"/>
        <v>50</v>
      </c>
      <c r="BA9" s="42"/>
      <c r="BB9" s="1">
        <v>51</v>
      </c>
      <c r="BC9" s="46">
        <f t="shared" si="18"/>
        <v>1.02</v>
      </c>
      <c r="BD9" s="17">
        <f t="shared" si="33"/>
        <v>0.32236842105263158</v>
      </c>
      <c r="BE9" s="45"/>
      <c r="BF9" s="45">
        <v>4</v>
      </c>
      <c r="BG9" s="45">
        <f t="shared" si="20"/>
        <v>47</v>
      </c>
      <c r="BH9" s="42"/>
      <c r="BI9" s="52">
        <v>43</v>
      </c>
      <c r="BJ9" s="46">
        <f t="shared" si="21"/>
        <v>0.91489361702127658</v>
      </c>
      <c r="BK9" s="17">
        <f t="shared" si="34"/>
        <v>0.29054054054054052</v>
      </c>
      <c r="BL9" s="1">
        <v>30</v>
      </c>
      <c r="BM9" s="45"/>
      <c r="BN9" s="45"/>
      <c r="BO9" s="45"/>
      <c r="BP9" s="45"/>
      <c r="BQ9" s="42"/>
      <c r="BR9" s="45"/>
      <c r="BS9" s="51"/>
      <c r="BT9" s="46"/>
      <c r="BU9" s="17"/>
      <c r="BV9" s="45"/>
      <c r="BW9" s="42"/>
      <c r="BX9" s="45"/>
      <c r="BY9" s="46"/>
      <c r="BZ9" s="17"/>
      <c r="CA9" s="45"/>
      <c r="CB9" s="45"/>
      <c r="CC9" s="42"/>
      <c r="CD9" s="45"/>
      <c r="CE9" s="46"/>
      <c r="CF9" s="17"/>
      <c r="CG9" s="45"/>
      <c r="CH9" s="45"/>
      <c r="CI9" s="42"/>
    </row>
    <row r="10" spans="1:87" ht="14.4">
      <c r="A10" s="1"/>
      <c r="B10" s="1"/>
      <c r="C10" s="53"/>
      <c r="D10" s="33"/>
      <c r="E10" s="33"/>
      <c r="F10" s="34"/>
      <c r="G10" s="35"/>
      <c r="I10" s="36"/>
      <c r="J10" s="14"/>
      <c r="K10" s="1"/>
      <c r="L10" s="1"/>
      <c r="M10" s="22"/>
      <c r="N10" s="37"/>
      <c r="O10" s="17"/>
      <c r="P10" s="32"/>
      <c r="R10" s="14"/>
      <c r="S10" s="1"/>
      <c r="T10" s="1"/>
      <c r="U10" s="22"/>
      <c r="V10" s="38"/>
      <c r="W10" s="39"/>
      <c r="X10" s="36"/>
      <c r="Y10" s="14"/>
      <c r="Z10" s="1"/>
      <c r="AA10" s="1"/>
      <c r="AD10" s="17"/>
      <c r="AE10" s="32"/>
      <c r="AF10" s="40"/>
      <c r="AG10" s="1"/>
      <c r="AH10" s="1"/>
      <c r="AI10" s="41"/>
      <c r="AJ10" s="21"/>
      <c r="AK10" s="17"/>
      <c r="AL10" s="32"/>
      <c r="AM10" s="42"/>
      <c r="AN10" s="1"/>
      <c r="AO10" s="43"/>
      <c r="AP10" s="17"/>
      <c r="AQ10" s="32"/>
      <c r="AR10" s="44">
        <v>93</v>
      </c>
      <c r="AS10" s="42">
        <v>1</v>
      </c>
      <c r="AT10" s="45" t="s">
        <v>77</v>
      </c>
      <c r="AU10" s="45">
        <v>89</v>
      </c>
      <c r="AV10" s="46">
        <f t="shared" si="15"/>
        <v>0.956989247311828</v>
      </c>
      <c r="AW10" s="17">
        <f t="shared" si="32"/>
        <v>0.64981949458483756</v>
      </c>
      <c r="AX10" s="32">
        <v>10</v>
      </c>
      <c r="AY10" s="48">
        <v>29</v>
      </c>
      <c r="AZ10" s="49">
        <f t="shared" si="17"/>
        <v>50</v>
      </c>
      <c r="BA10" s="42"/>
      <c r="BB10" s="1">
        <v>51</v>
      </c>
      <c r="BC10" s="46">
        <f t="shared" si="18"/>
        <v>1.02</v>
      </c>
      <c r="BD10" s="17">
        <f t="shared" si="33"/>
        <v>0.44221105527638194</v>
      </c>
      <c r="BE10" s="45"/>
      <c r="BF10" s="45">
        <v>4</v>
      </c>
      <c r="BG10" s="45">
        <f t="shared" si="20"/>
        <v>47</v>
      </c>
      <c r="BH10" s="42">
        <v>1</v>
      </c>
      <c r="BI10" s="56">
        <v>46</v>
      </c>
      <c r="BJ10" s="46">
        <f t="shared" si="21"/>
        <v>0.97872340425531912</v>
      </c>
      <c r="BK10" s="17">
        <f t="shared" si="34"/>
        <v>0.48167539267015708</v>
      </c>
      <c r="BL10" s="1">
        <v>34</v>
      </c>
      <c r="BM10" s="45"/>
      <c r="BN10" s="45"/>
      <c r="BO10" s="45"/>
      <c r="BP10" s="45"/>
      <c r="BQ10" s="42"/>
      <c r="BR10" s="45"/>
      <c r="BS10" s="57"/>
      <c r="BT10" s="46"/>
      <c r="BU10" s="17"/>
      <c r="BV10" s="45"/>
      <c r="BW10" s="42"/>
      <c r="BX10" s="45"/>
      <c r="BY10" s="46"/>
      <c r="BZ10" s="17"/>
      <c r="CA10" s="45"/>
      <c r="CB10" s="45"/>
      <c r="CC10" s="42"/>
      <c r="CD10" s="45"/>
      <c r="CE10" s="46"/>
      <c r="CF10" s="17"/>
      <c r="CG10" s="45"/>
      <c r="CH10" s="45"/>
      <c r="CI10" s="42"/>
    </row>
    <row r="11" spans="1:87" ht="14.4">
      <c r="A11" s="1">
        <v>7.5</v>
      </c>
      <c r="B11" s="1" t="s">
        <v>22</v>
      </c>
      <c r="C11" s="53">
        <v>1500</v>
      </c>
      <c r="D11" s="33"/>
      <c r="E11" s="33"/>
      <c r="F11" s="34">
        <f t="shared" ref="F11:F14" si="35">SUM(F35:H35)</f>
        <v>1374</v>
      </c>
      <c r="G11" s="35">
        <f t="shared" ref="G11:G14" si="36">F11/C11</f>
        <v>0.91600000000000004</v>
      </c>
      <c r="I11" s="36">
        <f t="shared" ref="I11:I14" si="37">F11-625</f>
        <v>749</v>
      </c>
      <c r="J11" s="14"/>
      <c r="K11" s="1">
        <v>7.5</v>
      </c>
      <c r="L11" s="1" t="s">
        <v>22</v>
      </c>
      <c r="M11" s="22">
        <v>609</v>
      </c>
      <c r="N11" s="37">
        <f t="shared" ref="N11:N14" si="38">M11/625</f>
        <v>0.97440000000000004</v>
      </c>
      <c r="O11" s="17">
        <f t="shared" ref="O11:O14" si="39">M11/(C11-I11)</f>
        <v>0.81091877496671105</v>
      </c>
      <c r="P11" s="32">
        <v>125</v>
      </c>
      <c r="Q11" s="3">
        <f t="shared" ref="Q11:Q14" si="40">M11-P11</f>
        <v>484</v>
      </c>
      <c r="R11" s="14"/>
      <c r="S11" s="1">
        <v>7.5</v>
      </c>
      <c r="T11" s="1" t="s">
        <v>22</v>
      </c>
      <c r="U11" s="22">
        <v>453</v>
      </c>
      <c r="V11" s="38">
        <f t="shared" ref="V11:V14" si="41">U11/(625-P11)</f>
        <v>0.90600000000000003</v>
      </c>
      <c r="W11" s="39">
        <f t="shared" ref="W11:W14" si="42">U11/(C11-I11-P11)</f>
        <v>0.72364217252396168</v>
      </c>
      <c r="X11" s="36">
        <f t="shared" ref="X11:X14" si="43">U11-250</f>
        <v>203</v>
      </c>
      <c r="Y11" s="14"/>
      <c r="Z11" s="1">
        <v>7.5</v>
      </c>
      <c r="AA11" s="1" t="s">
        <v>22</v>
      </c>
      <c r="AB11" s="3">
        <f>194+50</f>
        <v>244</v>
      </c>
      <c r="AC11" s="3">
        <f t="shared" ref="AC11:AC14" si="44">AB11/(250)*100</f>
        <v>97.6</v>
      </c>
      <c r="AD11" s="17">
        <f t="shared" ref="AD11:AD14" si="45">AB11/(C11-I11-P11-X11)</f>
        <v>0.57683215130023646</v>
      </c>
      <c r="AE11" s="32">
        <v>10</v>
      </c>
      <c r="AF11" s="40">
        <v>17</v>
      </c>
      <c r="AG11" s="1">
        <v>7.5</v>
      </c>
      <c r="AH11" s="1" t="s">
        <v>22</v>
      </c>
      <c r="AI11" s="41">
        <v>228</v>
      </c>
      <c r="AJ11" s="21">
        <f t="shared" ref="AJ11:AJ14" si="46">(AI11/AB11)*100</f>
        <v>93.442622950819683</v>
      </c>
      <c r="AK11" s="17">
        <f t="shared" ref="AK11:AK14" si="47">AI11/(C11-I11-P11-X11-AE11)</f>
        <v>0.55205811138014527</v>
      </c>
      <c r="AL11" s="32"/>
      <c r="AM11" s="42"/>
      <c r="AN11" s="1">
        <v>178</v>
      </c>
      <c r="AO11" s="43">
        <f t="shared" ref="AO11:AO14" si="48">AN11/AI11</f>
        <v>0.7807017543859649</v>
      </c>
      <c r="AP11" s="17">
        <f t="shared" ref="AP11:AP14" si="49">AN11/(C11-I11-P11-X11-AE11-AL11)</f>
        <v>0.43099273607748184</v>
      </c>
      <c r="AQ11" s="32">
        <v>0</v>
      </c>
      <c r="AR11" s="44">
        <v>88</v>
      </c>
      <c r="AS11" s="42">
        <v>3</v>
      </c>
      <c r="AT11" s="45" t="s">
        <v>78</v>
      </c>
      <c r="AU11" s="45">
        <v>76</v>
      </c>
      <c r="AV11" s="46">
        <f t="shared" si="15"/>
        <v>0.86363636363636365</v>
      </c>
      <c r="AW11" s="17">
        <f t="shared" ref="AW11:AW14" si="50">AU11/((($C11-$I11-$P11-$X11-$AE11-$AL11-$AQ11)/2))</f>
        <v>0.36803874092009686</v>
      </c>
      <c r="AX11" s="32">
        <v>10</v>
      </c>
      <c r="AY11" s="48">
        <v>16</v>
      </c>
      <c r="AZ11" s="49">
        <f t="shared" si="17"/>
        <v>50</v>
      </c>
      <c r="BA11" s="42">
        <v>1</v>
      </c>
      <c r="BB11" s="1">
        <v>53</v>
      </c>
      <c r="BC11" s="46">
        <f t="shared" si="18"/>
        <v>1.06</v>
      </c>
      <c r="BD11" s="17">
        <f t="shared" ref="BD11:BD14" si="51">BB11/((($C11-$I11-$P11-$X11-$AE11-$AL11-$AQ11)/2)-AX11-AY11)</f>
        <v>0.29362880886426596</v>
      </c>
      <c r="BE11" s="45"/>
      <c r="BF11" s="45">
        <v>4</v>
      </c>
      <c r="BG11" s="45">
        <f t="shared" si="20"/>
        <v>49</v>
      </c>
      <c r="BH11" s="42"/>
      <c r="BI11" s="45">
        <v>45</v>
      </c>
      <c r="BJ11" s="46">
        <f t="shared" si="21"/>
        <v>0.91836734693877553</v>
      </c>
      <c r="BK11" s="17">
        <f t="shared" ref="BK11:BK14" si="52">BI11/((($C11-$I11-$P11-$X11-$AE11-$AL11-$AQ11)/2)-AY11-AX11-BF11)</f>
        <v>0.25495750708215298</v>
      </c>
      <c r="BL11" s="1">
        <v>7</v>
      </c>
      <c r="BM11" s="45">
        <v>40</v>
      </c>
      <c r="BN11" s="45">
        <v>6</v>
      </c>
      <c r="BO11" s="45">
        <v>2</v>
      </c>
      <c r="BP11" s="45">
        <f>BM11-BN11-BO11</f>
        <v>32</v>
      </c>
      <c r="BQ11" s="42"/>
      <c r="BR11" s="45" t="s">
        <v>78</v>
      </c>
      <c r="BS11" s="45">
        <v>29</v>
      </c>
      <c r="BT11" s="46">
        <f t="shared" ref="BT11:BT14" si="53">BS11/BP11</f>
        <v>0.90625</v>
      </c>
      <c r="BU11" s="17">
        <f>BS11/((($C11-$I11-$P11-$X11-$AE11-$AL11-$AQ11)/2)-BF11-BN11-$BF11-$AX11-$AY11-$BL11-$BO11)</f>
        <v>0.18412698412698414</v>
      </c>
      <c r="BV11" s="45">
        <v>4</v>
      </c>
      <c r="BW11" s="42">
        <v>1</v>
      </c>
      <c r="BX11" s="50">
        <v>30</v>
      </c>
      <c r="BY11" s="46">
        <f t="shared" ref="BY11:BY14" si="54">BX11/(BS11-BV11)</f>
        <v>1.2</v>
      </c>
      <c r="BZ11" s="17">
        <f t="shared" ref="BZ11:BZ14" si="55">BX11/((($C11-$I11-$P11-$X11-$AE11-$AL11-$AQ11)/2)-BM11-BV11-$BF11-$AX11-$AY11-$BL11)</f>
        <v>0.23904382470119523</v>
      </c>
      <c r="CA11" s="45">
        <v>7</v>
      </c>
      <c r="CB11" s="45">
        <f t="shared" ref="CB11:CB14" si="56">BX11-CA11</f>
        <v>23</v>
      </c>
      <c r="CC11" s="42">
        <v>1</v>
      </c>
      <c r="CD11" s="50">
        <v>23</v>
      </c>
      <c r="CE11" s="46">
        <f t="shared" ref="CE11:CE14" si="57">CD11/(CB11-CC11)</f>
        <v>1.0454545454545454</v>
      </c>
      <c r="CF11" s="17">
        <f t="shared" ref="CF11:CF14" si="58">CD11/((($C11-$I11-$P11-$X11-$AE11-$AL11-$AQ11)/2)-BS11-CB11-$BF11-$AX11-$AY11-$BL11)</f>
        <v>0.19574468085106383</v>
      </c>
      <c r="CG11" s="45"/>
      <c r="CH11" s="45">
        <f t="shared" ref="CH11:CH14" si="59">CD11-CG11</f>
        <v>23</v>
      </c>
      <c r="CI11" s="42"/>
    </row>
    <row r="12" spans="1:87" ht="14.4">
      <c r="A12" s="1">
        <v>7.5</v>
      </c>
      <c r="B12" s="1" t="s">
        <v>23</v>
      </c>
      <c r="C12" s="27">
        <v>1500</v>
      </c>
      <c r="D12" s="33"/>
      <c r="E12" s="33"/>
      <c r="F12" s="34">
        <f t="shared" si="35"/>
        <v>1327</v>
      </c>
      <c r="G12" s="35">
        <f t="shared" si="36"/>
        <v>0.88466666666666671</v>
      </c>
      <c r="I12" s="36">
        <f t="shared" si="37"/>
        <v>702</v>
      </c>
      <c r="J12" s="14"/>
      <c r="K12" s="1">
        <v>7.5</v>
      </c>
      <c r="L12" s="1" t="s">
        <v>23</v>
      </c>
      <c r="M12" s="22">
        <v>631</v>
      </c>
      <c r="N12" s="37">
        <f t="shared" si="38"/>
        <v>1.0096000000000001</v>
      </c>
      <c r="O12" s="17">
        <f t="shared" si="39"/>
        <v>0.7907268170426065</v>
      </c>
      <c r="P12" s="32">
        <v>125</v>
      </c>
      <c r="Q12" s="3">
        <f t="shared" si="40"/>
        <v>506</v>
      </c>
      <c r="R12" s="14"/>
      <c r="S12" s="1">
        <v>7.5</v>
      </c>
      <c r="T12" s="1" t="s">
        <v>23</v>
      </c>
      <c r="U12" s="22">
        <v>484</v>
      </c>
      <c r="V12" s="38">
        <f t="shared" si="41"/>
        <v>0.96799999999999997</v>
      </c>
      <c r="W12" s="39">
        <f t="shared" si="42"/>
        <v>0.71916790490341753</v>
      </c>
      <c r="X12" s="36">
        <f t="shared" si="43"/>
        <v>234</v>
      </c>
      <c r="Y12" s="14"/>
      <c r="Z12" s="1">
        <v>7.5</v>
      </c>
      <c r="AA12" s="1" t="s">
        <v>23</v>
      </c>
      <c r="AB12" s="3">
        <f>179+50</f>
        <v>229</v>
      </c>
      <c r="AC12" s="3">
        <f t="shared" si="44"/>
        <v>91.600000000000009</v>
      </c>
      <c r="AD12" s="17">
        <f t="shared" si="45"/>
        <v>0.52164009111617315</v>
      </c>
      <c r="AE12" s="32">
        <v>10</v>
      </c>
      <c r="AF12" s="40">
        <v>41</v>
      </c>
      <c r="AG12" s="1">
        <v>7.5</v>
      </c>
      <c r="AH12" s="1" t="s">
        <v>23</v>
      </c>
      <c r="AI12" s="41">
        <v>218</v>
      </c>
      <c r="AJ12" s="21">
        <f t="shared" si="46"/>
        <v>95.196506550218345</v>
      </c>
      <c r="AK12" s="17">
        <f t="shared" si="47"/>
        <v>0.50815850815850816</v>
      </c>
      <c r="AL12" s="32"/>
      <c r="AM12" s="42"/>
      <c r="AN12" s="1">
        <v>155</v>
      </c>
      <c r="AO12" s="43">
        <f t="shared" si="48"/>
        <v>0.71100917431192656</v>
      </c>
      <c r="AP12" s="17">
        <f t="shared" si="49"/>
        <v>0.36130536130536128</v>
      </c>
      <c r="AQ12" s="32">
        <v>0</v>
      </c>
      <c r="AR12" s="44">
        <v>78</v>
      </c>
      <c r="AS12" s="42"/>
      <c r="AT12" s="45" t="s">
        <v>79</v>
      </c>
      <c r="AU12" s="45">
        <v>75</v>
      </c>
      <c r="AV12" s="46">
        <f t="shared" si="15"/>
        <v>0.96153846153846156</v>
      </c>
      <c r="AW12" s="17">
        <f t="shared" si="50"/>
        <v>0.34965034965034963</v>
      </c>
      <c r="AX12" s="32">
        <v>10</v>
      </c>
      <c r="AY12" s="48">
        <v>15</v>
      </c>
      <c r="AZ12" s="49">
        <f t="shared" si="17"/>
        <v>50</v>
      </c>
      <c r="BA12" s="42"/>
      <c r="BB12" s="1">
        <v>50</v>
      </c>
      <c r="BC12" s="46">
        <f t="shared" si="18"/>
        <v>1</v>
      </c>
      <c r="BD12" s="17">
        <f t="shared" si="51"/>
        <v>0.26385224274406333</v>
      </c>
      <c r="BE12" s="45"/>
      <c r="BF12" s="45">
        <v>4</v>
      </c>
      <c r="BG12" s="45">
        <f t="shared" si="20"/>
        <v>46</v>
      </c>
      <c r="BH12" s="42">
        <v>1</v>
      </c>
      <c r="BI12" s="26">
        <v>41</v>
      </c>
      <c r="BJ12" s="46">
        <f t="shared" si="21"/>
        <v>0.89130434782608692</v>
      </c>
      <c r="BK12" s="17">
        <f t="shared" si="52"/>
        <v>0.22102425876010781</v>
      </c>
      <c r="BL12" s="1">
        <v>-3</v>
      </c>
      <c r="BM12" s="45">
        <v>40</v>
      </c>
      <c r="BN12" s="45">
        <v>6</v>
      </c>
      <c r="BO12" s="45"/>
      <c r="BP12" s="45">
        <f t="shared" ref="BP12:BP14" si="60">BM12-BN12</f>
        <v>34</v>
      </c>
      <c r="BQ12" s="42"/>
      <c r="BR12" s="45" t="s">
        <v>79</v>
      </c>
      <c r="BS12" s="26">
        <v>32</v>
      </c>
      <c r="BT12" s="46">
        <f t="shared" si="53"/>
        <v>0.94117647058823528</v>
      </c>
      <c r="BU12" s="17">
        <f t="shared" ref="BU12:BU14" si="61">BS12/((($C12-$I12-$P12-$X12-$AE12-$AL12-$AQ12)/2)-BF12-BN12-$BF12-$AX12-$AY12-$BL12)</f>
        <v>0.17927170868347339</v>
      </c>
      <c r="BV12" s="45">
        <v>4</v>
      </c>
      <c r="BW12" s="42"/>
      <c r="BX12" s="50">
        <v>32</v>
      </c>
      <c r="BY12" s="46">
        <f t="shared" si="54"/>
        <v>1.1428571428571428</v>
      </c>
      <c r="BZ12" s="17">
        <f t="shared" si="55"/>
        <v>0.22145328719723184</v>
      </c>
      <c r="CA12" s="45">
        <v>6</v>
      </c>
      <c r="CB12" s="45">
        <f t="shared" si="56"/>
        <v>26</v>
      </c>
      <c r="CC12" s="42"/>
      <c r="CD12" s="50">
        <v>24</v>
      </c>
      <c r="CE12" s="46">
        <f t="shared" si="57"/>
        <v>0.92307692307692313</v>
      </c>
      <c r="CF12" s="17">
        <f t="shared" si="58"/>
        <v>0.18390804597701149</v>
      </c>
      <c r="CG12" s="45"/>
      <c r="CH12" s="45">
        <f t="shared" si="59"/>
        <v>24</v>
      </c>
      <c r="CI12" s="42"/>
    </row>
    <row r="13" spans="1:87" ht="14.4">
      <c r="A13" s="1">
        <v>7.5</v>
      </c>
      <c r="B13" s="1" t="s">
        <v>24</v>
      </c>
      <c r="C13" s="53">
        <v>1511</v>
      </c>
      <c r="D13" s="33"/>
      <c r="E13" s="33"/>
      <c r="F13" s="34">
        <f t="shared" si="35"/>
        <v>1511</v>
      </c>
      <c r="G13" s="35">
        <f t="shared" si="36"/>
        <v>1</v>
      </c>
      <c r="I13" s="36">
        <f t="shared" si="37"/>
        <v>886</v>
      </c>
      <c r="J13" s="14"/>
      <c r="K13" s="1">
        <v>7.5</v>
      </c>
      <c r="L13" s="1" t="s">
        <v>24</v>
      </c>
      <c r="M13" s="22">
        <v>622</v>
      </c>
      <c r="N13" s="37">
        <f t="shared" si="38"/>
        <v>0.99519999999999997</v>
      </c>
      <c r="O13" s="17">
        <f t="shared" si="39"/>
        <v>0.99519999999999997</v>
      </c>
      <c r="P13" s="32">
        <v>125</v>
      </c>
      <c r="Q13" s="3">
        <f t="shared" si="40"/>
        <v>497</v>
      </c>
      <c r="R13" s="14"/>
      <c r="S13" s="1">
        <v>7.5</v>
      </c>
      <c r="T13" s="1" t="s">
        <v>24</v>
      </c>
      <c r="U13" s="22">
        <v>466</v>
      </c>
      <c r="V13" s="38">
        <f t="shared" si="41"/>
        <v>0.93200000000000005</v>
      </c>
      <c r="W13" s="39">
        <f t="shared" si="42"/>
        <v>0.93200000000000005</v>
      </c>
      <c r="X13" s="36">
        <f t="shared" si="43"/>
        <v>216</v>
      </c>
      <c r="Y13" s="14"/>
      <c r="Z13" s="1">
        <v>7.5</v>
      </c>
      <c r="AA13" s="1" t="s">
        <v>24</v>
      </c>
      <c r="AB13" s="3">
        <f>176+50</f>
        <v>226</v>
      </c>
      <c r="AC13" s="3">
        <f t="shared" si="44"/>
        <v>90.4</v>
      </c>
      <c r="AD13" s="17">
        <f t="shared" si="45"/>
        <v>0.79577464788732399</v>
      </c>
      <c r="AE13" s="32">
        <v>10</v>
      </c>
      <c r="AF13" s="40">
        <v>32</v>
      </c>
      <c r="AG13" s="1">
        <v>7.5</v>
      </c>
      <c r="AH13" s="1" t="s">
        <v>24</v>
      </c>
      <c r="AI13" s="41">
        <v>212</v>
      </c>
      <c r="AJ13" s="21">
        <f t="shared" si="46"/>
        <v>93.805309734513273</v>
      </c>
      <c r="AK13" s="17">
        <f t="shared" si="47"/>
        <v>0.77372262773722633</v>
      </c>
      <c r="AL13" s="32"/>
      <c r="AM13" s="42"/>
      <c r="AN13" s="1">
        <v>151</v>
      </c>
      <c r="AO13" s="43">
        <f t="shared" si="48"/>
        <v>0.71226415094339623</v>
      </c>
      <c r="AP13" s="17">
        <f t="shared" si="49"/>
        <v>0.55109489051094895</v>
      </c>
      <c r="AQ13" s="32">
        <v>0</v>
      </c>
      <c r="AR13" s="44">
        <v>75</v>
      </c>
      <c r="AS13" s="42">
        <v>2</v>
      </c>
      <c r="AT13" s="45" t="s">
        <v>80</v>
      </c>
      <c r="AU13" s="45">
        <v>72</v>
      </c>
      <c r="AV13" s="46">
        <f t="shared" si="15"/>
        <v>0.96</v>
      </c>
      <c r="AW13" s="17">
        <f t="shared" si="50"/>
        <v>0.52554744525547448</v>
      </c>
      <c r="AX13" s="32">
        <v>10</v>
      </c>
      <c r="AY13" s="48">
        <v>12</v>
      </c>
      <c r="AZ13" s="49">
        <f t="shared" si="17"/>
        <v>50</v>
      </c>
      <c r="BA13" s="42"/>
      <c r="BB13" s="1">
        <v>50</v>
      </c>
      <c r="BC13" s="46">
        <f t="shared" si="18"/>
        <v>1</v>
      </c>
      <c r="BD13" s="17">
        <f t="shared" si="51"/>
        <v>0.43478260869565216</v>
      </c>
      <c r="BE13" s="45"/>
      <c r="BF13" s="45">
        <v>4</v>
      </c>
      <c r="BG13" s="45">
        <f t="shared" si="20"/>
        <v>46</v>
      </c>
      <c r="BH13" s="42"/>
      <c r="BI13" s="45">
        <v>40</v>
      </c>
      <c r="BJ13" s="46">
        <f t="shared" si="21"/>
        <v>0.86956521739130432</v>
      </c>
      <c r="BK13" s="17">
        <f t="shared" si="52"/>
        <v>0.36036036036036034</v>
      </c>
      <c r="BL13" s="1">
        <v>5</v>
      </c>
      <c r="BM13" s="45">
        <v>40</v>
      </c>
      <c r="BN13" s="45">
        <v>6</v>
      </c>
      <c r="BO13" s="45"/>
      <c r="BP13" s="45">
        <f t="shared" si="60"/>
        <v>34</v>
      </c>
      <c r="BQ13" s="42"/>
      <c r="BR13" s="45" t="s">
        <v>80</v>
      </c>
      <c r="BS13" s="45">
        <v>32</v>
      </c>
      <c r="BT13" s="46">
        <f t="shared" si="53"/>
        <v>0.94117647058823528</v>
      </c>
      <c r="BU13" s="17">
        <f t="shared" si="61"/>
        <v>0.33333333333333331</v>
      </c>
      <c r="BV13" s="45">
        <v>4</v>
      </c>
      <c r="BW13" s="42"/>
      <c r="BX13" s="50">
        <v>31</v>
      </c>
      <c r="BY13" s="46">
        <f t="shared" si="54"/>
        <v>1.1071428571428572</v>
      </c>
      <c r="BZ13" s="17">
        <f t="shared" si="55"/>
        <v>0.5</v>
      </c>
      <c r="CA13" s="45">
        <v>13</v>
      </c>
      <c r="CB13" s="45">
        <f t="shared" si="56"/>
        <v>18</v>
      </c>
      <c r="CC13" s="42">
        <v>1</v>
      </c>
      <c r="CD13" s="50">
        <v>25</v>
      </c>
      <c r="CE13" s="46">
        <f t="shared" si="57"/>
        <v>1.4705882352941178</v>
      </c>
      <c r="CF13" s="17">
        <f t="shared" si="58"/>
        <v>0.44642857142857145</v>
      </c>
      <c r="CG13" s="45"/>
      <c r="CH13" s="45">
        <f t="shared" si="59"/>
        <v>25</v>
      </c>
      <c r="CI13" s="42"/>
    </row>
    <row r="14" spans="1:87" ht="14.4">
      <c r="A14" s="1">
        <v>7.5</v>
      </c>
      <c r="B14" s="1" t="s">
        <v>25</v>
      </c>
      <c r="C14" s="27">
        <v>1500</v>
      </c>
      <c r="D14" s="33"/>
      <c r="E14" s="33"/>
      <c r="F14" s="34">
        <f t="shared" si="35"/>
        <v>1266</v>
      </c>
      <c r="G14" s="35">
        <f t="shared" si="36"/>
        <v>0.84399999999999997</v>
      </c>
      <c r="I14" s="36">
        <f t="shared" si="37"/>
        <v>641</v>
      </c>
      <c r="J14" s="14"/>
      <c r="K14" s="1">
        <v>7.5</v>
      </c>
      <c r="L14" s="1" t="s">
        <v>25</v>
      </c>
      <c r="M14" s="22">
        <v>608</v>
      </c>
      <c r="N14" s="37">
        <f t="shared" si="38"/>
        <v>0.9728</v>
      </c>
      <c r="O14" s="17">
        <f t="shared" si="39"/>
        <v>0.70779976717112925</v>
      </c>
      <c r="P14" s="32">
        <v>125</v>
      </c>
      <c r="Q14" s="3">
        <f t="shared" si="40"/>
        <v>483</v>
      </c>
      <c r="R14" s="14"/>
      <c r="S14" s="1">
        <v>7.5</v>
      </c>
      <c r="T14" s="1" t="s">
        <v>25</v>
      </c>
      <c r="U14" s="22">
        <v>449</v>
      </c>
      <c r="V14" s="38">
        <f t="shared" si="41"/>
        <v>0.89800000000000002</v>
      </c>
      <c r="W14" s="39">
        <f t="shared" si="42"/>
        <v>0.61171662125340598</v>
      </c>
      <c r="X14" s="36">
        <f t="shared" si="43"/>
        <v>199</v>
      </c>
      <c r="Y14" s="14"/>
      <c r="Z14" s="1">
        <v>7.5</v>
      </c>
      <c r="AA14" s="1" t="s">
        <v>25</v>
      </c>
      <c r="AB14" s="1">
        <f>197+50</f>
        <v>247</v>
      </c>
      <c r="AC14" s="3">
        <f t="shared" si="44"/>
        <v>98.8</v>
      </c>
      <c r="AD14" s="17">
        <f t="shared" si="45"/>
        <v>0.46168224299065419</v>
      </c>
      <c r="AE14" s="32">
        <v>10</v>
      </c>
      <c r="AF14" s="40">
        <v>27</v>
      </c>
      <c r="AG14" s="1">
        <v>7.5</v>
      </c>
      <c r="AH14" s="1" t="s">
        <v>25</v>
      </c>
      <c r="AI14" s="41">
        <v>219</v>
      </c>
      <c r="AJ14" s="21">
        <f t="shared" si="46"/>
        <v>88.663967611336034</v>
      </c>
      <c r="AK14" s="17">
        <f t="shared" si="47"/>
        <v>0.41714285714285715</v>
      </c>
      <c r="AL14" s="32"/>
      <c r="AM14" s="42"/>
      <c r="AN14" s="1">
        <v>174</v>
      </c>
      <c r="AO14" s="43">
        <f t="shared" si="48"/>
        <v>0.79452054794520544</v>
      </c>
      <c r="AP14" s="17">
        <f t="shared" si="49"/>
        <v>0.33142857142857141</v>
      </c>
      <c r="AQ14" s="32">
        <v>0</v>
      </c>
      <c r="AR14" s="44">
        <v>87</v>
      </c>
      <c r="AS14" s="42">
        <v>2</v>
      </c>
      <c r="AT14" s="45" t="s">
        <v>81</v>
      </c>
      <c r="AU14" s="45">
        <v>76</v>
      </c>
      <c r="AV14" s="46">
        <f t="shared" si="15"/>
        <v>0.87356321839080464</v>
      </c>
      <c r="AW14" s="17">
        <f t="shared" si="50"/>
        <v>0.28952380952380952</v>
      </c>
      <c r="AX14" s="32">
        <v>10</v>
      </c>
      <c r="AY14" s="48">
        <v>16</v>
      </c>
      <c r="AZ14" s="49">
        <f t="shared" si="17"/>
        <v>50</v>
      </c>
      <c r="BA14" s="42"/>
      <c r="BB14" s="1">
        <v>51</v>
      </c>
      <c r="BC14" s="46">
        <f t="shared" si="18"/>
        <v>1.02</v>
      </c>
      <c r="BD14" s="17">
        <f t="shared" si="51"/>
        <v>0.21564482029598309</v>
      </c>
      <c r="BE14" s="45"/>
      <c r="BF14" s="45">
        <v>4</v>
      </c>
      <c r="BG14" s="45">
        <f t="shared" si="20"/>
        <v>47</v>
      </c>
      <c r="BH14" s="42"/>
      <c r="BI14" s="26">
        <v>44</v>
      </c>
      <c r="BJ14" s="46">
        <f t="shared" si="21"/>
        <v>0.93617021276595747</v>
      </c>
      <c r="BK14" s="17">
        <f t="shared" si="52"/>
        <v>0.18924731182795698</v>
      </c>
      <c r="BL14" s="1">
        <v>10</v>
      </c>
      <c r="BM14" s="45">
        <v>40</v>
      </c>
      <c r="BN14" s="45">
        <v>6</v>
      </c>
      <c r="BO14" s="45"/>
      <c r="BP14" s="45">
        <f t="shared" si="60"/>
        <v>34</v>
      </c>
      <c r="BQ14" s="42">
        <v>1</v>
      </c>
      <c r="BR14" s="45" t="s">
        <v>81</v>
      </c>
      <c r="BS14" s="26">
        <v>31</v>
      </c>
      <c r="BT14" s="46">
        <f t="shared" si="53"/>
        <v>0.91176470588235292</v>
      </c>
      <c r="BU14" s="17">
        <f t="shared" si="61"/>
        <v>0.14588235294117646</v>
      </c>
      <c r="BV14" s="45">
        <v>4</v>
      </c>
      <c r="BW14" s="42">
        <v>1</v>
      </c>
      <c r="BX14" s="50">
        <v>27</v>
      </c>
      <c r="BY14" s="46">
        <f t="shared" si="54"/>
        <v>1</v>
      </c>
      <c r="BZ14" s="17">
        <f t="shared" si="55"/>
        <v>0.15126050420168066</v>
      </c>
      <c r="CA14" s="45">
        <v>6</v>
      </c>
      <c r="CB14" s="45">
        <f t="shared" si="56"/>
        <v>21</v>
      </c>
      <c r="CC14" s="42"/>
      <c r="CD14" s="50">
        <v>23</v>
      </c>
      <c r="CE14" s="46">
        <f t="shared" si="57"/>
        <v>1.0952380952380953</v>
      </c>
      <c r="CF14" s="17">
        <f t="shared" si="58"/>
        <v>0.13489736070381231</v>
      </c>
      <c r="CG14" s="45"/>
      <c r="CH14" s="45">
        <f t="shared" si="59"/>
        <v>23</v>
      </c>
      <c r="CI14" s="42"/>
    </row>
    <row r="15" spans="1:87" ht="14.4">
      <c r="A15" s="1"/>
      <c r="B15" s="1"/>
      <c r="C15" s="27"/>
      <c r="D15" s="26"/>
      <c r="E15" s="58"/>
      <c r="F15" s="34"/>
      <c r="G15" s="35"/>
      <c r="H15" s="16"/>
      <c r="I15" s="36"/>
      <c r="J15" s="14"/>
      <c r="K15" s="1"/>
      <c r="L15" s="1"/>
      <c r="M15" s="22"/>
      <c r="N15" s="37"/>
      <c r="O15" s="17"/>
      <c r="P15" s="32"/>
      <c r="Q15" s="1"/>
      <c r="R15" s="14"/>
      <c r="S15" s="1"/>
      <c r="T15" s="1"/>
      <c r="U15" s="22"/>
      <c r="V15" s="38"/>
      <c r="W15" s="39"/>
      <c r="X15" s="36"/>
      <c r="Y15" s="14"/>
      <c r="Z15" s="1"/>
      <c r="AA15" s="1"/>
      <c r="AB15" s="1"/>
      <c r="AD15" s="17"/>
      <c r="AE15" s="36"/>
      <c r="AF15" s="42"/>
      <c r="AG15" s="1"/>
      <c r="AH15" s="1"/>
      <c r="AI15" s="41"/>
      <c r="AJ15" s="21"/>
      <c r="AK15" s="17"/>
      <c r="AL15" s="36"/>
      <c r="AM15" s="42"/>
      <c r="AN15" s="1"/>
      <c r="AO15" s="43"/>
      <c r="AP15" s="17"/>
      <c r="AQ15" s="32"/>
      <c r="AR15" s="44">
        <v>90</v>
      </c>
      <c r="AS15" s="42"/>
      <c r="AT15" s="45" t="s">
        <v>82</v>
      </c>
      <c r="AU15" s="45">
        <v>89</v>
      </c>
      <c r="AV15" s="46">
        <f t="shared" si="15"/>
        <v>0.98888888888888893</v>
      </c>
      <c r="AW15" s="17">
        <f t="shared" ref="AW15:AW18" si="62">AU11/((($C11-$I11-$P11-$X11-$AE11-$AL11-$AQ11)/2))</f>
        <v>0.36803874092009686</v>
      </c>
      <c r="AX15" s="32">
        <v>10</v>
      </c>
      <c r="AY15" s="48">
        <v>29</v>
      </c>
      <c r="AZ15" s="49">
        <f t="shared" si="17"/>
        <v>50</v>
      </c>
      <c r="BA15" s="42"/>
      <c r="BB15" s="1">
        <v>48</v>
      </c>
      <c r="BC15" s="46">
        <f t="shared" si="18"/>
        <v>0.96</v>
      </c>
      <c r="BD15" s="17">
        <f t="shared" ref="BD15:BD18" si="63">BB11/((($C11-$I11-$P11-$X11-$AE11-$AL11-$AQ11)/2)-AX15-AY15)</f>
        <v>0.31641791044776119</v>
      </c>
      <c r="BE15" s="45"/>
      <c r="BF15" s="45">
        <v>4</v>
      </c>
      <c r="BG15" s="45">
        <f t="shared" si="20"/>
        <v>44</v>
      </c>
      <c r="BH15" s="42"/>
      <c r="BI15" s="45">
        <v>40</v>
      </c>
      <c r="BJ15" s="46">
        <f t="shared" si="21"/>
        <v>0.90909090909090906</v>
      </c>
      <c r="BK15" s="17">
        <f t="shared" ref="BK15:BK18" si="64">BI15/((($C11-$I11-$P11-$X11-$AE11-$AL11-$AQ11)/2)-AY15-AX15-BF15)</f>
        <v>0.24464831804281345</v>
      </c>
      <c r="BL15" s="1">
        <v>32</v>
      </c>
      <c r="BM15" s="45"/>
      <c r="BN15" s="45"/>
      <c r="BO15" s="45"/>
      <c r="BP15" s="45"/>
      <c r="BQ15" s="42"/>
      <c r="BR15" s="45"/>
      <c r="BS15" s="45"/>
      <c r="BT15" s="46"/>
      <c r="BU15" s="17"/>
      <c r="BV15" s="45"/>
      <c r="BW15" s="42"/>
      <c r="BX15" s="45"/>
      <c r="BY15" s="45"/>
      <c r="BZ15" s="17"/>
      <c r="CA15" s="45"/>
      <c r="CB15" s="54">
        <f>AVERAGE(CB11:CB14)</f>
        <v>22</v>
      </c>
      <c r="CC15" s="42"/>
      <c r="CD15" s="54">
        <f>AVERAGE(CD11:CD14)</f>
        <v>23.75</v>
      </c>
      <c r="CE15" s="55">
        <f>CD15/CB15</f>
        <v>1.0795454545454546</v>
      </c>
      <c r="CF15" s="17"/>
      <c r="CG15" s="45">
        <v>19</v>
      </c>
      <c r="CH15" s="45"/>
      <c r="CI15" s="42"/>
    </row>
    <row r="16" spans="1:87" ht="14.4">
      <c r="A16" s="1"/>
      <c r="B16" s="1"/>
      <c r="C16" s="27"/>
      <c r="D16" s="26"/>
      <c r="E16" s="58"/>
      <c r="F16" s="34"/>
      <c r="G16" s="35"/>
      <c r="H16" s="16"/>
      <c r="I16" s="36"/>
      <c r="J16" s="14"/>
      <c r="K16" s="1"/>
      <c r="L16" s="1"/>
      <c r="M16" s="22"/>
      <c r="N16" s="37"/>
      <c r="O16" s="17"/>
      <c r="P16" s="32"/>
      <c r="Q16" s="1"/>
      <c r="R16" s="14"/>
      <c r="S16" s="1"/>
      <c r="T16" s="1"/>
      <c r="U16" s="22"/>
      <c r="V16" s="38"/>
      <c r="W16" s="39"/>
      <c r="X16" s="36"/>
      <c r="Y16" s="14"/>
      <c r="Z16" s="1"/>
      <c r="AA16" s="1"/>
      <c r="AB16" s="1"/>
      <c r="AD16" s="17"/>
      <c r="AE16" s="36"/>
      <c r="AF16" s="42"/>
      <c r="AG16" s="1"/>
      <c r="AH16" s="1"/>
      <c r="AI16" s="41"/>
      <c r="AJ16" s="21"/>
      <c r="AK16" s="17"/>
      <c r="AL16" s="36"/>
      <c r="AM16" s="42"/>
      <c r="AN16" s="1"/>
      <c r="AO16" s="43"/>
      <c r="AP16" s="17"/>
      <c r="AQ16" s="32"/>
      <c r="AR16" s="44">
        <v>77</v>
      </c>
      <c r="AS16" s="42"/>
      <c r="AT16" s="45" t="s">
        <v>83</v>
      </c>
      <c r="AU16" s="45">
        <v>70</v>
      </c>
      <c r="AV16" s="46">
        <f t="shared" si="15"/>
        <v>0.90909090909090906</v>
      </c>
      <c r="AW16" s="17">
        <f t="shared" si="62"/>
        <v>0.34965034965034963</v>
      </c>
      <c r="AX16" s="32">
        <v>10</v>
      </c>
      <c r="AY16" s="48">
        <v>10</v>
      </c>
      <c r="AZ16" s="49">
        <f t="shared" si="17"/>
        <v>50</v>
      </c>
      <c r="BA16" s="42">
        <v>1</v>
      </c>
      <c r="BB16" s="1">
        <v>48</v>
      </c>
      <c r="BC16" s="46">
        <f t="shared" si="18"/>
        <v>0.96</v>
      </c>
      <c r="BD16" s="17">
        <f t="shared" si="63"/>
        <v>0.25706940874035988</v>
      </c>
      <c r="BE16" s="45"/>
      <c r="BF16" s="45">
        <v>4</v>
      </c>
      <c r="BG16" s="45">
        <f t="shared" si="20"/>
        <v>44</v>
      </c>
      <c r="BH16" s="42">
        <v>1</v>
      </c>
      <c r="BI16" s="26">
        <v>40</v>
      </c>
      <c r="BJ16" s="46">
        <f t="shared" si="21"/>
        <v>0.90909090909090906</v>
      </c>
      <c r="BK16" s="17">
        <f t="shared" si="64"/>
        <v>0.20997375328083989</v>
      </c>
      <c r="BL16" s="1">
        <v>41</v>
      </c>
      <c r="BM16" s="45"/>
      <c r="BN16" s="45"/>
      <c r="BO16" s="59"/>
      <c r="BP16" s="59"/>
      <c r="BQ16" s="42"/>
      <c r="BR16" s="45"/>
      <c r="BU16" s="60" t="s">
        <v>84</v>
      </c>
      <c r="BV16" s="45"/>
      <c r="BW16" s="42"/>
      <c r="BX16" s="45"/>
      <c r="BY16" s="45"/>
      <c r="BZ16" s="17"/>
      <c r="CA16" s="45"/>
      <c r="CB16" s="45"/>
      <c r="CC16" s="42"/>
      <c r="CD16" s="45"/>
      <c r="CE16" s="45"/>
      <c r="CF16" s="17"/>
      <c r="CG16" s="45"/>
      <c r="CH16" s="45"/>
      <c r="CI16" s="42"/>
    </row>
    <row r="17" spans="1:87" ht="14.4">
      <c r="A17" s="1"/>
      <c r="B17" s="1"/>
      <c r="C17" s="27"/>
      <c r="D17" s="26"/>
      <c r="E17" s="58"/>
      <c r="F17" s="34"/>
      <c r="G17" s="35"/>
      <c r="H17" s="16"/>
      <c r="I17" s="36"/>
      <c r="J17" s="14"/>
      <c r="K17" s="1"/>
      <c r="L17" s="1"/>
      <c r="M17" s="22"/>
      <c r="N17" s="37"/>
      <c r="O17" s="17"/>
      <c r="P17" s="32"/>
      <c r="Q17" s="1"/>
      <c r="R17" s="14"/>
      <c r="S17" s="1"/>
      <c r="T17" s="1"/>
      <c r="U17" s="22"/>
      <c r="V17" s="38"/>
      <c r="W17" s="39"/>
      <c r="X17" s="36"/>
      <c r="Y17" s="14"/>
      <c r="Z17" s="1"/>
      <c r="AA17" s="1"/>
      <c r="AB17" s="1"/>
      <c r="AD17" s="17"/>
      <c r="AE17" s="36"/>
      <c r="AF17" s="42"/>
      <c r="AG17" s="1"/>
      <c r="AH17" s="1"/>
      <c r="AI17" s="41"/>
      <c r="AJ17" s="21"/>
      <c r="AK17" s="17"/>
      <c r="AL17" s="36"/>
      <c r="AM17" s="42"/>
      <c r="AN17" s="1"/>
      <c r="AO17" s="43"/>
      <c r="AP17" s="17"/>
      <c r="AQ17" s="32"/>
      <c r="AR17" s="44">
        <v>76</v>
      </c>
      <c r="AS17" s="42">
        <v>1</v>
      </c>
      <c r="AT17" s="45" t="s">
        <v>85</v>
      </c>
      <c r="AU17" s="45">
        <v>64</v>
      </c>
      <c r="AV17" s="46">
        <f t="shared" si="15"/>
        <v>0.84210526315789469</v>
      </c>
      <c r="AW17" s="17">
        <f t="shared" si="62"/>
        <v>0.52554744525547448</v>
      </c>
      <c r="AX17" s="32">
        <v>10</v>
      </c>
      <c r="AY17" s="48">
        <v>4</v>
      </c>
      <c r="AZ17" s="49">
        <f t="shared" si="17"/>
        <v>50</v>
      </c>
      <c r="BA17" s="42"/>
      <c r="BB17" s="1">
        <v>50</v>
      </c>
      <c r="BC17" s="46">
        <f t="shared" si="18"/>
        <v>1</v>
      </c>
      <c r="BD17" s="17">
        <f t="shared" si="63"/>
        <v>0.4065040650406504</v>
      </c>
      <c r="BE17" s="45"/>
      <c r="BF17" s="45">
        <v>4</v>
      </c>
      <c r="BG17" s="45">
        <f t="shared" si="20"/>
        <v>46</v>
      </c>
      <c r="BH17" s="42"/>
      <c r="BI17" s="45">
        <v>42</v>
      </c>
      <c r="BJ17" s="46">
        <f t="shared" si="21"/>
        <v>0.91304347826086951</v>
      </c>
      <c r="BK17" s="17">
        <f t="shared" si="64"/>
        <v>0.35294117647058826</v>
      </c>
      <c r="BL17" s="1">
        <v>32</v>
      </c>
      <c r="BM17" s="45"/>
      <c r="BN17" s="45"/>
      <c r="BO17" s="45"/>
      <c r="BP17" s="45"/>
      <c r="BQ17" s="42"/>
      <c r="BR17" s="45"/>
      <c r="BS17" s="45"/>
      <c r="BT17" s="46"/>
      <c r="BU17" s="17"/>
      <c r="BV17" s="45"/>
      <c r="BW17" s="42"/>
      <c r="BX17" s="45"/>
      <c r="BY17" s="45"/>
      <c r="BZ17" s="17"/>
      <c r="CA17" s="45"/>
      <c r="CB17" s="45"/>
      <c r="CC17" s="42"/>
      <c r="CD17" s="45"/>
      <c r="CE17" s="45"/>
      <c r="CF17" s="17"/>
      <c r="CG17" s="45"/>
      <c r="CH17" s="45"/>
      <c r="CI17" s="42"/>
    </row>
    <row r="18" spans="1:87" ht="14.4">
      <c r="A18" s="1"/>
      <c r="B18" s="1"/>
      <c r="C18" s="27"/>
      <c r="D18" s="26"/>
      <c r="E18" s="58"/>
      <c r="F18" s="34"/>
      <c r="G18" s="35"/>
      <c r="H18" s="16"/>
      <c r="I18" s="36"/>
      <c r="J18" s="14"/>
      <c r="K18" s="1"/>
      <c r="L18" s="1"/>
      <c r="M18" s="22"/>
      <c r="N18" s="37"/>
      <c r="O18" s="17"/>
      <c r="P18" s="32"/>
      <c r="Q18" s="1"/>
      <c r="R18" s="14"/>
      <c r="S18" s="1"/>
      <c r="T18" s="1"/>
      <c r="U18" s="22"/>
      <c r="V18" s="38"/>
      <c r="W18" s="39"/>
      <c r="X18" s="36"/>
      <c r="Y18" s="14"/>
      <c r="Z18" s="1"/>
      <c r="AA18" s="1"/>
      <c r="AB18" s="1"/>
      <c r="AD18" s="17"/>
      <c r="AE18" s="36"/>
      <c r="AF18" s="42"/>
      <c r="AG18" s="1"/>
      <c r="AH18" s="1"/>
      <c r="AI18" s="41"/>
      <c r="AJ18" s="21"/>
      <c r="AK18" s="17"/>
      <c r="AL18" s="36"/>
      <c r="AM18" s="42"/>
      <c r="AN18" s="1"/>
      <c r="AO18" s="43"/>
      <c r="AP18" s="17"/>
      <c r="AQ18" s="32"/>
      <c r="AR18" s="44">
        <v>87</v>
      </c>
      <c r="AS18" s="42">
        <v>1</v>
      </c>
      <c r="AT18" s="45" t="s">
        <v>86</v>
      </c>
      <c r="AU18" s="45">
        <v>71</v>
      </c>
      <c r="AV18" s="46">
        <f t="shared" si="15"/>
        <v>0.81609195402298851</v>
      </c>
      <c r="AW18" s="17">
        <f t="shared" si="62"/>
        <v>0.28952380952380952</v>
      </c>
      <c r="AX18" s="32">
        <v>10</v>
      </c>
      <c r="AY18" s="48">
        <v>11</v>
      </c>
      <c r="AZ18" s="49">
        <f t="shared" si="17"/>
        <v>50</v>
      </c>
      <c r="BA18" s="42"/>
      <c r="BB18" s="1">
        <v>51</v>
      </c>
      <c r="BC18" s="46">
        <f t="shared" si="18"/>
        <v>1.02</v>
      </c>
      <c r="BD18" s="17">
        <f t="shared" si="63"/>
        <v>0.21118012422360249</v>
      </c>
      <c r="BE18" s="45"/>
      <c r="BF18" s="45">
        <v>4</v>
      </c>
      <c r="BG18" s="45">
        <f t="shared" si="20"/>
        <v>47</v>
      </c>
      <c r="BH18" s="42">
        <v>1</v>
      </c>
      <c r="BI18" s="26">
        <v>39</v>
      </c>
      <c r="BJ18" s="46">
        <f t="shared" si="21"/>
        <v>0.82978723404255317</v>
      </c>
      <c r="BK18" s="17">
        <f t="shared" si="64"/>
        <v>0.16421052631578947</v>
      </c>
      <c r="BL18" s="1">
        <v>36</v>
      </c>
      <c r="BM18" s="45"/>
      <c r="BN18" s="45"/>
      <c r="BO18" s="45"/>
      <c r="BP18" s="45"/>
      <c r="BQ18" s="42"/>
      <c r="BR18" s="45"/>
      <c r="BS18" s="26"/>
      <c r="BT18" s="46"/>
      <c r="BU18" s="17"/>
      <c r="BV18" s="45"/>
      <c r="BW18" s="42"/>
      <c r="BX18" s="45"/>
      <c r="BY18" s="45"/>
      <c r="BZ18" s="17"/>
      <c r="CA18" s="45"/>
      <c r="CB18" s="45"/>
      <c r="CC18" s="42"/>
      <c r="CD18" s="45"/>
      <c r="CE18" s="45"/>
      <c r="CF18" s="17"/>
      <c r="CG18" s="45"/>
      <c r="CH18" s="45"/>
      <c r="CI18" s="42"/>
    </row>
    <row r="19" spans="1:87" ht="14.4">
      <c r="A19" s="1">
        <v>7</v>
      </c>
      <c r="B19" s="1" t="s">
        <v>22</v>
      </c>
      <c r="C19" s="27">
        <v>61</v>
      </c>
      <c r="D19" s="26">
        <v>20</v>
      </c>
      <c r="E19" s="58">
        <f t="shared" ref="E19:E20" si="65">D19/C19</f>
        <v>0.32786885245901637</v>
      </c>
      <c r="F19" s="34">
        <f t="shared" ref="F19:F20" si="66">SUM(F39:H39)</f>
        <v>17</v>
      </c>
      <c r="G19" s="35">
        <f t="shared" ref="G19:G20" si="67">F19/C19</f>
        <v>0.27868852459016391</v>
      </c>
      <c r="H19" s="16">
        <f>SUM(F19:F20/SUM(C19:C20))</f>
        <v>0.20238095238095238</v>
      </c>
      <c r="I19" s="36"/>
      <c r="J19" s="61"/>
      <c r="K19" s="62">
        <v>7</v>
      </c>
      <c r="L19" s="62" t="s">
        <v>22</v>
      </c>
      <c r="M19" s="63">
        <v>16</v>
      </c>
      <c r="N19" s="64">
        <f>M19/SUM(C19:C20)</f>
        <v>0.19047619047619047</v>
      </c>
      <c r="O19" s="17">
        <f>M19/(SUM(C19:C20))</f>
        <v>0.19047619047619047</v>
      </c>
      <c r="P19" s="32"/>
      <c r="Q19" s="1">
        <v>16</v>
      </c>
      <c r="R19" s="61"/>
      <c r="S19" s="62">
        <v>7</v>
      </c>
      <c r="T19" s="62" t="s">
        <v>22</v>
      </c>
      <c r="U19" s="22">
        <v>16</v>
      </c>
      <c r="V19" s="38"/>
      <c r="W19" s="39">
        <f>U19/((C19+C20)-I19-P19)</f>
        <v>0.19047619047619047</v>
      </c>
      <c r="X19" s="36"/>
      <c r="Y19" s="61"/>
      <c r="Z19" s="62">
        <v>7</v>
      </c>
      <c r="AA19" s="62" t="s">
        <v>22</v>
      </c>
      <c r="AB19" s="1">
        <v>16</v>
      </c>
      <c r="AC19" s="3">
        <f>AB19/(17)*100</f>
        <v>94.117647058823522</v>
      </c>
      <c r="AD19" s="17">
        <f>AB19/((C19+C20)-I19-P19-X19)</f>
        <v>0.19047619047619047</v>
      </c>
      <c r="AE19" s="36"/>
      <c r="AF19" s="42"/>
      <c r="AG19" s="62">
        <v>7</v>
      </c>
      <c r="AH19" s="62" t="s">
        <v>22</v>
      </c>
      <c r="AI19" s="41">
        <v>16</v>
      </c>
      <c r="AJ19" s="21">
        <f>(AI19/AB19)*100</f>
        <v>100</v>
      </c>
      <c r="AK19" s="17">
        <f>AI19/(84)</f>
        <v>0.19047619047619047</v>
      </c>
      <c r="AL19" s="36"/>
      <c r="AM19" s="42"/>
      <c r="AN19" s="1">
        <v>16</v>
      </c>
      <c r="AO19" s="43">
        <f>AN19/AI19</f>
        <v>1</v>
      </c>
      <c r="AP19" s="17">
        <f>AN19/(84)</f>
        <v>0.19047619047619047</v>
      </c>
      <c r="AQ19" s="32">
        <v>0</v>
      </c>
      <c r="AR19" s="22">
        <v>16</v>
      </c>
      <c r="AS19" s="42"/>
      <c r="AT19" s="45">
        <v>7</v>
      </c>
      <c r="AU19" s="45">
        <v>16</v>
      </c>
      <c r="AV19" s="46">
        <f t="shared" si="15"/>
        <v>1</v>
      </c>
      <c r="AW19" s="17">
        <f>AU19/(84)</f>
        <v>0.19047619047619047</v>
      </c>
      <c r="AX19" s="36"/>
      <c r="AY19" s="48">
        <f>BF39</f>
        <v>0</v>
      </c>
      <c r="AZ19" s="49">
        <f t="shared" si="17"/>
        <v>16</v>
      </c>
      <c r="BA19" s="42"/>
      <c r="BB19" s="1">
        <v>16</v>
      </c>
      <c r="BC19" s="46">
        <f t="shared" si="18"/>
        <v>1</v>
      </c>
      <c r="BD19" s="65">
        <f>BB19/(84)</f>
        <v>0.19047619047619047</v>
      </c>
      <c r="BF19" s="45"/>
      <c r="BG19" s="45">
        <f t="shared" si="20"/>
        <v>16</v>
      </c>
      <c r="BH19" s="42"/>
      <c r="BI19" s="45">
        <v>16</v>
      </c>
      <c r="BJ19" s="46">
        <f t="shared" si="21"/>
        <v>1</v>
      </c>
      <c r="BK19" s="17">
        <f>BI19/((($C19-$I19-$P19-$X19-$AE19-$AL19-$AQ19)/2)-AY19-AX19-BF19)</f>
        <v>0.52459016393442626</v>
      </c>
      <c r="BN19" s="45"/>
      <c r="BO19" s="45"/>
      <c r="BP19" s="45"/>
      <c r="BQ19" s="42"/>
      <c r="BS19" s="45"/>
      <c r="BT19" s="46"/>
      <c r="BU19" s="17"/>
      <c r="BV19" s="45"/>
      <c r="BW19" s="42"/>
      <c r="BX19" s="45"/>
      <c r="BY19" s="45"/>
      <c r="BZ19" s="17"/>
      <c r="CB19" s="45"/>
      <c r="CC19" s="42"/>
      <c r="CD19" s="45"/>
      <c r="CE19" s="45"/>
      <c r="CF19" s="17"/>
      <c r="CH19" s="45"/>
      <c r="CI19" s="42"/>
    </row>
    <row r="20" spans="1:87" ht="14.4">
      <c r="A20" s="1">
        <v>7</v>
      </c>
      <c r="B20" s="1" t="s">
        <v>23</v>
      </c>
      <c r="C20" s="27">
        <v>23</v>
      </c>
      <c r="D20" s="26">
        <v>5</v>
      </c>
      <c r="E20" s="58">
        <f t="shared" si="65"/>
        <v>0.21739130434782608</v>
      </c>
      <c r="F20" s="34">
        <f t="shared" si="66"/>
        <v>1</v>
      </c>
      <c r="G20" s="35">
        <f t="shared" si="67"/>
        <v>4.3478260869565216E-2</v>
      </c>
      <c r="I20" s="36"/>
      <c r="J20" s="11" t="s">
        <v>87</v>
      </c>
      <c r="K20" s="1">
        <v>8</v>
      </c>
      <c r="L20" s="1" t="s">
        <v>22</v>
      </c>
      <c r="M20" s="22">
        <v>547</v>
      </c>
      <c r="N20" s="37">
        <f t="shared" ref="N20:N27" si="68">M20/625</f>
        <v>0.87519999999999998</v>
      </c>
      <c r="P20" s="32">
        <v>125</v>
      </c>
      <c r="Q20" s="3">
        <f t="shared" ref="Q20:Q27" si="69">M20-P20</f>
        <v>422</v>
      </c>
      <c r="R20" s="11" t="s">
        <v>87</v>
      </c>
      <c r="S20" s="1">
        <v>8</v>
      </c>
      <c r="T20" s="1" t="s">
        <v>22</v>
      </c>
      <c r="U20" s="22">
        <v>234</v>
      </c>
      <c r="V20" s="38">
        <f t="shared" ref="V20:V27" si="70">U20/(625-P20)</f>
        <v>0.46800000000000003</v>
      </c>
      <c r="AF20" s="66"/>
      <c r="AM20" s="66"/>
      <c r="AS20" s="66"/>
      <c r="BA20" s="66"/>
      <c r="BF20" s="45"/>
      <c r="BH20" s="66"/>
      <c r="BI20" s="26"/>
      <c r="BQ20" s="66"/>
      <c r="BS20" s="26"/>
      <c r="BW20" s="66"/>
      <c r="CC20" s="66"/>
      <c r="CI20" s="66"/>
    </row>
    <row r="21" spans="1:87" ht="13.2">
      <c r="I21" s="36"/>
      <c r="J21" s="14"/>
      <c r="K21" s="1">
        <v>8</v>
      </c>
      <c r="L21" s="1" t="s">
        <v>23</v>
      </c>
      <c r="M21" s="22">
        <v>598</v>
      </c>
      <c r="N21" s="37">
        <f t="shared" si="68"/>
        <v>0.95679999999999998</v>
      </c>
      <c r="P21" s="32">
        <v>125</v>
      </c>
      <c r="Q21" s="3">
        <f t="shared" si="69"/>
        <v>473</v>
      </c>
      <c r="R21" s="14"/>
      <c r="S21" s="1">
        <v>8</v>
      </c>
      <c r="T21" s="1" t="s">
        <v>23</v>
      </c>
      <c r="U21" s="22">
        <v>153</v>
      </c>
      <c r="V21" s="38">
        <f t="shared" si="70"/>
        <v>0.30599999999999999</v>
      </c>
      <c r="BD21" s="1">
        <v>10</v>
      </c>
      <c r="BF21" s="1">
        <v>50</v>
      </c>
    </row>
    <row r="22" spans="1:87" ht="42.75" customHeight="1">
      <c r="J22" s="14"/>
      <c r="K22" s="1">
        <v>8</v>
      </c>
      <c r="L22" s="1" t="s">
        <v>24</v>
      </c>
      <c r="M22" s="22">
        <v>503</v>
      </c>
      <c r="N22" s="37">
        <f t="shared" si="68"/>
        <v>0.80479999999999996</v>
      </c>
      <c r="P22" s="32">
        <v>125</v>
      </c>
      <c r="Q22" s="3">
        <f t="shared" si="69"/>
        <v>378</v>
      </c>
      <c r="R22" s="14"/>
      <c r="S22" s="1">
        <v>8</v>
      </c>
      <c r="T22" s="1" t="s">
        <v>24</v>
      </c>
      <c r="U22" s="22">
        <v>72</v>
      </c>
      <c r="V22" s="38">
        <f t="shared" si="70"/>
        <v>0.14399999999999999</v>
      </c>
      <c r="X22" s="1" t="s">
        <v>88</v>
      </c>
      <c r="AN22" s="1" t="s">
        <v>20</v>
      </c>
      <c r="AP22" s="1" t="s">
        <v>21</v>
      </c>
      <c r="AU22" s="1" t="s">
        <v>20</v>
      </c>
      <c r="AW22" s="1" t="s">
        <v>21</v>
      </c>
      <c r="BD22" s="31" t="s">
        <v>89</v>
      </c>
      <c r="BF22" s="1" t="s">
        <v>90</v>
      </c>
      <c r="BI22" s="1" t="s">
        <v>91</v>
      </c>
      <c r="BS22" s="67" t="s">
        <v>92</v>
      </c>
      <c r="CD22" s="67" t="s">
        <v>93</v>
      </c>
    </row>
    <row r="23" spans="1:87" ht="13.2">
      <c r="J23" s="14"/>
      <c r="K23" s="1">
        <v>8</v>
      </c>
      <c r="L23" s="1" t="s">
        <v>25</v>
      </c>
      <c r="M23" s="22">
        <v>616</v>
      </c>
      <c r="N23" s="37">
        <f t="shared" si="68"/>
        <v>0.98560000000000003</v>
      </c>
      <c r="P23" s="32">
        <v>125</v>
      </c>
      <c r="Q23" s="3">
        <f t="shared" si="69"/>
        <v>491</v>
      </c>
      <c r="R23" s="14"/>
      <c r="S23" s="1">
        <v>8</v>
      </c>
      <c r="T23" s="1" t="s">
        <v>25</v>
      </c>
      <c r="U23" s="22">
        <v>173</v>
      </c>
      <c r="V23" s="38">
        <f t="shared" si="70"/>
        <v>0.34599999999999997</v>
      </c>
      <c r="AA23" s="1" t="s">
        <v>20</v>
      </c>
      <c r="AB23" s="1" t="s">
        <v>21</v>
      </c>
      <c r="AH23" s="1" t="s">
        <v>20</v>
      </c>
      <c r="AI23" s="1" t="s">
        <v>21</v>
      </c>
      <c r="AN23" s="3">
        <f>SUM(AN3:AN6)</f>
        <v>744</v>
      </c>
      <c r="AP23" s="16">
        <f>AVERAGE(AP3:AP6)</f>
        <v>0.56564619010183326</v>
      </c>
      <c r="AU23" s="3">
        <f>SUM(AU3:AU10)</f>
        <v>703</v>
      </c>
      <c r="AW23" s="16">
        <f>AVERAGE(AW3:AW10)</f>
        <v>0.54062624324774156</v>
      </c>
      <c r="AX23" s="16">
        <f>STDEV(AW3:AW10)/SQRT(8)</f>
        <v>3.7996005553434492E-2</v>
      </c>
      <c r="BB23" s="1">
        <v>8</v>
      </c>
      <c r="BC23" s="1" t="s">
        <v>22</v>
      </c>
      <c r="BD23" s="3">
        <f t="shared" ref="BD23:BD38" si="71">AZ3-$BD$21</f>
        <v>40</v>
      </c>
      <c r="BF23" s="3">
        <f t="shared" ref="BF23:BF38" si="72">AZ3-$BF$21</f>
        <v>0</v>
      </c>
    </row>
    <row r="24" spans="1:87" ht="13.2">
      <c r="K24" s="1">
        <v>7.5</v>
      </c>
      <c r="L24" s="1" t="s">
        <v>22</v>
      </c>
      <c r="M24" s="22">
        <v>600</v>
      </c>
      <c r="N24" s="37">
        <f t="shared" si="68"/>
        <v>0.96</v>
      </c>
      <c r="P24" s="32">
        <v>125</v>
      </c>
      <c r="Q24" s="3">
        <f t="shared" si="69"/>
        <v>475</v>
      </c>
      <c r="R24" s="14"/>
      <c r="S24" s="1">
        <v>7.5</v>
      </c>
      <c r="T24" s="1" t="s">
        <v>22</v>
      </c>
      <c r="U24" s="22">
        <v>182</v>
      </c>
      <c r="V24" s="38">
        <f t="shared" si="70"/>
        <v>0.36399999999999999</v>
      </c>
      <c r="Z24" s="1">
        <v>8</v>
      </c>
      <c r="AA24" s="3">
        <f>AVERAGE(AB3:AB6)</f>
        <v>238.5</v>
      </c>
      <c r="AB24" s="16">
        <f>AVERAGE(AD3:AD6)</f>
        <v>0.70445877116733369</v>
      </c>
      <c r="AG24" s="1">
        <v>8</v>
      </c>
      <c r="AH24" s="3">
        <f>AVERAGE(AI3:AI6)</f>
        <v>223.75</v>
      </c>
      <c r="AI24" s="16">
        <f>AVERAGE(AK3:AK6)</f>
        <v>0.6815611174750682</v>
      </c>
      <c r="AN24" s="3">
        <f>SUM(AN11:AN14)</f>
        <v>658</v>
      </c>
      <c r="AP24" s="16">
        <f>AVERAGE(AP11:AP14)</f>
        <v>0.41870538983059086</v>
      </c>
      <c r="AU24" s="3">
        <f>SUM(AU11:AU18)</f>
        <v>593</v>
      </c>
      <c r="AW24" s="16">
        <f>AVERAGE(AW11:AW18)</f>
        <v>0.38319008633743268</v>
      </c>
      <c r="AX24" s="16">
        <f>STDEV(AW11:AW18)/SQRT(8)</f>
        <v>3.2946637729625181E-2</v>
      </c>
      <c r="BB24" s="1">
        <v>8</v>
      </c>
      <c r="BC24" s="1" t="s">
        <v>23</v>
      </c>
      <c r="BD24" s="3">
        <f t="shared" si="71"/>
        <v>40</v>
      </c>
      <c r="BF24" s="3">
        <f t="shared" si="72"/>
        <v>0</v>
      </c>
    </row>
    <row r="25" spans="1:87" ht="13.2">
      <c r="K25" s="1">
        <v>7.5</v>
      </c>
      <c r="L25" s="1" t="s">
        <v>23</v>
      </c>
      <c r="M25" s="22">
        <v>630</v>
      </c>
      <c r="N25" s="37">
        <f t="shared" si="68"/>
        <v>1.008</v>
      </c>
      <c r="P25" s="32">
        <v>125</v>
      </c>
      <c r="Q25" s="3">
        <f t="shared" si="69"/>
        <v>505</v>
      </c>
      <c r="R25" s="14"/>
      <c r="S25" s="1">
        <v>7.5</v>
      </c>
      <c r="T25" s="1" t="s">
        <v>23</v>
      </c>
      <c r="U25" s="22">
        <v>178</v>
      </c>
      <c r="V25" s="38">
        <f t="shared" si="70"/>
        <v>0.35599999999999998</v>
      </c>
      <c r="Z25" s="1">
        <v>7.5</v>
      </c>
      <c r="AA25" s="3">
        <f>AVERAGE(AB11:AB14)</f>
        <v>236.5</v>
      </c>
      <c r="AB25" s="16">
        <f>AVERAGE(AD11:AD14)</f>
        <v>0.58898228332359692</v>
      </c>
      <c r="AG25" s="1">
        <v>7.5</v>
      </c>
      <c r="AH25" s="3">
        <f>AVERAGE(AI11:AI14)</f>
        <v>219.25</v>
      </c>
      <c r="AI25" s="16">
        <f>AVERAGE(AK11:AK14)</f>
        <v>0.56277052610468425</v>
      </c>
      <c r="AN25" s="3">
        <f>AN19</f>
        <v>16</v>
      </c>
      <c r="AP25" s="16">
        <f>AP19</f>
        <v>0.19047619047619047</v>
      </c>
      <c r="AU25" s="3">
        <f>AU19</f>
        <v>16</v>
      </c>
      <c r="AW25" s="16">
        <f>AW19</f>
        <v>0.19047619047619047</v>
      </c>
      <c r="BB25" s="1">
        <v>8</v>
      </c>
      <c r="BC25" s="1" t="s">
        <v>24</v>
      </c>
      <c r="BD25" s="3">
        <f t="shared" si="71"/>
        <v>40</v>
      </c>
      <c r="BF25" s="3">
        <f t="shared" si="72"/>
        <v>0</v>
      </c>
    </row>
    <row r="26" spans="1:87" ht="13.2">
      <c r="K26" s="1">
        <v>7.5</v>
      </c>
      <c r="L26" s="1" t="s">
        <v>24</v>
      </c>
      <c r="M26" s="22">
        <v>340</v>
      </c>
      <c r="N26" s="37">
        <f t="shared" si="68"/>
        <v>0.54400000000000004</v>
      </c>
      <c r="P26" s="32">
        <v>125</v>
      </c>
      <c r="Q26" s="3">
        <f t="shared" si="69"/>
        <v>215</v>
      </c>
      <c r="S26" s="1">
        <v>7.5</v>
      </c>
      <c r="T26" s="1" t="s">
        <v>24</v>
      </c>
      <c r="U26" s="22">
        <v>103</v>
      </c>
      <c r="V26" s="38">
        <f t="shared" si="70"/>
        <v>0.20599999999999999</v>
      </c>
      <c r="Z26" s="1">
        <v>7</v>
      </c>
      <c r="AA26" s="1">
        <v>16</v>
      </c>
      <c r="AB26" s="16">
        <f>AD19</f>
        <v>0.19047619047619047</v>
      </c>
      <c r="AG26" s="1">
        <v>7</v>
      </c>
      <c r="AH26" s="1">
        <v>16</v>
      </c>
      <c r="AI26" s="16">
        <f>AK19</f>
        <v>0.19047619047619047</v>
      </c>
      <c r="BB26" s="1">
        <v>8</v>
      </c>
      <c r="BC26" s="1" t="s">
        <v>25</v>
      </c>
      <c r="BD26" s="3">
        <f t="shared" si="71"/>
        <v>40</v>
      </c>
      <c r="BF26" s="3">
        <f t="shared" si="72"/>
        <v>0</v>
      </c>
    </row>
    <row r="27" spans="1:87" ht="14.4">
      <c r="K27" s="1">
        <v>7.5</v>
      </c>
      <c r="L27" s="1" t="s">
        <v>25</v>
      </c>
      <c r="M27" s="22">
        <v>609</v>
      </c>
      <c r="N27" s="37">
        <f t="shared" si="68"/>
        <v>0.97440000000000004</v>
      </c>
      <c r="P27" s="32">
        <v>125</v>
      </c>
      <c r="Q27" s="3">
        <f t="shared" si="69"/>
        <v>484</v>
      </c>
      <c r="S27" s="1">
        <v>7.5</v>
      </c>
      <c r="T27" s="1" t="s">
        <v>25</v>
      </c>
      <c r="U27" s="22">
        <v>188</v>
      </c>
      <c r="V27" s="38">
        <f t="shared" si="70"/>
        <v>0.376</v>
      </c>
      <c r="AR27" s="45"/>
      <c r="AT27" s="45"/>
      <c r="AU27" s="45"/>
      <c r="AV27" s="45"/>
      <c r="AW27" s="45"/>
      <c r="BB27" s="1">
        <v>8</v>
      </c>
      <c r="BC27" s="1" t="s">
        <v>26</v>
      </c>
      <c r="BD27" s="3">
        <f t="shared" si="71"/>
        <v>40</v>
      </c>
      <c r="BF27" s="3">
        <f t="shared" si="72"/>
        <v>0</v>
      </c>
    </row>
    <row r="28" spans="1:87" ht="13.2">
      <c r="D28" s="26"/>
      <c r="E28" s="26"/>
      <c r="F28" s="26"/>
      <c r="G28" s="26"/>
      <c r="H28" s="26"/>
      <c r="K28" s="1"/>
      <c r="P28" s="1"/>
      <c r="BB28" s="1">
        <v>8</v>
      </c>
      <c r="BC28" s="1" t="s">
        <v>27</v>
      </c>
      <c r="BD28" s="3">
        <f t="shared" si="71"/>
        <v>40</v>
      </c>
      <c r="BF28" s="3">
        <f t="shared" si="72"/>
        <v>0</v>
      </c>
    </row>
    <row r="29" spans="1:87" ht="13.2">
      <c r="D29" s="26"/>
      <c r="E29" s="26"/>
      <c r="F29" s="114" t="s">
        <v>94</v>
      </c>
      <c r="G29" s="113"/>
      <c r="H29" s="113"/>
      <c r="I29" s="1" t="s">
        <v>95</v>
      </c>
      <c r="P29" s="68" t="s">
        <v>96</v>
      </c>
      <c r="BB29" s="1">
        <v>8</v>
      </c>
      <c r="BC29" s="1" t="s">
        <v>28</v>
      </c>
      <c r="BD29" s="3">
        <f t="shared" si="71"/>
        <v>40</v>
      </c>
      <c r="BF29" s="3">
        <f t="shared" si="72"/>
        <v>0</v>
      </c>
    </row>
    <row r="30" spans="1:87" ht="13.2">
      <c r="D30" s="1"/>
      <c r="E30" s="1"/>
      <c r="F30" s="1" t="s">
        <v>97</v>
      </c>
      <c r="G30" s="1" t="s">
        <v>98</v>
      </c>
      <c r="H30" s="1" t="s">
        <v>99</v>
      </c>
      <c r="BB30" s="1">
        <v>8</v>
      </c>
      <c r="BC30" s="1" t="s">
        <v>29</v>
      </c>
      <c r="BD30" s="69">
        <f t="shared" si="71"/>
        <v>40</v>
      </c>
      <c r="BF30" s="69">
        <f t="shared" si="72"/>
        <v>0</v>
      </c>
    </row>
    <row r="31" spans="1:87" ht="13.2">
      <c r="A31" s="1">
        <v>8</v>
      </c>
      <c r="B31" s="1" t="s">
        <v>22</v>
      </c>
      <c r="D31" s="1"/>
      <c r="E31" s="1"/>
      <c r="F31" s="1">
        <v>750</v>
      </c>
      <c r="G31" s="1">
        <v>569</v>
      </c>
      <c r="H31" s="1">
        <v>12</v>
      </c>
      <c r="I31" s="3">
        <f t="shared" ref="I31:I38" si="73">SUM(F31:G31)/2</f>
        <v>659.5</v>
      </c>
      <c r="O31" s="1" t="s">
        <v>100</v>
      </c>
      <c r="P31" s="1">
        <v>20</v>
      </c>
      <c r="BB31" s="70">
        <v>7.5</v>
      </c>
      <c r="BC31" s="70" t="s">
        <v>22</v>
      </c>
      <c r="BD31" s="3">
        <f t="shared" si="71"/>
        <v>40</v>
      </c>
      <c r="BE31" s="71"/>
      <c r="BF31" s="3">
        <f t="shared" si="72"/>
        <v>0</v>
      </c>
      <c r="BG31" s="71"/>
    </row>
    <row r="32" spans="1:87" ht="13.2">
      <c r="A32" s="1">
        <v>8</v>
      </c>
      <c r="B32" s="1" t="s">
        <v>23</v>
      </c>
      <c r="D32" s="1"/>
      <c r="E32" s="1"/>
      <c r="F32" s="1">
        <v>750</v>
      </c>
      <c r="G32" s="1">
        <v>728</v>
      </c>
      <c r="H32" s="1">
        <v>12</v>
      </c>
      <c r="I32" s="3">
        <f t="shared" si="73"/>
        <v>739</v>
      </c>
      <c r="O32" s="1" t="s">
        <v>101</v>
      </c>
      <c r="P32" s="1">
        <v>96</v>
      </c>
      <c r="BB32" s="1">
        <v>7.5</v>
      </c>
      <c r="BC32" s="1" t="s">
        <v>23</v>
      </c>
      <c r="BD32" s="3">
        <f t="shared" si="71"/>
        <v>40</v>
      </c>
      <c r="BF32" s="3">
        <f t="shared" si="72"/>
        <v>0</v>
      </c>
    </row>
    <row r="33" spans="1:58" ht="13.2">
      <c r="A33" s="1">
        <v>8</v>
      </c>
      <c r="B33" s="1" t="s">
        <v>24</v>
      </c>
      <c r="D33" s="1"/>
      <c r="E33" s="1"/>
      <c r="F33" s="1">
        <v>750</v>
      </c>
      <c r="G33" s="1">
        <v>604</v>
      </c>
      <c r="H33" s="1">
        <v>12</v>
      </c>
      <c r="I33" s="3">
        <f t="shared" si="73"/>
        <v>677</v>
      </c>
      <c r="O33" s="1" t="s">
        <v>102</v>
      </c>
      <c r="P33" s="1">
        <v>3</v>
      </c>
      <c r="BB33" s="1">
        <v>7.5</v>
      </c>
      <c r="BC33" s="1" t="s">
        <v>24</v>
      </c>
      <c r="BD33" s="3">
        <f t="shared" si="71"/>
        <v>40</v>
      </c>
      <c r="BF33" s="3">
        <f t="shared" si="72"/>
        <v>0</v>
      </c>
    </row>
    <row r="34" spans="1:58" ht="13.2">
      <c r="A34" s="1">
        <v>8</v>
      </c>
      <c r="B34" s="1" t="s">
        <v>25</v>
      </c>
      <c r="D34" s="1"/>
      <c r="E34" s="1"/>
      <c r="F34" s="1">
        <v>750</v>
      </c>
      <c r="G34" s="1">
        <v>844</v>
      </c>
      <c r="H34" s="1">
        <v>12</v>
      </c>
      <c r="I34" s="3">
        <f t="shared" si="73"/>
        <v>797</v>
      </c>
      <c r="O34" s="1" t="s">
        <v>103</v>
      </c>
      <c r="P34" s="1">
        <v>6</v>
      </c>
      <c r="BB34" s="1">
        <v>7.5</v>
      </c>
      <c r="BC34" s="1" t="s">
        <v>25</v>
      </c>
      <c r="BD34" s="3">
        <f t="shared" si="71"/>
        <v>40</v>
      </c>
      <c r="BF34" s="3">
        <f t="shared" si="72"/>
        <v>0</v>
      </c>
    </row>
    <row r="35" spans="1:58" ht="13.2">
      <c r="A35" s="1">
        <v>7.5</v>
      </c>
      <c r="B35" s="1" t="s">
        <v>22</v>
      </c>
      <c r="D35" s="1"/>
      <c r="E35" s="1"/>
      <c r="F35" s="1">
        <v>750</v>
      </c>
      <c r="G35" s="1">
        <v>612</v>
      </c>
      <c r="H35" s="1">
        <v>12</v>
      </c>
      <c r="I35" s="3">
        <f t="shared" si="73"/>
        <v>681</v>
      </c>
      <c r="P35" s="3">
        <f>SUM(P31:P34)</f>
        <v>125</v>
      </c>
      <c r="BB35" s="1">
        <v>7.5</v>
      </c>
      <c r="BC35" s="1" t="s">
        <v>26</v>
      </c>
      <c r="BD35" s="3">
        <f t="shared" si="71"/>
        <v>40</v>
      </c>
      <c r="BF35" s="3">
        <f t="shared" si="72"/>
        <v>0</v>
      </c>
    </row>
    <row r="36" spans="1:58" ht="13.2">
      <c r="A36" s="1">
        <v>7.5</v>
      </c>
      <c r="B36" s="1" t="s">
        <v>23</v>
      </c>
      <c r="D36" s="1"/>
      <c r="E36" s="1"/>
      <c r="F36" s="1">
        <v>750</v>
      </c>
      <c r="G36" s="1">
        <v>565</v>
      </c>
      <c r="H36" s="1">
        <v>12</v>
      </c>
      <c r="I36" s="3">
        <f t="shared" si="73"/>
        <v>657.5</v>
      </c>
      <c r="BB36" s="1">
        <v>7.5</v>
      </c>
      <c r="BC36" s="1" t="s">
        <v>27</v>
      </c>
      <c r="BD36" s="3">
        <f t="shared" si="71"/>
        <v>40</v>
      </c>
      <c r="BF36" s="3">
        <f t="shared" si="72"/>
        <v>0</v>
      </c>
    </row>
    <row r="37" spans="1:58" ht="13.2">
      <c r="A37" s="1">
        <v>7.5</v>
      </c>
      <c r="B37" s="1" t="s">
        <v>24</v>
      </c>
      <c r="D37" s="1"/>
      <c r="E37" s="1"/>
      <c r="F37" s="1">
        <v>750</v>
      </c>
      <c r="G37" s="1">
        <v>749</v>
      </c>
      <c r="H37" s="1">
        <v>12</v>
      </c>
      <c r="I37" s="3">
        <f t="shared" si="73"/>
        <v>749.5</v>
      </c>
      <c r="BB37" s="1">
        <v>7.5</v>
      </c>
      <c r="BC37" s="1" t="s">
        <v>28</v>
      </c>
      <c r="BD37" s="3">
        <f t="shared" si="71"/>
        <v>40</v>
      </c>
      <c r="BF37" s="3">
        <f t="shared" si="72"/>
        <v>0</v>
      </c>
    </row>
    <row r="38" spans="1:58" ht="14.4">
      <c r="A38" s="1">
        <v>7.5</v>
      </c>
      <c r="B38" s="1" t="s">
        <v>25</v>
      </c>
      <c r="D38" s="1"/>
      <c r="E38" s="1"/>
      <c r="F38" s="1">
        <v>750</v>
      </c>
      <c r="G38" s="1">
        <v>504</v>
      </c>
      <c r="H38" s="1">
        <v>12</v>
      </c>
      <c r="I38" s="3">
        <f t="shared" si="73"/>
        <v>627</v>
      </c>
      <c r="O38" s="1" t="s">
        <v>104</v>
      </c>
      <c r="AN38" s="45"/>
      <c r="AO38" s="45"/>
      <c r="AP38" s="45"/>
      <c r="AQ38" s="45"/>
      <c r="AR38" s="45"/>
      <c r="AT38" s="45"/>
      <c r="AU38" s="45"/>
      <c r="AV38" s="45"/>
      <c r="AW38" s="45"/>
      <c r="AX38" s="45"/>
      <c r="AY38" s="45"/>
      <c r="AZ38" s="45"/>
      <c r="BB38" s="1">
        <v>7.5</v>
      </c>
      <c r="BC38" s="1" t="s">
        <v>29</v>
      </c>
      <c r="BD38" s="3">
        <f t="shared" si="71"/>
        <v>40</v>
      </c>
      <c r="BF38" s="3">
        <f t="shared" si="72"/>
        <v>0</v>
      </c>
    </row>
    <row r="39" spans="1:58" ht="13.2">
      <c r="A39" s="1">
        <v>7</v>
      </c>
      <c r="B39" s="1" t="s">
        <v>22</v>
      </c>
      <c r="D39" s="1"/>
      <c r="E39" s="1"/>
      <c r="F39" s="1">
        <v>17</v>
      </c>
      <c r="N39" s="1">
        <v>8</v>
      </c>
      <c r="O39" s="16">
        <f>AVERAGE(O3:O6)</f>
        <v>0.88728125759103138</v>
      </c>
    </row>
    <row r="40" spans="1:58" ht="13.2">
      <c r="A40" s="1">
        <v>7</v>
      </c>
      <c r="B40" s="1" t="s">
        <v>23</v>
      </c>
      <c r="D40" s="1"/>
      <c r="E40" s="1"/>
      <c r="F40" s="1">
        <v>1</v>
      </c>
      <c r="N40" s="1">
        <v>7.5</v>
      </c>
      <c r="O40" s="16">
        <f>AVERAGE(O11:O14)</f>
        <v>0.82616133979511175</v>
      </c>
    </row>
    <row r="43" spans="1:58" ht="13.2">
      <c r="H43" s="67" t="s">
        <v>105</v>
      </c>
      <c r="I43" s="20">
        <f>MIN(I31:I38)</f>
        <v>627</v>
      </c>
    </row>
    <row r="44" spans="1:58" ht="13.2">
      <c r="F44" s="112" t="s">
        <v>106</v>
      </c>
      <c r="G44" s="113"/>
    </row>
    <row r="45" spans="1:58" ht="13.2">
      <c r="F45" s="1" t="s">
        <v>97</v>
      </c>
      <c r="G45" s="1" t="s">
        <v>98</v>
      </c>
      <c r="AB45" s="33"/>
      <c r="AI45" s="33"/>
    </row>
    <row r="46" spans="1:58" ht="13.2">
      <c r="D46" s="1">
        <v>8</v>
      </c>
      <c r="E46" s="1" t="s">
        <v>22</v>
      </c>
      <c r="F46" s="3">
        <f t="shared" ref="F46:G46" si="74">625-F31</f>
        <v>-125</v>
      </c>
      <c r="G46" s="3">
        <f t="shared" si="74"/>
        <v>56</v>
      </c>
      <c r="AB46" s="33">
        <f>SUM(Notes!J19:J24)</f>
        <v>73</v>
      </c>
      <c r="AI46" s="33"/>
    </row>
    <row r="47" spans="1:58" ht="13.2">
      <c r="D47" s="1">
        <v>8</v>
      </c>
      <c r="E47" s="1" t="s">
        <v>23</v>
      </c>
      <c r="F47" s="3">
        <f t="shared" ref="F47:G47" si="75">625-F32</f>
        <v>-125</v>
      </c>
      <c r="G47" s="3">
        <f t="shared" si="75"/>
        <v>-103</v>
      </c>
      <c r="AB47" s="33"/>
      <c r="AI47" s="33"/>
    </row>
    <row r="48" spans="1:58" ht="13.2">
      <c r="D48" s="1">
        <v>8</v>
      </c>
      <c r="E48" s="1" t="s">
        <v>24</v>
      </c>
      <c r="F48" s="3">
        <f t="shared" ref="F48:G48" si="76">625-F33</f>
        <v>-125</v>
      </c>
      <c r="G48" s="3">
        <f t="shared" si="76"/>
        <v>21</v>
      </c>
    </row>
    <row r="49" spans="4:7" ht="13.2">
      <c r="D49" s="1">
        <v>8</v>
      </c>
      <c r="E49" s="1" t="s">
        <v>25</v>
      </c>
      <c r="F49" s="3">
        <f t="shared" ref="F49:G49" si="77">625-F34</f>
        <v>-125</v>
      </c>
      <c r="G49" s="3">
        <f t="shared" si="77"/>
        <v>-219</v>
      </c>
    </row>
    <row r="50" spans="4:7" ht="13.2">
      <c r="D50" s="1">
        <v>7.5</v>
      </c>
      <c r="E50" s="1" t="s">
        <v>22</v>
      </c>
      <c r="F50" s="3">
        <f t="shared" ref="F50:G50" si="78">625-F35</f>
        <v>-125</v>
      </c>
      <c r="G50" s="3">
        <f t="shared" si="78"/>
        <v>13</v>
      </c>
    </row>
    <row r="51" spans="4:7" ht="13.2">
      <c r="D51" s="1">
        <v>7.5</v>
      </c>
      <c r="E51" s="1" t="s">
        <v>23</v>
      </c>
      <c r="F51" s="3">
        <f t="shared" ref="F51:G51" si="79">625-F36</f>
        <v>-125</v>
      </c>
      <c r="G51" s="3">
        <f t="shared" si="79"/>
        <v>60</v>
      </c>
    </row>
    <row r="52" spans="4:7" ht="13.2">
      <c r="D52" s="1">
        <v>7.5</v>
      </c>
      <c r="E52" s="1" t="s">
        <v>24</v>
      </c>
      <c r="F52" s="3">
        <f t="shared" ref="F52:G52" si="80">625-F37</f>
        <v>-125</v>
      </c>
      <c r="G52" s="3">
        <f t="shared" si="80"/>
        <v>-124</v>
      </c>
    </row>
    <row r="53" spans="4:7" ht="13.2">
      <c r="D53" s="1">
        <v>7.5</v>
      </c>
      <c r="E53" s="1" t="s">
        <v>25</v>
      </c>
      <c r="F53" s="3">
        <f t="shared" ref="F53:G53" si="81">625-F38</f>
        <v>-125</v>
      </c>
      <c r="G53" s="3">
        <f t="shared" si="81"/>
        <v>121</v>
      </c>
    </row>
  </sheetData>
  <mergeCells count="14">
    <mergeCell ref="F29:H29"/>
    <mergeCell ref="F44:G44"/>
    <mergeCell ref="D1:E1"/>
    <mergeCell ref="F1:G1"/>
    <mergeCell ref="M1:N1"/>
    <mergeCell ref="AU1:AV1"/>
    <mergeCell ref="BB1:BC1"/>
    <mergeCell ref="D2:E2"/>
    <mergeCell ref="F2:G2"/>
    <mergeCell ref="M2:N2"/>
    <mergeCell ref="U1:V1"/>
    <mergeCell ref="AB1:AC1"/>
    <mergeCell ref="AI1:AJ1"/>
    <mergeCell ref="AN1:AO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T35"/>
  <sheetViews>
    <sheetView workbookViewId="0"/>
  </sheetViews>
  <sheetFormatPr defaultColWidth="12.6640625" defaultRowHeight="15.75" customHeight="1"/>
  <cols>
    <col min="1" max="3" width="6.21875" customWidth="1"/>
    <col min="8" max="8" width="13.44140625" customWidth="1"/>
  </cols>
  <sheetData>
    <row r="1" spans="1:20">
      <c r="D1" s="117" t="s">
        <v>107</v>
      </c>
      <c r="E1" s="113"/>
      <c r="F1" s="119" t="s">
        <v>35</v>
      </c>
      <c r="G1" s="113"/>
      <c r="H1" s="113"/>
      <c r="I1" s="120"/>
      <c r="J1" s="118" t="s">
        <v>36</v>
      </c>
      <c r="K1" s="113"/>
    </row>
    <row r="2" spans="1:20">
      <c r="A2" s="14"/>
      <c r="D2" s="115" t="s">
        <v>47</v>
      </c>
      <c r="E2" s="113"/>
      <c r="F2" s="121" t="s">
        <v>49</v>
      </c>
      <c r="G2" s="113"/>
      <c r="H2" s="28" t="s">
        <v>51</v>
      </c>
      <c r="I2" s="72" t="s">
        <v>52</v>
      </c>
      <c r="J2" s="27" t="s">
        <v>20</v>
      </c>
      <c r="K2" s="27" t="s">
        <v>53</v>
      </c>
      <c r="L2" s="29" t="s">
        <v>108</v>
      </c>
      <c r="M2" s="28" t="s">
        <v>55</v>
      </c>
      <c r="O2" s="16"/>
    </row>
    <row r="3" spans="1:20">
      <c r="A3" s="11" t="s">
        <v>69</v>
      </c>
      <c r="B3" s="1">
        <v>8</v>
      </c>
      <c r="C3" s="1" t="s">
        <v>22</v>
      </c>
      <c r="D3" s="1">
        <v>625</v>
      </c>
      <c r="E3" s="73">
        <v>1</v>
      </c>
      <c r="F3" s="74">
        <v>624</v>
      </c>
      <c r="G3" s="75">
        <f t="shared" ref="G3:G18" si="0">F3/D3</f>
        <v>0.99839999999999995</v>
      </c>
      <c r="H3" s="32">
        <v>125</v>
      </c>
      <c r="I3" s="76">
        <v>499</v>
      </c>
      <c r="J3" s="22">
        <v>467</v>
      </c>
      <c r="K3" s="38">
        <f t="shared" ref="K3:K18" si="1">J3/I3</f>
        <v>0.93587174348697399</v>
      </c>
      <c r="L3" s="39">
        <f t="shared" ref="L3:L18" si="2">J3/(D3-H3)</f>
        <v>0.93400000000000005</v>
      </c>
      <c r="M3" s="36">
        <v>217</v>
      </c>
      <c r="O3" s="16"/>
    </row>
    <row r="4" spans="1:20">
      <c r="A4" s="14"/>
      <c r="B4" s="1">
        <v>8</v>
      </c>
      <c r="C4" s="1" t="s">
        <v>23</v>
      </c>
      <c r="D4" s="1">
        <v>625</v>
      </c>
      <c r="E4" s="73">
        <v>1</v>
      </c>
      <c r="F4" s="74">
        <v>627</v>
      </c>
      <c r="G4" s="75">
        <f t="shared" si="0"/>
        <v>1.0032000000000001</v>
      </c>
      <c r="H4" s="32">
        <v>125</v>
      </c>
      <c r="I4" s="76">
        <v>502</v>
      </c>
      <c r="J4" s="22">
        <v>471</v>
      </c>
      <c r="K4" s="38">
        <f t="shared" si="1"/>
        <v>0.93824701195219129</v>
      </c>
      <c r="L4" s="39">
        <f t="shared" si="2"/>
        <v>0.94199999999999995</v>
      </c>
      <c r="M4" s="36">
        <v>221</v>
      </c>
      <c r="O4" s="16"/>
    </row>
    <row r="5" spans="1:20">
      <c r="A5" s="14"/>
      <c r="B5" s="1">
        <v>8</v>
      </c>
      <c r="C5" s="1" t="s">
        <v>24</v>
      </c>
      <c r="D5" s="1">
        <v>625</v>
      </c>
      <c r="E5" s="73">
        <v>1</v>
      </c>
      <c r="F5" s="74">
        <v>618</v>
      </c>
      <c r="G5" s="75">
        <f t="shared" si="0"/>
        <v>0.98880000000000001</v>
      </c>
      <c r="H5" s="32">
        <v>125</v>
      </c>
      <c r="I5" s="76">
        <v>493</v>
      </c>
      <c r="J5" s="22">
        <v>506</v>
      </c>
      <c r="K5" s="38">
        <f t="shared" si="1"/>
        <v>1.026369168356998</v>
      </c>
      <c r="L5" s="39">
        <f t="shared" si="2"/>
        <v>1.012</v>
      </c>
      <c r="M5" s="36">
        <v>256</v>
      </c>
      <c r="O5" s="16"/>
    </row>
    <row r="6" spans="1:20">
      <c r="A6" s="14"/>
      <c r="B6" s="1">
        <v>8</v>
      </c>
      <c r="C6" s="1" t="s">
        <v>25</v>
      </c>
      <c r="D6" s="1">
        <v>625</v>
      </c>
      <c r="E6" s="73">
        <v>1</v>
      </c>
      <c r="F6" s="74">
        <v>601</v>
      </c>
      <c r="G6" s="75">
        <f t="shared" si="0"/>
        <v>0.96160000000000001</v>
      </c>
      <c r="H6" s="32">
        <v>125</v>
      </c>
      <c r="I6" s="76">
        <v>476</v>
      </c>
      <c r="J6" s="22">
        <v>463</v>
      </c>
      <c r="K6" s="38">
        <f t="shared" si="1"/>
        <v>0.97268907563025209</v>
      </c>
      <c r="L6" s="39">
        <f t="shared" si="2"/>
        <v>0.92600000000000005</v>
      </c>
      <c r="M6" s="36">
        <v>213</v>
      </c>
      <c r="O6" s="16"/>
    </row>
    <row r="7" spans="1:20">
      <c r="A7" s="14"/>
      <c r="B7" s="1">
        <v>7.5</v>
      </c>
      <c r="C7" s="1" t="s">
        <v>22</v>
      </c>
      <c r="D7" s="1">
        <v>625</v>
      </c>
      <c r="E7" s="73">
        <v>1</v>
      </c>
      <c r="F7" s="74">
        <v>609</v>
      </c>
      <c r="G7" s="75">
        <f t="shared" si="0"/>
        <v>0.97440000000000004</v>
      </c>
      <c r="H7" s="32">
        <v>125</v>
      </c>
      <c r="I7" s="76">
        <v>484</v>
      </c>
      <c r="J7" s="22">
        <v>453</v>
      </c>
      <c r="K7" s="38">
        <f t="shared" si="1"/>
        <v>0.93595041322314054</v>
      </c>
      <c r="L7" s="39">
        <f t="shared" si="2"/>
        <v>0.90600000000000003</v>
      </c>
      <c r="M7" s="36">
        <v>203</v>
      </c>
      <c r="O7" s="16"/>
    </row>
    <row r="8" spans="1:20">
      <c r="A8" s="14"/>
      <c r="B8" s="1">
        <v>7.5</v>
      </c>
      <c r="C8" s="1" t="s">
        <v>23</v>
      </c>
      <c r="D8" s="1">
        <v>625</v>
      </c>
      <c r="E8" s="73">
        <v>1</v>
      </c>
      <c r="F8" s="74">
        <v>631</v>
      </c>
      <c r="G8" s="75">
        <f t="shared" si="0"/>
        <v>1.0096000000000001</v>
      </c>
      <c r="H8" s="32">
        <v>125</v>
      </c>
      <c r="I8" s="76">
        <v>506</v>
      </c>
      <c r="J8" s="22">
        <v>484</v>
      </c>
      <c r="K8" s="38">
        <f t="shared" si="1"/>
        <v>0.95652173913043481</v>
      </c>
      <c r="L8" s="39">
        <f t="shared" si="2"/>
        <v>0.96799999999999997</v>
      </c>
      <c r="M8" s="36">
        <v>234</v>
      </c>
      <c r="O8" s="16"/>
    </row>
    <row r="9" spans="1:20">
      <c r="A9" s="14"/>
      <c r="B9" s="1">
        <v>7.5</v>
      </c>
      <c r="C9" s="1" t="s">
        <v>24</v>
      </c>
      <c r="D9" s="1">
        <v>625</v>
      </c>
      <c r="E9" s="73">
        <v>1</v>
      </c>
      <c r="F9" s="74">
        <v>622</v>
      </c>
      <c r="G9" s="75">
        <f t="shared" si="0"/>
        <v>0.99519999999999997</v>
      </c>
      <c r="H9" s="32">
        <v>125</v>
      </c>
      <c r="I9" s="76">
        <v>497</v>
      </c>
      <c r="J9" s="22">
        <v>466</v>
      </c>
      <c r="K9" s="38">
        <f t="shared" si="1"/>
        <v>0.93762575452716301</v>
      </c>
      <c r="L9" s="39">
        <f t="shared" si="2"/>
        <v>0.93200000000000005</v>
      </c>
      <c r="M9" s="36">
        <v>216</v>
      </c>
      <c r="O9" s="16"/>
    </row>
    <row r="10" spans="1:20">
      <c r="A10" s="14"/>
      <c r="B10" s="1">
        <v>7.5</v>
      </c>
      <c r="C10" s="1" t="s">
        <v>25</v>
      </c>
      <c r="D10" s="1">
        <v>625</v>
      </c>
      <c r="E10" s="73">
        <v>1</v>
      </c>
      <c r="F10" s="74">
        <v>608</v>
      </c>
      <c r="G10" s="77">
        <f t="shared" si="0"/>
        <v>0.9728</v>
      </c>
      <c r="H10" s="32">
        <v>125</v>
      </c>
      <c r="I10" s="76">
        <v>483</v>
      </c>
      <c r="J10" s="22">
        <v>449</v>
      </c>
      <c r="K10" s="78">
        <f t="shared" si="1"/>
        <v>0.92960662525879922</v>
      </c>
      <c r="L10" s="39">
        <f t="shared" si="2"/>
        <v>0.89800000000000002</v>
      </c>
      <c r="M10" s="36">
        <v>199</v>
      </c>
      <c r="O10" s="16"/>
    </row>
    <row r="11" spans="1:20">
      <c r="A11" s="79" t="s">
        <v>87</v>
      </c>
      <c r="B11" s="70">
        <v>8</v>
      </c>
      <c r="C11" s="70" t="s">
        <v>22</v>
      </c>
      <c r="D11" s="1">
        <v>625</v>
      </c>
      <c r="E11" s="80">
        <v>1</v>
      </c>
      <c r="F11" s="81">
        <v>547</v>
      </c>
      <c r="G11" s="75">
        <f t="shared" si="0"/>
        <v>0.87519999999999998</v>
      </c>
      <c r="H11" s="82">
        <v>125</v>
      </c>
      <c r="I11" s="83">
        <v>422</v>
      </c>
      <c r="J11" s="84">
        <v>234</v>
      </c>
      <c r="K11" s="38">
        <f t="shared" si="1"/>
        <v>0.5545023696682464</v>
      </c>
      <c r="L11" s="39">
        <f t="shared" si="2"/>
        <v>0.46800000000000003</v>
      </c>
      <c r="M11" s="71"/>
      <c r="O11" s="16"/>
      <c r="P11" s="71"/>
      <c r="Q11" s="71"/>
      <c r="R11" s="71"/>
      <c r="S11" s="71"/>
      <c r="T11" s="71"/>
    </row>
    <row r="12" spans="1:20">
      <c r="A12" s="14"/>
      <c r="B12" s="1">
        <v>8</v>
      </c>
      <c r="C12" s="1" t="s">
        <v>23</v>
      </c>
      <c r="D12" s="1">
        <v>625</v>
      </c>
      <c r="E12" s="73">
        <v>1</v>
      </c>
      <c r="F12" s="74">
        <v>598</v>
      </c>
      <c r="G12" s="75">
        <f t="shared" si="0"/>
        <v>0.95679999999999998</v>
      </c>
      <c r="H12" s="32">
        <v>125</v>
      </c>
      <c r="I12" s="76">
        <v>473</v>
      </c>
      <c r="J12" s="22">
        <v>153</v>
      </c>
      <c r="K12" s="38">
        <f t="shared" si="1"/>
        <v>0.32346723044397463</v>
      </c>
      <c r="L12" s="39">
        <f t="shared" si="2"/>
        <v>0.30599999999999999</v>
      </c>
      <c r="O12" s="16"/>
    </row>
    <row r="13" spans="1:20">
      <c r="A13" s="14"/>
      <c r="B13" s="1">
        <v>8</v>
      </c>
      <c r="C13" s="1" t="s">
        <v>24</v>
      </c>
      <c r="D13" s="1">
        <v>625</v>
      </c>
      <c r="E13" s="73">
        <v>1</v>
      </c>
      <c r="F13" s="74">
        <v>503</v>
      </c>
      <c r="G13" s="75">
        <f t="shared" si="0"/>
        <v>0.80479999999999996</v>
      </c>
      <c r="H13" s="32">
        <v>125</v>
      </c>
      <c r="I13" s="76">
        <v>378</v>
      </c>
      <c r="J13" s="22">
        <v>72</v>
      </c>
      <c r="K13" s="38">
        <f t="shared" si="1"/>
        <v>0.19047619047619047</v>
      </c>
      <c r="L13" s="39">
        <f t="shared" si="2"/>
        <v>0.14399999999999999</v>
      </c>
      <c r="M13" s="85" t="s">
        <v>109</v>
      </c>
      <c r="O13" s="16"/>
    </row>
    <row r="14" spans="1:20">
      <c r="A14" s="14"/>
      <c r="B14" s="1">
        <v>8</v>
      </c>
      <c r="C14" s="1" t="s">
        <v>25</v>
      </c>
      <c r="D14" s="1">
        <v>625</v>
      </c>
      <c r="E14" s="73">
        <v>1</v>
      </c>
      <c r="F14" s="74">
        <v>616</v>
      </c>
      <c r="G14" s="75">
        <f t="shared" si="0"/>
        <v>0.98560000000000003</v>
      </c>
      <c r="H14" s="32">
        <v>125</v>
      </c>
      <c r="I14" s="76">
        <v>491</v>
      </c>
      <c r="J14" s="22">
        <v>173</v>
      </c>
      <c r="K14" s="38">
        <f t="shared" si="1"/>
        <v>0.35234215885947046</v>
      </c>
      <c r="L14" s="39">
        <f t="shared" si="2"/>
        <v>0.34599999999999997</v>
      </c>
      <c r="O14" s="16"/>
    </row>
    <row r="15" spans="1:20">
      <c r="B15" s="1">
        <v>7.5</v>
      </c>
      <c r="C15" s="1" t="s">
        <v>22</v>
      </c>
      <c r="D15" s="1">
        <v>625</v>
      </c>
      <c r="E15" s="73">
        <v>1</v>
      </c>
      <c r="F15" s="74">
        <v>600</v>
      </c>
      <c r="G15" s="75">
        <f t="shared" si="0"/>
        <v>0.96</v>
      </c>
      <c r="H15" s="32">
        <v>125</v>
      </c>
      <c r="I15" s="76">
        <v>475</v>
      </c>
      <c r="J15" s="22">
        <v>182</v>
      </c>
      <c r="K15" s="38">
        <f t="shared" si="1"/>
        <v>0.38315789473684209</v>
      </c>
      <c r="L15" s="39">
        <f t="shared" si="2"/>
        <v>0.36399999999999999</v>
      </c>
      <c r="O15" s="16"/>
    </row>
    <row r="16" spans="1:20">
      <c r="B16" s="1">
        <v>7.5</v>
      </c>
      <c r="C16" s="1" t="s">
        <v>23</v>
      </c>
      <c r="D16" s="1">
        <v>625</v>
      </c>
      <c r="E16" s="73">
        <v>1</v>
      </c>
      <c r="F16" s="74">
        <v>630</v>
      </c>
      <c r="G16" s="75">
        <f t="shared" si="0"/>
        <v>1.008</v>
      </c>
      <c r="H16" s="32">
        <v>125</v>
      </c>
      <c r="I16" s="76">
        <v>505</v>
      </c>
      <c r="J16" s="22">
        <v>178</v>
      </c>
      <c r="K16" s="38">
        <f t="shared" si="1"/>
        <v>0.35247524752475246</v>
      </c>
      <c r="L16" s="39">
        <f t="shared" si="2"/>
        <v>0.35599999999999998</v>
      </c>
      <c r="O16" s="16"/>
    </row>
    <row r="17" spans="2:15">
      <c r="B17" s="1">
        <v>7.5</v>
      </c>
      <c r="C17" s="1" t="s">
        <v>24</v>
      </c>
      <c r="D17" s="1">
        <v>625</v>
      </c>
      <c r="E17" s="73">
        <v>1</v>
      </c>
      <c r="F17" s="74">
        <v>340</v>
      </c>
      <c r="G17" s="75">
        <f t="shared" si="0"/>
        <v>0.54400000000000004</v>
      </c>
      <c r="H17" s="32">
        <v>125</v>
      </c>
      <c r="I17" s="76">
        <v>215</v>
      </c>
      <c r="J17" s="22">
        <v>103</v>
      </c>
      <c r="K17" s="38">
        <f t="shared" si="1"/>
        <v>0.47906976744186047</v>
      </c>
      <c r="L17" s="39">
        <f t="shared" si="2"/>
        <v>0.20599999999999999</v>
      </c>
      <c r="O17" s="16"/>
    </row>
    <row r="18" spans="2:15">
      <c r="B18" s="1">
        <v>7.5</v>
      </c>
      <c r="C18" s="1" t="s">
        <v>25</v>
      </c>
      <c r="D18" s="1">
        <v>625</v>
      </c>
      <c r="E18" s="73">
        <v>1</v>
      </c>
      <c r="F18" s="74">
        <v>609</v>
      </c>
      <c r="G18" s="75">
        <f t="shared" si="0"/>
        <v>0.97440000000000004</v>
      </c>
      <c r="H18" s="32">
        <v>125</v>
      </c>
      <c r="I18" s="76">
        <v>484</v>
      </c>
      <c r="J18" s="22">
        <v>188</v>
      </c>
      <c r="K18" s="38">
        <f t="shared" si="1"/>
        <v>0.38842975206611569</v>
      </c>
      <c r="L18" s="39">
        <f t="shared" si="2"/>
        <v>0.376</v>
      </c>
      <c r="O18" s="16"/>
    </row>
    <row r="19" spans="2:15">
      <c r="D19" s="26"/>
      <c r="E19" s="26"/>
      <c r="H19" s="1"/>
    </row>
    <row r="20" spans="2:15">
      <c r="D20" s="114"/>
      <c r="E20" s="113"/>
      <c r="H20" s="85"/>
    </row>
    <row r="21" spans="2:15">
      <c r="J21" s="1" t="s">
        <v>110</v>
      </c>
    </row>
    <row r="22" spans="2:15">
      <c r="J22" s="86" t="s">
        <v>69</v>
      </c>
      <c r="K22" s="86">
        <v>8</v>
      </c>
      <c r="L22" s="16">
        <f>AVERAGE(L3:L6)</f>
        <v>0.95350000000000001</v>
      </c>
    </row>
    <row r="23" spans="2:15">
      <c r="J23" s="87"/>
      <c r="K23" s="86">
        <v>7.5</v>
      </c>
      <c r="L23" s="16">
        <f>AVERAGE(L7:L10)</f>
        <v>0.92600000000000005</v>
      </c>
    </row>
    <row r="24" spans="2:15">
      <c r="J24" s="86" t="s">
        <v>87</v>
      </c>
      <c r="K24" s="86">
        <v>8</v>
      </c>
      <c r="L24" s="16">
        <f>AVERAGE(L11:L14)</f>
        <v>0.316</v>
      </c>
    </row>
    <row r="25" spans="2:15">
      <c r="J25" s="87"/>
      <c r="K25" s="86">
        <v>7.5</v>
      </c>
      <c r="L25" s="16">
        <f>AVERAGE(L15:L18)</f>
        <v>0.32550000000000001</v>
      </c>
    </row>
    <row r="35" spans="4:5" ht="15.75" customHeight="1">
      <c r="D35" s="113"/>
      <c r="E35" s="113"/>
    </row>
  </sheetData>
  <mergeCells count="7">
    <mergeCell ref="D20:E20"/>
    <mergeCell ref="D35:E35"/>
    <mergeCell ref="D1:E1"/>
    <mergeCell ref="F1:I1"/>
    <mergeCell ref="J1:K1"/>
    <mergeCell ref="D2:E2"/>
    <mergeCell ref="F2:G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8"/>
  <sheetViews>
    <sheetView workbookViewId="0"/>
  </sheetViews>
  <sheetFormatPr defaultColWidth="12.6640625" defaultRowHeight="15.75" customHeight="1"/>
  <sheetData>
    <row r="1" spans="1:27" ht="14.4">
      <c r="A1" s="88"/>
      <c r="B1" s="88"/>
      <c r="C1" s="89" t="s">
        <v>111</v>
      </c>
      <c r="D1" s="90" t="s">
        <v>112</v>
      </c>
      <c r="E1" s="91" t="s">
        <v>113</v>
      </c>
      <c r="F1" s="92"/>
      <c r="G1" s="92"/>
      <c r="I1" s="1" t="s">
        <v>114</v>
      </c>
    </row>
    <row r="2" spans="1:27" ht="14.4">
      <c r="A2" s="93">
        <v>8</v>
      </c>
      <c r="B2" s="90" t="s">
        <v>22</v>
      </c>
      <c r="C2" s="94">
        <v>84</v>
      </c>
      <c r="D2" s="88"/>
      <c r="E2" s="95">
        <v>34</v>
      </c>
      <c r="F2" s="41">
        <v>24</v>
      </c>
      <c r="G2" s="41">
        <v>142</v>
      </c>
      <c r="I2" s="96">
        <v>0</v>
      </c>
      <c r="J2" s="97"/>
      <c r="K2" s="96">
        <v>5</v>
      </c>
      <c r="L2" s="96">
        <v>5</v>
      </c>
      <c r="M2" s="96">
        <v>2</v>
      </c>
      <c r="N2" s="96">
        <v>8</v>
      </c>
      <c r="O2" s="96">
        <v>19</v>
      </c>
      <c r="P2" s="96">
        <v>0</v>
      </c>
      <c r="Q2" s="96">
        <v>0</v>
      </c>
      <c r="R2" s="96">
        <v>1</v>
      </c>
      <c r="S2" s="97"/>
      <c r="T2" s="96">
        <v>24</v>
      </c>
      <c r="U2" s="96">
        <v>18</v>
      </c>
      <c r="V2" s="96">
        <v>14</v>
      </c>
      <c r="W2" s="96">
        <v>20</v>
      </c>
      <c r="X2" s="96">
        <v>17</v>
      </c>
      <c r="Y2" s="96">
        <v>18</v>
      </c>
      <c r="Z2" s="96">
        <v>12</v>
      </c>
      <c r="AA2" s="96">
        <v>19</v>
      </c>
    </row>
    <row r="3" spans="1:27" ht="14.4">
      <c r="A3" s="93">
        <v>8</v>
      </c>
      <c r="B3" s="90" t="s">
        <v>23</v>
      </c>
      <c r="C3" s="94">
        <v>78</v>
      </c>
      <c r="D3" s="88"/>
      <c r="E3" s="95">
        <v>28</v>
      </c>
      <c r="F3" s="41">
        <v>18</v>
      </c>
      <c r="G3" s="92"/>
      <c r="I3" s="96" t="e">
        <v>#DIV/0!</v>
      </c>
      <c r="J3" s="97"/>
      <c r="K3" s="96">
        <v>20.507999999999999</v>
      </c>
      <c r="L3" s="96">
        <v>19.052</v>
      </c>
      <c r="M3" s="96">
        <v>18.64</v>
      </c>
      <c r="N3" s="96">
        <v>21.56</v>
      </c>
      <c r="O3" s="96">
        <v>19.863160000000001</v>
      </c>
      <c r="P3" s="96" t="e">
        <v>#DIV/0!</v>
      </c>
      <c r="Q3" s="96" t="e">
        <v>#DIV/0!</v>
      </c>
      <c r="R3" s="96">
        <v>21.43</v>
      </c>
      <c r="S3" s="97"/>
      <c r="T3" s="96">
        <v>19.41958</v>
      </c>
      <c r="U3" s="96">
        <v>22.394439999999999</v>
      </c>
      <c r="V3" s="96">
        <v>22.070709999999998</v>
      </c>
      <c r="W3" s="96">
        <v>20.988</v>
      </c>
      <c r="X3" s="96">
        <v>23.358239999999999</v>
      </c>
      <c r="Y3" s="96">
        <v>18.672219999999999</v>
      </c>
      <c r="Z3" s="96">
        <v>18.036670000000001</v>
      </c>
      <c r="AA3" s="96">
        <v>19.805260000000001</v>
      </c>
    </row>
    <row r="4" spans="1:27" ht="14.4">
      <c r="A4" s="93">
        <v>8</v>
      </c>
      <c r="B4" s="90" t="s">
        <v>24</v>
      </c>
      <c r="C4" s="94">
        <v>74</v>
      </c>
      <c r="D4" s="88"/>
      <c r="E4" s="95">
        <v>24</v>
      </c>
      <c r="F4" s="41">
        <v>14</v>
      </c>
      <c r="G4" s="92"/>
      <c r="I4" s="54">
        <v>7</v>
      </c>
      <c r="J4" s="98"/>
      <c r="K4" s="54" t="s">
        <v>78</v>
      </c>
      <c r="L4" s="54" t="s">
        <v>79</v>
      </c>
      <c r="M4" s="54" t="s">
        <v>80</v>
      </c>
      <c r="N4" s="54" t="s">
        <v>81</v>
      </c>
      <c r="O4" s="54" t="s">
        <v>115</v>
      </c>
      <c r="P4" s="54" t="s">
        <v>116</v>
      </c>
      <c r="Q4" s="54" t="s">
        <v>117</v>
      </c>
      <c r="R4" s="54" t="s">
        <v>118</v>
      </c>
      <c r="S4" s="98"/>
      <c r="T4" s="54" t="s">
        <v>70</v>
      </c>
      <c r="U4" s="54" t="s">
        <v>71</v>
      </c>
      <c r="V4" s="54" t="s">
        <v>72</v>
      </c>
      <c r="W4" s="54" t="s">
        <v>73</v>
      </c>
      <c r="X4" s="54" t="s">
        <v>119</v>
      </c>
      <c r="Y4" s="54" t="s">
        <v>120</v>
      </c>
      <c r="Z4" s="54" t="s">
        <v>121</v>
      </c>
      <c r="AA4" s="54" t="s">
        <v>122</v>
      </c>
    </row>
    <row r="5" spans="1:27" ht="14.4">
      <c r="A5" s="93">
        <v>8</v>
      </c>
      <c r="B5" s="90" t="s">
        <v>25</v>
      </c>
      <c r="C5" s="94">
        <v>80</v>
      </c>
      <c r="D5" s="88"/>
      <c r="E5" s="95">
        <v>30</v>
      </c>
      <c r="F5" s="41">
        <v>20</v>
      </c>
      <c r="G5" s="92"/>
      <c r="I5" s="92"/>
      <c r="J5" s="92"/>
      <c r="K5" s="41">
        <v>22.47</v>
      </c>
      <c r="L5" s="41">
        <v>14.87</v>
      </c>
      <c r="M5" s="41">
        <v>22.52</v>
      </c>
      <c r="N5" s="41">
        <v>20.92</v>
      </c>
      <c r="O5" s="41">
        <v>22.79</v>
      </c>
      <c r="P5" s="92"/>
      <c r="Q5" s="92"/>
      <c r="R5" s="41">
        <v>21.43</v>
      </c>
      <c r="S5" s="92"/>
      <c r="T5" s="41">
        <v>19.89</v>
      </c>
      <c r="U5" s="41">
        <v>24.65</v>
      </c>
      <c r="V5" s="41">
        <v>23.69</v>
      </c>
      <c r="W5" s="41">
        <v>22.88</v>
      </c>
      <c r="X5" s="41">
        <v>27.26</v>
      </c>
      <c r="Y5" s="41">
        <v>20.5</v>
      </c>
      <c r="Z5" s="41">
        <v>17.12</v>
      </c>
      <c r="AA5" s="41">
        <v>18.28</v>
      </c>
    </row>
    <row r="6" spans="1:27" ht="14.4">
      <c r="A6" s="93">
        <v>8</v>
      </c>
      <c r="B6" s="90" t="s">
        <v>26</v>
      </c>
      <c r="C6" s="94">
        <v>78</v>
      </c>
      <c r="D6" s="93">
        <v>1</v>
      </c>
      <c r="E6" s="95">
        <v>27</v>
      </c>
      <c r="F6" s="41">
        <v>17</v>
      </c>
      <c r="G6" s="92"/>
      <c r="I6" s="92"/>
      <c r="J6" s="92"/>
      <c r="K6" s="41">
        <v>22.48</v>
      </c>
      <c r="L6" s="41">
        <v>22.32</v>
      </c>
      <c r="M6" s="41">
        <v>14.76</v>
      </c>
      <c r="N6" s="41">
        <v>20.92</v>
      </c>
      <c r="O6" s="41">
        <v>23.99</v>
      </c>
      <c r="P6" s="92"/>
      <c r="Q6" s="92"/>
      <c r="R6" s="92"/>
      <c r="S6" s="92"/>
      <c r="T6" s="41">
        <v>23.82</v>
      </c>
      <c r="U6" s="41">
        <v>27.39</v>
      </c>
      <c r="V6" s="41">
        <v>27.78</v>
      </c>
      <c r="W6" s="41">
        <v>27.96</v>
      </c>
      <c r="X6" s="41">
        <v>24.19</v>
      </c>
      <c r="Y6" s="41">
        <v>16.48</v>
      </c>
      <c r="Z6" s="41">
        <v>21.62</v>
      </c>
      <c r="AA6" s="41">
        <v>21.42</v>
      </c>
    </row>
    <row r="7" spans="1:27" ht="14.4">
      <c r="A7" s="93">
        <v>8</v>
      </c>
      <c r="B7" s="90" t="s">
        <v>27</v>
      </c>
      <c r="C7" s="94">
        <v>78</v>
      </c>
      <c r="D7" s="88"/>
      <c r="E7" s="95">
        <v>28</v>
      </c>
      <c r="F7" s="41">
        <v>18</v>
      </c>
      <c r="G7" s="92"/>
      <c r="I7" s="92"/>
      <c r="J7" s="92"/>
      <c r="K7" s="41">
        <v>18.39</v>
      </c>
      <c r="L7" s="41">
        <v>18.350000000000001</v>
      </c>
      <c r="M7" s="92"/>
      <c r="N7" s="41">
        <v>21.34</v>
      </c>
      <c r="O7" s="41">
        <v>21.27</v>
      </c>
      <c r="P7" s="92"/>
      <c r="Q7" s="92"/>
      <c r="R7" s="92"/>
      <c r="S7" s="92"/>
      <c r="T7" s="41">
        <v>24.57</v>
      </c>
      <c r="U7" s="41">
        <v>26.7</v>
      </c>
      <c r="V7" s="41">
        <v>24.33</v>
      </c>
      <c r="W7" s="41">
        <v>21.96</v>
      </c>
      <c r="X7" s="41">
        <v>26.55</v>
      </c>
      <c r="Y7" s="41">
        <v>18.62</v>
      </c>
      <c r="Z7" s="41">
        <v>17.95</v>
      </c>
      <c r="AA7" s="41">
        <v>20.51</v>
      </c>
    </row>
    <row r="8" spans="1:27" ht="14.4">
      <c r="A8" s="93">
        <v>8</v>
      </c>
      <c r="B8" s="90" t="s">
        <v>28</v>
      </c>
      <c r="C8" s="94">
        <v>72</v>
      </c>
      <c r="D8" s="88"/>
      <c r="E8" s="95">
        <v>22</v>
      </c>
      <c r="F8" s="41">
        <v>12</v>
      </c>
      <c r="G8" s="92"/>
      <c r="I8" s="92"/>
      <c r="J8" s="92"/>
      <c r="K8" s="41">
        <v>21.38</v>
      </c>
      <c r="L8" s="41">
        <v>18.79</v>
      </c>
      <c r="M8" s="92"/>
      <c r="N8" s="41">
        <v>21.92</v>
      </c>
      <c r="O8" s="41">
        <v>22.52</v>
      </c>
      <c r="P8" s="92"/>
      <c r="Q8" s="92"/>
      <c r="R8" s="92"/>
      <c r="S8" s="92"/>
      <c r="T8" s="41">
        <v>20.93</v>
      </c>
      <c r="U8" s="41">
        <v>24.02</v>
      </c>
      <c r="V8" s="41">
        <v>22.89</v>
      </c>
      <c r="W8" s="41">
        <v>19.22</v>
      </c>
      <c r="X8" s="41">
        <v>24.25</v>
      </c>
      <c r="Y8" s="41">
        <v>15.52</v>
      </c>
      <c r="Z8" s="41">
        <v>17.12</v>
      </c>
      <c r="AA8" s="41">
        <v>18.13</v>
      </c>
    </row>
    <row r="9" spans="1:27" ht="14.4">
      <c r="A9" s="99">
        <v>8</v>
      </c>
      <c r="B9" s="100" t="s">
        <v>29</v>
      </c>
      <c r="C9" s="101">
        <v>79</v>
      </c>
      <c r="D9" s="102"/>
      <c r="E9" s="103">
        <v>29</v>
      </c>
      <c r="F9" s="41">
        <v>19</v>
      </c>
      <c r="G9" s="92"/>
      <c r="I9" s="92"/>
      <c r="J9" s="92"/>
      <c r="K9" s="41">
        <v>17.82</v>
      </c>
      <c r="L9" s="41">
        <v>20.93</v>
      </c>
      <c r="M9" s="92"/>
      <c r="N9" s="41">
        <v>19.71</v>
      </c>
      <c r="O9" s="41">
        <v>20.7</v>
      </c>
      <c r="P9" s="92"/>
      <c r="Q9" s="92"/>
      <c r="R9" s="92"/>
      <c r="S9" s="92"/>
      <c r="T9" s="41">
        <v>22.89</v>
      </c>
      <c r="U9" s="41">
        <v>25.28</v>
      </c>
      <c r="V9" s="41">
        <v>23.7</v>
      </c>
      <c r="W9" s="41">
        <v>24</v>
      </c>
      <c r="X9" s="41">
        <v>23.57</v>
      </c>
      <c r="Y9" s="41">
        <v>24.1</v>
      </c>
      <c r="Z9" s="41">
        <v>17.22</v>
      </c>
      <c r="AA9" s="41">
        <v>24.16</v>
      </c>
    </row>
    <row r="10" spans="1:27" ht="14.4">
      <c r="A10" s="93">
        <v>7.5</v>
      </c>
      <c r="B10" s="90" t="s">
        <v>22</v>
      </c>
      <c r="C10" s="94">
        <v>66</v>
      </c>
      <c r="D10" s="93">
        <v>1</v>
      </c>
      <c r="E10" s="95">
        <v>15</v>
      </c>
      <c r="F10" s="41">
        <v>5</v>
      </c>
      <c r="G10" s="41">
        <v>38</v>
      </c>
      <c r="I10" s="92"/>
      <c r="J10" s="92"/>
      <c r="K10" s="92"/>
      <c r="L10" s="92"/>
      <c r="M10" s="92"/>
      <c r="N10" s="41">
        <v>24.41</v>
      </c>
      <c r="O10" s="41">
        <v>19.329999999999998</v>
      </c>
      <c r="P10" s="92"/>
      <c r="Q10" s="92"/>
      <c r="R10" s="92"/>
      <c r="S10" s="92"/>
      <c r="T10" s="41">
        <v>16.739999999999998</v>
      </c>
      <c r="U10" s="41">
        <v>19.84</v>
      </c>
      <c r="V10" s="41">
        <v>18.22</v>
      </c>
      <c r="W10" s="41">
        <v>20.89</v>
      </c>
      <c r="X10" s="41">
        <v>27.98</v>
      </c>
      <c r="Y10" s="41">
        <v>19.079999999999998</v>
      </c>
      <c r="Z10" s="41">
        <v>15.26</v>
      </c>
      <c r="AA10" s="41">
        <v>25.39</v>
      </c>
    </row>
    <row r="11" spans="1:27" ht="14.4">
      <c r="A11" s="93">
        <v>7.5</v>
      </c>
      <c r="B11" s="90" t="s">
        <v>23</v>
      </c>
      <c r="C11" s="94">
        <v>65</v>
      </c>
      <c r="D11" s="88"/>
      <c r="E11" s="95">
        <v>15</v>
      </c>
      <c r="F11" s="41">
        <v>5</v>
      </c>
      <c r="G11" s="92"/>
      <c r="I11" s="92"/>
      <c r="J11" s="92"/>
      <c r="K11" s="92"/>
      <c r="L11" s="92"/>
      <c r="M11" s="92"/>
      <c r="N11" s="41">
        <v>20.88</v>
      </c>
      <c r="O11" s="41">
        <v>17.850000000000001</v>
      </c>
      <c r="P11" s="92"/>
      <c r="Q11" s="92"/>
      <c r="R11" s="92"/>
      <c r="S11" s="92"/>
      <c r="T11" s="41">
        <v>19.75</v>
      </c>
      <c r="U11" s="41">
        <v>24.11</v>
      </c>
      <c r="V11" s="41">
        <v>24.83</v>
      </c>
      <c r="W11" s="41">
        <v>23.08</v>
      </c>
      <c r="X11" s="41">
        <v>23.9</v>
      </c>
      <c r="Y11" s="41">
        <v>16.95</v>
      </c>
      <c r="Z11" s="41">
        <v>16.989999999999998</v>
      </c>
      <c r="AA11" s="41">
        <v>17.329999999999998</v>
      </c>
    </row>
    <row r="12" spans="1:27" ht="14.4">
      <c r="A12" s="93">
        <v>7.5</v>
      </c>
      <c r="B12" s="90" t="s">
        <v>24</v>
      </c>
      <c r="C12" s="94">
        <v>62</v>
      </c>
      <c r="D12" s="88"/>
      <c r="E12" s="95">
        <v>12</v>
      </c>
      <c r="F12" s="41">
        <v>2</v>
      </c>
      <c r="G12" s="92"/>
      <c r="I12" s="92"/>
      <c r="J12" s="92"/>
      <c r="K12" s="92"/>
      <c r="L12" s="92"/>
      <c r="M12" s="92"/>
      <c r="N12" s="41">
        <v>22.38</v>
      </c>
      <c r="O12" s="41">
        <v>19.21</v>
      </c>
      <c r="P12" s="92"/>
      <c r="Q12" s="92"/>
      <c r="R12" s="92"/>
      <c r="S12" s="92"/>
      <c r="T12" s="41">
        <v>23.6</v>
      </c>
      <c r="U12" s="41">
        <v>26.19</v>
      </c>
      <c r="V12" s="41">
        <v>22.63</v>
      </c>
      <c r="W12" s="41">
        <v>22.56</v>
      </c>
      <c r="X12" s="41">
        <v>26.33</v>
      </c>
      <c r="Y12" s="41">
        <v>18.940000000000001</v>
      </c>
      <c r="Z12" s="41">
        <v>19.170000000000002</v>
      </c>
      <c r="AA12" s="41">
        <v>20.66</v>
      </c>
    </row>
    <row r="13" spans="1:27" ht="14.4">
      <c r="A13" s="93">
        <v>7.5</v>
      </c>
      <c r="B13" s="90" t="s">
        <v>25</v>
      </c>
      <c r="C13" s="94">
        <v>66</v>
      </c>
      <c r="D13" s="88"/>
      <c r="E13" s="95">
        <v>16</v>
      </c>
      <c r="F13" s="41">
        <v>6</v>
      </c>
      <c r="G13" s="92"/>
      <c r="I13" s="92"/>
      <c r="J13" s="92"/>
      <c r="K13" s="92"/>
      <c r="L13" s="92"/>
      <c r="M13" s="92"/>
      <c r="N13" s="92"/>
      <c r="O13" s="41">
        <v>21.07</v>
      </c>
      <c r="P13" s="92"/>
      <c r="Q13" s="92"/>
      <c r="R13" s="92"/>
      <c r="S13" s="92"/>
      <c r="T13" s="41">
        <v>22.87</v>
      </c>
      <c r="U13" s="41">
        <v>24.83</v>
      </c>
      <c r="V13" s="41">
        <v>18.7</v>
      </c>
      <c r="W13" s="41">
        <v>24.64</v>
      </c>
      <c r="X13" s="41">
        <v>24.67</v>
      </c>
      <c r="Y13" s="41">
        <v>21.75</v>
      </c>
      <c r="Z13" s="41">
        <v>14.99</v>
      </c>
      <c r="AA13" s="41">
        <v>15.56</v>
      </c>
    </row>
    <row r="14" spans="1:27" ht="14.4">
      <c r="A14" s="93">
        <v>7.5</v>
      </c>
      <c r="B14" s="90" t="s">
        <v>26</v>
      </c>
      <c r="C14" s="94">
        <v>79</v>
      </c>
      <c r="D14" s="88"/>
      <c r="E14" s="95">
        <v>29</v>
      </c>
      <c r="F14" s="41">
        <v>19</v>
      </c>
      <c r="G14" s="92"/>
      <c r="I14" s="92"/>
      <c r="J14" s="92"/>
      <c r="K14" s="92"/>
      <c r="L14" s="92"/>
      <c r="M14" s="92"/>
      <c r="N14" s="92"/>
      <c r="O14" s="41">
        <v>15.04</v>
      </c>
      <c r="P14" s="92"/>
      <c r="Q14" s="92"/>
      <c r="R14" s="92"/>
      <c r="S14" s="92"/>
      <c r="T14" s="41">
        <v>20.74</v>
      </c>
      <c r="U14" s="41">
        <v>20.96</v>
      </c>
      <c r="V14" s="41">
        <v>20.18</v>
      </c>
      <c r="W14" s="41">
        <v>23.57</v>
      </c>
      <c r="X14" s="41">
        <v>18.68</v>
      </c>
      <c r="Y14" s="41">
        <v>14.66</v>
      </c>
      <c r="Z14" s="41">
        <v>16.8</v>
      </c>
      <c r="AA14" s="41">
        <v>20.87</v>
      </c>
    </row>
    <row r="15" spans="1:27" ht="14.4">
      <c r="A15" s="93">
        <v>7.5</v>
      </c>
      <c r="B15" s="90" t="s">
        <v>27</v>
      </c>
      <c r="C15" s="94">
        <v>60</v>
      </c>
      <c r="D15" s="88"/>
      <c r="E15" s="95">
        <v>10</v>
      </c>
      <c r="F15" s="41">
        <v>0</v>
      </c>
      <c r="G15" s="92"/>
      <c r="I15" s="92"/>
      <c r="J15" s="92"/>
      <c r="K15" s="92"/>
      <c r="L15" s="92"/>
      <c r="M15" s="92"/>
      <c r="N15" s="92"/>
      <c r="O15" s="41">
        <v>19.25</v>
      </c>
      <c r="P15" s="92"/>
      <c r="Q15" s="92"/>
      <c r="R15" s="92"/>
      <c r="S15" s="92"/>
      <c r="T15" s="41">
        <v>14.13</v>
      </c>
      <c r="U15" s="41">
        <v>18.86</v>
      </c>
      <c r="V15" s="41">
        <v>27.06</v>
      </c>
      <c r="W15" s="41">
        <v>22.37</v>
      </c>
      <c r="X15" s="41">
        <v>15.57</v>
      </c>
      <c r="Y15" s="41">
        <v>18.3</v>
      </c>
      <c r="Z15" s="41">
        <v>24.31</v>
      </c>
      <c r="AA15" s="41">
        <v>22.54</v>
      </c>
    </row>
    <row r="16" spans="1:27" ht="14.4">
      <c r="A16" s="93">
        <v>7.5</v>
      </c>
      <c r="B16" s="90" t="s">
        <v>28</v>
      </c>
      <c r="C16" s="94">
        <v>54</v>
      </c>
      <c r="D16" s="88"/>
      <c r="E16" s="95">
        <v>4</v>
      </c>
      <c r="F16" s="92"/>
      <c r="G16" s="92"/>
      <c r="I16" s="92"/>
      <c r="J16" s="92"/>
      <c r="K16" s="92"/>
      <c r="L16" s="92"/>
      <c r="M16" s="92"/>
      <c r="N16" s="92"/>
      <c r="O16" s="41">
        <v>23.31</v>
      </c>
      <c r="P16" s="92"/>
      <c r="Q16" s="92"/>
      <c r="R16" s="92"/>
      <c r="S16" s="92"/>
      <c r="T16" s="41">
        <v>18.32</v>
      </c>
      <c r="U16" s="41">
        <v>22.7</v>
      </c>
      <c r="V16" s="41">
        <v>17.88</v>
      </c>
      <c r="W16" s="41">
        <v>24.79</v>
      </c>
      <c r="X16" s="41">
        <v>25.34</v>
      </c>
      <c r="Y16" s="41">
        <v>20.329999999999998</v>
      </c>
      <c r="Z16" s="41">
        <v>17.89</v>
      </c>
      <c r="AA16" s="41">
        <v>21.44</v>
      </c>
    </row>
    <row r="17" spans="1:27" ht="14.4">
      <c r="A17" s="93">
        <v>7.5</v>
      </c>
      <c r="B17" s="90" t="s">
        <v>29</v>
      </c>
      <c r="C17" s="94">
        <v>61</v>
      </c>
      <c r="D17" s="88"/>
      <c r="E17" s="95">
        <v>11</v>
      </c>
      <c r="F17" s="41">
        <v>1</v>
      </c>
      <c r="G17" s="92"/>
      <c r="I17" s="92"/>
      <c r="J17" s="92"/>
      <c r="K17" s="92"/>
      <c r="L17" s="92"/>
      <c r="M17" s="92"/>
      <c r="N17" s="92"/>
      <c r="O17" s="41">
        <v>18.23</v>
      </c>
      <c r="P17" s="92"/>
      <c r="Q17" s="92"/>
      <c r="R17" s="92"/>
      <c r="S17" s="92"/>
      <c r="T17" s="41">
        <v>20.2</v>
      </c>
      <c r="U17" s="41">
        <v>18.170000000000002</v>
      </c>
      <c r="V17" s="41">
        <v>17.739999999999998</v>
      </c>
      <c r="W17" s="41">
        <v>16.14</v>
      </c>
      <c r="X17" s="41">
        <v>24.81</v>
      </c>
      <c r="Y17" s="41">
        <v>21.63</v>
      </c>
      <c r="Z17" s="92"/>
      <c r="AA17" s="41">
        <v>23.15</v>
      </c>
    </row>
    <row r="18" spans="1:27" ht="14.4">
      <c r="A18" s="93">
        <v>7</v>
      </c>
      <c r="B18" s="92"/>
      <c r="C18" s="94">
        <v>16</v>
      </c>
      <c r="D18" s="92"/>
      <c r="E18" s="92"/>
      <c r="F18" s="92"/>
      <c r="G18" s="92"/>
      <c r="I18" s="92"/>
      <c r="J18" s="92"/>
      <c r="K18" s="92"/>
      <c r="L18" s="92"/>
      <c r="M18" s="92"/>
      <c r="N18" s="92"/>
      <c r="O18" s="41">
        <v>19</v>
      </c>
      <c r="P18" s="92"/>
      <c r="Q18" s="92"/>
      <c r="R18" s="92"/>
      <c r="S18" s="92"/>
      <c r="T18" s="41">
        <v>23.96</v>
      </c>
      <c r="U18" s="41">
        <v>16.690000000000001</v>
      </c>
      <c r="V18" s="41">
        <v>19.36</v>
      </c>
      <c r="W18" s="41">
        <v>20.3</v>
      </c>
      <c r="X18" s="41">
        <v>18.53</v>
      </c>
      <c r="Y18" s="41">
        <v>22.05</v>
      </c>
      <c r="Z18" s="92"/>
      <c r="AA18" s="41">
        <v>20.09</v>
      </c>
    </row>
    <row r="19" spans="1:27" ht="14.4">
      <c r="A19" s="92"/>
      <c r="B19" s="92"/>
      <c r="C19" s="92"/>
      <c r="D19" s="92"/>
      <c r="E19" s="92"/>
      <c r="F19" s="92"/>
      <c r="G19" s="92"/>
      <c r="I19" s="92"/>
      <c r="J19" s="92"/>
      <c r="K19" s="92"/>
      <c r="L19" s="92"/>
      <c r="M19" s="92"/>
      <c r="N19" s="92"/>
      <c r="O19" s="41">
        <v>18.72</v>
      </c>
      <c r="P19" s="92"/>
      <c r="Q19" s="92"/>
      <c r="R19" s="92"/>
      <c r="S19" s="92"/>
      <c r="T19" s="41">
        <v>17.34</v>
      </c>
      <c r="U19" s="41">
        <v>22.95</v>
      </c>
      <c r="V19" s="92"/>
      <c r="W19" s="41">
        <v>18.420000000000002</v>
      </c>
      <c r="X19" s="41">
        <v>15.98</v>
      </c>
      <c r="Y19" s="41">
        <v>18.93</v>
      </c>
      <c r="Z19" s="92"/>
      <c r="AA19" s="41">
        <v>16.03</v>
      </c>
    </row>
    <row r="20" spans="1:27" ht="35.25" customHeight="1">
      <c r="A20" s="122" t="s">
        <v>123</v>
      </c>
      <c r="B20" s="113"/>
      <c r="C20" s="113"/>
      <c r="D20" s="113"/>
      <c r="E20" s="113"/>
      <c r="F20" s="113"/>
      <c r="G20" s="113"/>
      <c r="I20" s="92"/>
      <c r="J20" s="92"/>
      <c r="K20" s="92"/>
      <c r="L20" s="92"/>
      <c r="M20" s="92"/>
      <c r="N20" s="92"/>
      <c r="O20" s="41">
        <v>22.39</v>
      </c>
      <c r="P20" s="92"/>
      <c r="Q20" s="92"/>
      <c r="R20" s="92"/>
      <c r="S20" s="92"/>
      <c r="T20" s="41">
        <v>18.14</v>
      </c>
      <c r="U20" s="41">
        <v>23.65</v>
      </c>
      <c r="V20" s="92"/>
      <c r="W20" s="41">
        <v>13.81</v>
      </c>
      <c r="X20" s="41">
        <v>26.07</v>
      </c>
      <c r="Y20" s="41">
        <v>13.39</v>
      </c>
      <c r="Z20" s="92"/>
      <c r="AA20" s="41">
        <v>9.7899999999999991</v>
      </c>
    </row>
    <row r="21" spans="1:27" ht="36.75" customHeight="1">
      <c r="A21" s="122" t="s">
        <v>124</v>
      </c>
      <c r="B21" s="113"/>
      <c r="C21" s="113"/>
      <c r="D21" s="113"/>
      <c r="E21" s="113"/>
      <c r="F21" s="113"/>
      <c r="G21" s="113"/>
      <c r="I21" s="92"/>
      <c r="J21" s="92"/>
      <c r="K21" s="92"/>
      <c r="L21" s="92"/>
      <c r="M21" s="92"/>
      <c r="N21" s="92"/>
      <c r="O21" s="41">
        <v>16.41</v>
      </c>
      <c r="P21" s="92"/>
      <c r="Q21" s="92"/>
      <c r="R21" s="92"/>
      <c r="S21" s="92"/>
      <c r="T21" s="41">
        <v>19.940000000000001</v>
      </c>
      <c r="U21" s="41">
        <v>14.73</v>
      </c>
      <c r="V21" s="92"/>
      <c r="W21" s="41">
        <v>16.97</v>
      </c>
      <c r="X21" s="41">
        <v>23.41</v>
      </c>
      <c r="Y21" s="41">
        <v>19.55</v>
      </c>
      <c r="Z21" s="92"/>
      <c r="AA21" s="41">
        <v>20.22</v>
      </c>
    </row>
    <row r="22" spans="1:27" ht="14.4">
      <c r="I22" s="92"/>
      <c r="J22" s="92"/>
      <c r="K22" s="92"/>
      <c r="L22" s="92"/>
      <c r="M22" s="92"/>
      <c r="N22" s="92"/>
      <c r="O22" s="41">
        <v>15.39</v>
      </c>
      <c r="P22" s="92"/>
      <c r="Q22" s="92"/>
      <c r="R22" s="92"/>
      <c r="S22" s="92"/>
      <c r="T22" s="41">
        <v>18.690000000000001</v>
      </c>
      <c r="U22" s="41">
        <v>21.38</v>
      </c>
      <c r="V22" s="92"/>
      <c r="W22" s="41">
        <v>20.05</v>
      </c>
      <c r="X22" s="92"/>
      <c r="Y22" s="41">
        <v>15.32</v>
      </c>
      <c r="Z22" s="92"/>
      <c r="AA22" s="41">
        <v>22.25</v>
      </c>
    </row>
    <row r="23" spans="1:27" ht="14.4">
      <c r="A23" s="1" t="s">
        <v>125</v>
      </c>
      <c r="I23" s="92"/>
      <c r="J23" s="92"/>
      <c r="K23" s="92"/>
      <c r="L23" s="92"/>
      <c r="M23" s="92"/>
      <c r="N23" s="92"/>
      <c r="O23" s="41">
        <v>20.93</v>
      </c>
      <c r="P23" s="92"/>
      <c r="Q23" s="92"/>
      <c r="R23" s="92"/>
      <c r="S23" s="92"/>
      <c r="T23" s="41">
        <v>14.93</v>
      </c>
      <c r="U23" s="92"/>
      <c r="V23" s="92"/>
      <c r="W23" s="41">
        <v>20.05</v>
      </c>
      <c r="X23" s="92"/>
      <c r="Y23" s="92"/>
      <c r="Z23" s="92"/>
      <c r="AA23" s="41">
        <v>18.48</v>
      </c>
    </row>
    <row r="24" spans="1:27" ht="14.4">
      <c r="A24" s="1" t="s">
        <v>126</v>
      </c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41">
        <v>17.809999999999999</v>
      </c>
      <c r="U24" s="92"/>
      <c r="V24" s="92"/>
      <c r="W24" s="41">
        <v>16.100000000000001</v>
      </c>
      <c r="X24" s="92"/>
      <c r="Y24" s="92"/>
      <c r="Z24" s="92"/>
      <c r="AA24" s="92"/>
    </row>
    <row r="25" spans="1:27" ht="14.4"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41">
        <v>17.02</v>
      </c>
      <c r="U25" s="92"/>
      <c r="V25" s="92"/>
      <c r="W25" s="92"/>
      <c r="X25" s="92"/>
      <c r="Y25" s="92"/>
      <c r="Z25" s="92"/>
      <c r="AA25" s="92"/>
    </row>
    <row r="26" spans="1:27" ht="14.4"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41">
        <v>13.34</v>
      </c>
      <c r="U26" s="92"/>
      <c r="V26" s="92"/>
      <c r="W26" s="92"/>
      <c r="X26" s="92"/>
      <c r="Y26" s="92"/>
      <c r="Z26" s="92"/>
      <c r="AA26" s="92"/>
    </row>
    <row r="27" spans="1:27" ht="14.4"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41">
        <v>19.46</v>
      </c>
      <c r="U27" s="92"/>
      <c r="V27" s="92"/>
      <c r="W27" s="92"/>
      <c r="X27" s="92"/>
      <c r="Y27" s="92"/>
      <c r="Z27" s="92"/>
      <c r="AA27" s="92"/>
    </row>
    <row r="28" spans="1:27" ht="14.4"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41">
        <v>16.989999999999998</v>
      </c>
      <c r="U28" s="92"/>
      <c r="V28" s="92"/>
      <c r="W28" s="92"/>
      <c r="X28" s="92"/>
      <c r="Y28" s="92"/>
      <c r="Z28" s="92"/>
      <c r="AA28" s="92"/>
    </row>
  </sheetData>
  <mergeCells count="2">
    <mergeCell ref="A20:G20"/>
    <mergeCell ref="A21:G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48"/>
  <sheetViews>
    <sheetView workbookViewId="0"/>
  </sheetViews>
  <sheetFormatPr defaultColWidth="12.6640625" defaultRowHeight="15.75" customHeight="1"/>
  <sheetData>
    <row r="1" spans="1:32">
      <c r="A1" s="1"/>
      <c r="B1" s="1" t="s">
        <v>127</v>
      </c>
      <c r="C1" s="1" t="s">
        <v>128</v>
      </c>
    </row>
    <row r="2" spans="1:32">
      <c r="A2" s="1"/>
      <c r="B2" s="1" t="s">
        <v>129</v>
      </c>
      <c r="C2" s="1" t="s">
        <v>130</v>
      </c>
      <c r="D2" s="1" t="s">
        <v>19</v>
      </c>
      <c r="E2" s="1" t="s">
        <v>131</v>
      </c>
      <c r="F2" s="1" t="s">
        <v>132</v>
      </c>
      <c r="G2" s="1" t="s">
        <v>133</v>
      </c>
      <c r="H2" s="1" t="s">
        <v>134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  <c r="O2" s="1" t="s">
        <v>141</v>
      </c>
      <c r="P2" s="1" t="s">
        <v>142</v>
      </c>
      <c r="Q2" s="1" t="s">
        <v>143</v>
      </c>
      <c r="R2" s="1" t="s">
        <v>144</v>
      </c>
      <c r="S2" s="1" t="s">
        <v>145</v>
      </c>
      <c r="T2" s="1" t="s">
        <v>146</v>
      </c>
      <c r="U2" s="1" t="s">
        <v>147</v>
      </c>
      <c r="V2" s="1" t="s">
        <v>148</v>
      </c>
      <c r="W2" s="1" t="s">
        <v>149</v>
      </c>
      <c r="X2" s="1" t="s">
        <v>150</v>
      </c>
      <c r="Y2" s="1" t="s">
        <v>151</v>
      </c>
      <c r="Z2" s="1" t="s">
        <v>152</v>
      </c>
      <c r="AC2" s="1" t="s">
        <v>153</v>
      </c>
      <c r="AD2" s="1" t="s">
        <v>154</v>
      </c>
      <c r="AF2" s="1" t="s">
        <v>155</v>
      </c>
    </row>
    <row r="3" spans="1:32" ht="15.75" customHeight="1">
      <c r="A3" s="52"/>
      <c r="B3" s="52">
        <v>227</v>
      </c>
      <c r="C3" s="1">
        <v>8</v>
      </c>
      <c r="D3" s="1" t="s">
        <v>22</v>
      </c>
      <c r="E3" s="1">
        <v>6</v>
      </c>
      <c r="F3" s="1">
        <v>2</v>
      </c>
      <c r="G3" s="1">
        <v>3</v>
      </c>
      <c r="H3" s="1">
        <v>1</v>
      </c>
      <c r="I3" s="1">
        <v>2</v>
      </c>
      <c r="J3" s="1">
        <v>3</v>
      </c>
      <c r="K3" s="1">
        <v>1</v>
      </c>
      <c r="L3" s="1">
        <v>1</v>
      </c>
      <c r="N3" s="1"/>
      <c r="O3" s="1">
        <v>0</v>
      </c>
      <c r="P3" s="1">
        <v>0</v>
      </c>
      <c r="Q3" s="1">
        <v>0</v>
      </c>
      <c r="R3" s="1">
        <v>0</v>
      </c>
      <c r="S3" s="1"/>
      <c r="T3" s="1">
        <v>0</v>
      </c>
      <c r="U3" s="1">
        <v>0</v>
      </c>
      <c r="V3" s="1">
        <v>0</v>
      </c>
      <c r="W3" s="1">
        <v>0</v>
      </c>
      <c r="X3" s="1"/>
      <c r="Y3" s="1">
        <v>0</v>
      </c>
      <c r="Z3" s="1">
        <v>2</v>
      </c>
      <c r="AC3" s="3">
        <f t="shared" ref="AC3:AC11" si="0">B3-E3-F3-G3</f>
        <v>216</v>
      </c>
      <c r="AD3" s="16">
        <f t="shared" ref="AD3:AD10" si="1">(E3+F3+G3)/B3</f>
        <v>4.8458149779735685E-2</v>
      </c>
      <c r="AF3" s="3">
        <f t="shared" ref="AF3:AF11" si="2">SUM(E3:AB3)</f>
        <v>21</v>
      </c>
    </row>
    <row r="4" spans="1:32" ht="15.75" customHeight="1">
      <c r="A4" s="52"/>
      <c r="B4" s="52">
        <v>234</v>
      </c>
      <c r="C4" s="1">
        <v>8</v>
      </c>
      <c r="D4" s="1" t="s">
        <v>23</v>
      </c>
      <c r="E4" s="1">
        <v>11</v>
      </c>
      <c r="F4" s="1">
        <v>1</v>
      </c>
      <c r="G4" s="1">
        <v>3</v>
      </c>
      <c r="H4" s="1">
        <v>2</v>
      </c>
      <c r="I4" s="1">
        <v>1</v>
      </c>
      <c r="J4" s="1">
        <v>3</v>
      </c>
      <c r="K4" s="1">
        <v>1</v>
      </c>
      <c r="L4" s="1">
        <v>1</v>
      </c>
      <c r="N4" s="1"/>
      <c r="O4" s="1">
        <v>1</v>
      </c>
      <c r="P4" s="1">
        <v>0</v>
      </c>
      <c r="Q4" s="1">
        <v>0</v>
      </c>
      <c r="R4" s="1">
        <v>0</v>
      </c>
      <c r="S4" s="1"/>
      <c r="T4" s="1">
        <v>1</v>
      </c>
      <c r="U4" s="1">
        <v>0</v>
      </c>
      <c r="V4" s="1">
        <v>1</v>
      </c>
      <c r="W4" s="1">
        <v>0</v>
      </c>
      <c r="X4" s="1"/>
      <c r="Y4" s="1">
        <v>0</v>
      </c>
      <c r="Z4" s="1">
        <v>3</v>
      </c>
      <c r="AC4" s="3">
        <f t="shared" si="0"/>
        <v>219</v>
      </c>
      <c r="AD4" s="16">
        <f t="shared" si="1"/>
        <v>6.4102564102564097E-2</v>
      </c>
      <c r="AF4" s="3">
        <f t="shared" si="2"/>
        <v>29</v>
      </c>
    </row>
    <row r="5" spans="1:32" ht="15.75" customHeight="1">
      <c r="A5" s="52"/>
      <c r="B5" s="52">
        <v>216</v>
      </c>
      <c r="C5" s="1">
        <v>8</v>
      </c>
      <c r="D5" s="1" t="s">
        <v>24</v>
      </c>
      <c r="E5" s="1">
        <v>5</v>
      </c>
      <c r="F5" s="1">
        <v>5</v>
      </c>
      <c r="G5" s="1">
        <v>0</v>
      </c>
      <c r="H5" s="1">
        <v>3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1"/>
      <c r="O5" s="1">
        <v>2</v>
      </c>
      <c r="P5" s="1">
        <v>0</v>
      </c>
      <c r="Q5" s="1">
        <v>0</v>
      </c>
      <c r="R5" s="1">
        <v>0</v>
      </c>
      <c r="S5" s="1"/>
      <c r="T5" s="1">
        <v>0</v>
      </c>
      <c r="U5" s="1">
        <v>0</v>
      </c>
      <c r="V5" s="1">
        <v>0</v>
      </c>
      <c r="W5" s="1">
        <v>0</v>
      </c>
      <c r="X5" s="1"/>
      <c r="Y5" s="1">
        <v>0</v>
      </c>
      <c r="Z5" s="1">
        <v>0</v>
      </c>
      <c r="AC5" s="3">
        <f t="shared" si="0"/>
        <v>206</v>
      </c>
      <c r="AD5" s="16">
        <f t="shared" si="1"/>
        <v>4.6296296296296294E-2</v>
      </c>
      <c r="AF5" s="3">
        <f t="shared" si="2"/>
        <v>19</v>
      </c>
    </row>
    <row r="6" spans="1:32" ht="15.75" customHeight="1">
      <c r="A6" s="52"/>
      <c r="B6" s="52">
        <v>218</v>
      </c>
      <c r="C6" s="1">
        <v>8</v>
      </c>
      <c r="D6" s="1" t="s">
        <v>25</v>
      </c>
      <c r="E6" s="1">
        <v>6</v>
      </c>
      <c r="F6" s="1">
        <v>2</v>
      </c>
      <c r="G6" s="1">
        <v>3</v>
      </c>
      <c r="H6" s="1">
        <v>0</v>
      </c>
      <c r="I6" s="1">
        <v>3</v>
      </c>
      <c r="J6" s="1">
        <v>1</v>
      </c>
      <c r="K6" s="1">
        <v>1</v>
      </c>
      <c r="L6" s="1">
        <v>0</v>
      </c>
      <c r="N6" s="1"/>
      <c r="O6" s="1">
        <v>0</v>
      </c>
      <c r="P6" s="1">
        <v>0</v>
      </c>
      <c r="Q6" s="1">
        <v>0</v>
      </c>
      <c r="R6" s="1">
        <v>0</v>
      </c>
      <c r="S6" s="1"/>
      <c r="T6" s="1">
        <v>0</v>
      </c>
      <c r="U6" s="1">
        <v>0</v>
      </c>
      <c r="V6" s="1">
        <v>0</v>
      </c>
      <c r="W6" s="1">
        <v>0</v>
      </c>
      <c r="X6" s="1"/>
      <c r="Y6" s="1">
        <v>0</v>
      </c>
      <c r="Z6" s="1">
        <v>0</v>
      </c>
      <c r="AC6" s="3">
        <f t="shared" si="0"/>
        <v>207</v>
      </c>
      <c r="AD6" s="16">
        <f t="shared" si="1"/>
        <v>5.0458715596330278E-2</v>
      </c>
      <c r="AF6" s="3">
        <f t="shared" si="2"/>
        <v>16</v>
      </c>
    </row>
    <row r="7" spans="1:32" ht="15.75" customHeight="1">
      <c r="A7" s="52"/>
      <c r="B7" s="52">
        <v>228</v>
      </c>
      <c r="C7" s="1">
        <v>7.5</v>
      </c>
      <c r="D7" s="1" t="s">
        <v>22</v>
      </c>
      <c r="E7" s="1">
        <v>9</v>
      </c>
      <c r="F7" s="1">
        <v>1</v>
      </c>
      <c r="G7" s="1">
        <v>3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N7" s="1"/>
      <c r="O7" s="1">
        <v>0</v>
      </c>
      <c r="P7" s="1">
        <v>1</v>
      </c>
      <c r="Q7" s="1">
        <v>0</v>
      </c>
      <c r="R7" s="1">
        <v>0</v>
      </c>
      <c r="S7" s="1"/>
      <c r="T7" s="1">
        <v>0</v>
      </c>
      <c r="U7" s="1">
        <v>0</v>
      </c>
      <c r="V7" s="1">
        <v>0</v>
      </c>
      <c r="W7" s="1">
        <v>0</v>
      </c>
      <c r="X7" s="1"/>
      <c r="Y7" s="1">
        <v>0</v>
      </c>
      <c r="Z7" s="1">
        <v>2</v>
      </c>
      <c r="AC7" s="3">
        <f t="shared" si="0"/>
        <v>215</v>
      </c>
      <c r="AD7" s="16">
        <f t="shared" si="1"/>
        <v>5.701754385964912E-2</v>
      </c>
      <c r="AF7" s="3">
        <f t="shared" si="2"/>
        <v>17</v>
      </c>
    </row>
    <row r="8" spans="1:32" ht="15.75" customHeight="1">
      <c r="A8" s="52"/>
      <c r="B8" s="52">
        <v>218</v>
      </c>
      <c r="C8" s="1">
        <v>7.5</v>
      </c>
      <c r="D8" s="1" t="s">
        <v>23</v>
      </c>
      <c r="E8" s="1">
        <v>27</v>
      </c>
      <c r="F8" s="1">
        <v>1</v>
      </c>
      <c r="G8" s="1">
        <v>2</v>
      </c>
      <c r="H8" s="1">
        <v>2</v>
      </c>
      <c r="I8" s="1">
        <v>3</v>
      </c>
      <c r="J8" s="1">
        <v>0</v>
      </c>
      <c r="K8" s="1">
        <v>1</v>
      </c>
      <c r="L8" s="1">
        <v>0</v>
      </c>
      <c r="N8" s="1"/>
      <c r="O8" s="1">
        <v>0</v>
      </c>
      <c r="P8" s="1">
        <v>0</v>
      </c>
      <c r="Q8" s="1">
        <v>0</v>
      </c>
      <c r="R8" s="1">
        <v>0</v>
      </c>
      <c r="S8" s="1"/>
      <c r="T8" s="1">
        <v>1</v>
      </c>
      <c r="U8" s="1">
        <v>0</v>
      </c>
      <c r="V8" s="1">
        <v>0</v>
      </c>
      <c r="W8" s="1">
        <v>1</v>
      </c>
      <c r="X8" s="1"/>
      <c r="Y8" s="1">
        <v>2</v>
      </c>
      <c r="Z8" s="1">
        <v>1</v>
      </c>
      <c r="AC8" s="3">
        <f t="shared" si="0"/>
        <v>188</v>
      </c>
      <c r="AD8" s="16">
        <f t="shared" si="1"/>
        <v>0.13761467889908258</v>
      </c>
      <c r="AF8" s="3">
        <f t="shared" si="2"/>
        <v>41</v>
      </c>
    </row>
    <row r="9" spans="1:32" ht="15.75" customHeight="1">
      <c r="A9" s="52"/>
      <c r="B9" s="52">
        <v>212</v>
      </c>
      <c r="C9" s="1">
        <v>7.5</v>
      </c>
      <c r="D9" s="1" t="s">
        <v>24</v>
      </c>
      <c r="E9" s="1">
        <v>18</v>
      </c>
      <c r="F9" s="1">
        <v>1</v>
      </c>
      <c r="G9" s="1">
        <v>3</v>
      </c>
      <c r="H9" s="1">
        <v>2</v>
      </c>
      <c r="I9" s="1">
        <v>3</v>
      </c>
      <c r="J9" s="1">
        <v>1</v>
      </c>
      <c r="K9" s="1">
        <v>0</v>
      </c>
      <c r="L9" s="1">
        <v>0</v>
      </c>
      <c r="N9" s="1"/>
      <c r="O9" s="1">
        <v>1</v>
      </c>
      <c r="P9" s="1">
        <v>0</v>
      </c>
      <c r="Q9" s="1">
        <v>0</v>
      </c>
      <c r="R9" s="1">
        <v>1</v>
      </c>
      <c r="S9" s="1"/>
      <c r="T9" s="1">
        <v>0</v>
      </c>
      <c r="U9" s="1">
        <v>0</v>
      </c>
      <c r="V9" s="1">
        <v>0</v>
      </c>
      <c r="W9" s="1">
        <v>0</v>
      </c>
      <c r="X9" s="1"/>
      <c r="Y9" s="1">
        <v>1</v>
      </c>
      <c r="Z9" s="1">
        <v>1</v>
      </c>
      <c r="AC9" s="3">
        <f t="shared" si="0"/>
        <v>190</v>
      </c>
      <c r="AD9" s="16">
        <f t="shared" si="1"/>
        <v>0.10377358490566038</v>
      </c>
      <c r="AF9" s="3">
        <f t="shared" si="2"/>
        <v>32</v>
      </c>
    </row>
    <row r="10" spans="1:32" ht="15.75" customHeight="1">
      <c r="A10" s="52"/>
      <c r="B10" s="52">
        <v>219</v>
      </c>
      <c r="C10" s="1">
        <v>7.5</v>
      </c>
      <c r="D10" s="1" t="s">
        <v>25</v>
      </c>
      <c r="E10" s="1">
        <v>13</v>
      </c>
      <c r="F10" s="1">
        <v>2</v>
      </c>
      <c r="G10" s="1">
        <v>2</v>
      </c>
      <c r="H10" s="1">
        <v>0</v>
      </c>
      <c r="I10" s="1">
        <v>0</v>
      </c>
      <c r="J10" s="1">
        <v>2</v>
      </c>
      <c r="K10" s="1">
        <v>3</v>
      </c>
      <c r="L10" s="1">
        <v>0</v>
      </c>
      <c r="N10" s="1"/>
      <c r="O10" s="1">
        <v>0</v>
      </c>
      <c r="P10" s="1">
        <v>1</v>
      </c>
      <c r="Q10" s="1">
        <v>1</v>
      </c>
      <c r="R10" s="1">
        <v>0</v>
      </c>
      <c r="S10" s="1"/>
      <c r="T10" s="1">
        <v>1</v>
      </c>
      <c r="U10" s="1">
        <v>0</v>
      </c>
      <c r="V10" s="1">
        <v>1</v>
      </c>
      <c r="W10" s="1">
        <v>0</v>
      </c>
      <c r="X10" s="1"/>
      <c r="Y10" s="1">
        <v>1</v>
      </c>
      <c r="Z10" s="1">
        <v>0</v>
      </c>
      <c r="AC10" s="3">
        <f t="shared" si="0"/>
        <v>202</v>
      </c>
      <c r="AD10" s="16">
        <f t="shared" si="1"/>
        <v>7.7625570776255703E-2</v>
      </c>
      <c r="AF10" s="3">
        <f t="shared" si="2"/>
        <v>27</v>
      </c>
    </row>
    <row r="11" spans="1:32">
      <c r="A11" s="1"/>
      <c r="B11" s="1">
        <v>16</v>
      </c>
      <c r="C11" s="1">
        <v>7</v>
      </c>
      <c r="D11" s="1" t="s">
        <v>22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N11" s="1"/>
      <c r="O11" s="1">
        <v>0</v>
      </c>
      <c r="P11" s="1">
        <v>0</v>
      </c>
      <c r="Q11" s="1">
        <v>0</v>
      </c>
      <c r="R11" s="1">
        <v>0</v>
      </c>
      <c r="S11" s="1"/>
      <c r="T11" s="1">
        <v>0</v>
      </c>
      <c r="U11" s="1">
        <v>0</v>
      </c>
      <c r="V11" s="1">
        <v>0</v>
      </c>
      <c r="W11" s="1">
        <v>0</v>
      </c>
      <c r="X11" s="1"/>
      <c r="Y11" s="1">
        <v>0</v>
      </c>
      <c r="Z11" s="1">
        <v>0</v>
      </c>
      <c r="AC11" s="3">
        <f t="shared" si="0"/>
        <v>16</v>
      </c>
      <c r="AF11" s="3">
        <f t="shared" si="2"/>
        <v>0</v>
      </c>
    </row>
    <row r="14" spans="1:32">
      <c r="E14" s="3">
        <f t="shared" ref="E14:E22" si="3">E3/B3*100</f>
        <v>2.643171806167401</v>
      </c>
      <c r="F14" s="3">
        <f t="shared" ref="F14:F22" si="4">(F3/(B3-E3)*100)</f>
        <v>0.90497737556561098</v>
      </c>
      <c r="G14" s="3">
        <f t="shared" ref="G14:G22" si="5">G3/(B3-E3-F3)*100</f>
        <v>1.3698630136986301</v>
      </c>
    </row>
    <row r="15" spans="1:32">
      <c r="E15" s="3">
        <f t="shared" si="3"/>
        <v>4.700854700854701</v>
      </c>
      <c r="F15" s="3">
        <f t="shared" si="4"/>
        <v>0.44843049327354262</v>
      </c>
      <c r="G15" s="3">
        <f t="shared" si="5"/>
        <v>1.3513513513513513</v>
      </c>
      <c r="AC15" s="3">
        <f t="shared" ref="AC15:AC22" si="6">21*3</f>
        <v>63</v>
      </c>
      <c r="AD15" s="3">
        <f>SUM(AC3:AC6)</f>
        <v>848</v>
      </c>
      <c r="AE15" s="3">
        <f>AD15-AC15-AC16-AC17-AC18</f>
        <v>596</v>
      </c>
      <c r="AF15" s="3">
        <f>AE15/(B3+B4+B5+B6)</f>
        <v>0.66592178770949717</v>
      </c>
    </row>
    <row r="16" spans="1:32">
      <c r="E16" s="3">
        <f t="shared" si="3"/>
        <v>2.3148148148148149</v>
      </c>
      <c r="F16" s="3">
        <f t="shared" si="4"/>
        <v>2.3696682464454977</v>
      </c>
      <c r="G16" s="3">
        <f t="shared" si="5"/>
        <v>0</v>
      </c>
      <c r="I16" s="104"/>
      <c r="AC16" s="3">
        <f t="shared" si="6"/>
        <v>63</v>
      </c>
    </row>
    <row r="17" spans="1:34">
      <c r="E17" s="3">
        <f t="shared" si="3"/>
        <v>2.7522935779816518</v>
      </c>
      <c r="F17" s="3">
        <f t="shared" si="4"/>
        <v>0.94339622641509435</v>
      </c>
      <c r="G17" s="3">
        <f t="shared" si="5"/>
        <v>1.4285714285714286</v>
      </c>
      <c r="AC17" s="3">
        <f t="shared" si="6"/>
        <v>63</v>
      </c>
    </row>
    <row r="18" spans="1:34">
      <c r="E18" s="3">
        <f t="shared" si="3"/>
        <v>3.9473684210526314</v>
      </c>
      <c r="F18" s="3">
        <f t="shared" si="4"/>
        <v>0.45662100456621002</v>
      </c>
      <c r="G18" s="3">
        <f t="shared" si="5"/>
        <v>1.3761467889908259</v>
      </c>
      <c r="AC18" s="3">
        <f t="shared" si="6"/>
        <v>63</v>
      </c>
    </row>
    <row r="19" spans="1:34">
      <c r="E19" s="3">
        <f t="shared" si="3"/>
        <v>12.385321100917432</v>
      </c>
      <c r="F19" s="3">
        <f t="shared" si="4"/>
        <v>0.52356020942408377</v>
      </c>
      <c r="G19" s="3">
        <f t="shared" si="5"/>
        <v>1.0526315789473684</v>
      </c>
      <c r="AC19" s="3">
        <f t="shared" si="6"/>
        <v>63</v>
      </c>
      <c r="AD19" s="3">
        <f>SUM(AC7:AC10)</f>
        <v>795</v>
      </c>
      <c r="AE19" s="3">
        <f>AD19-AC19-AC20-AC21-AC22</f>
        <v>543</v>
      </c>
      <c r="AF19" s="3">
        <f>AE19/(B7+B8+B9+B10)</f>
        <v>0.61915621436716073</v>
      </c>
    </row>
    <row r="20" spans="1:34">
      <c r="E20" s="3">
        <f t="shared" si="3"/>
        <v>8.4905660377358494</v>
      </c>
      <c r="F20" s="3">
        <f t="shared" si="4"/>
        <v>0.51546391752577314</v>
      </c>
      <c r="G20" s="3">
        <f t="shared" si="5"/>
        <v>1.5544041450777202</v>
      </c>
      <c r="AC20" s="3">
        <f t="shared" si="6"/>
        <v>63</v>
      </c>
    </row>
    <row r="21" spans="1:34" ht="15.75" customHeight="1">
      <c r="E21" s="3">
        <f t="shared" si="3"/>
        <v>5.93607305936073</v>
      </c>
      <c r="F21" s="3">
        <f t="shared" si="4"/>
        <v>0.97087378640776689</v>
      </c>
      <c r="G21" s="3">
        <f t="shared" si="5"/>
        <v>0.98039215686274506</v>
      </c>
      <c r="AC21" s="3">
        <f t="shared" si="6"/>
        <v>63</v>
      </c>
      <c r="AH21" s="105"/>
    </row>
    <row r="22" spans="1:34">
      <c r="E22" s="3">
        <f t="shared" si="3"/>
        <v>0</v>
      </c>
      <c r="F22" s="3">
        <f t="shared" si="4"/>
        <v>0</v>
      </c>
      <c r="G22" s="3">
        <f t="shared" si="5"/>
        <v>0</v>
      </c>
      <c r="AC22" s="3">
        <f t="shared" si="6"/>
        <v>63</v>
      </c>
    </row>
    <row r="24" spans="1:34">
      <c r="A24" s="67"/>
      <c r="B24" s="67" t="s">
        <v>156</v>
      </c>
      <c r="D24" s="67" t="s">
        <v>131</v>
      </c>
      <c r="E24" s="67" t="s">
        <v>132</v>
      </c>
      <c r="F24" s="67" t="s">
        <v>133</v>
      </c>
      <c r="G24" s="67" t="s">
        <v>134</v>
      </c>
      <c r="H24" s="67" t="s">
        <v>135</v>
      </c>
      <c r="I24" s="67" t="s">
        <v>136</v>
      </c>
      <c r="J24" s="67" t="s">
        <v>157</v>
      </c>
      <c r="K24" s="67" t="s">
        <v>138</v>
      </c>
      <c r="L24" s="1" t="s">
        <v>139</v>
      </c>
      <c r="M24" s="1" t="s">
        <v>140</v>
      </c>
      <c r="N24" s="1" t="s">
        <v>141</v>
      </c>
      <c r="O24" s="1" t="s">
        <v>142</v>
      </c>
      <c r="P24" s="1" t="s">
        <v>143</v>
      </c>
      <c r="Q24" s="1" t="s">
        <v>144</v>
      </c>
      <c r="R24" s="1" t="s">
        <v>145</v>
      </c>
      <c r="S24" s="1" t="s">
        <v>146</v>
      </c>
      <c r="T24" s="1" t="s">
        <v>147</v>
      </c>
      <c r="U24" s="1" t="s">
        <v>148</v>
      </c>
      <c r="V24" s="1" t="s">
        <v>149</v>
      </c>
      <c r="W24" s="1" t="s">
        <v>150</v>
      </c>
      <c r="X24" s="1" t="s">
        <v>151</v>
      </c>
      <c r="Y24" s="1" t="s">
        <v>152</v>
      </c>
    </row>
    <row r="25" spans="1:34">
      <c r="A25" s="67" t="s">
        <v>158</v>
      </c>
      <c r="B25" s="20">
        <f t="shared" ref="B25:B27" si="7">SUM(D25:AK25)</f>
        <v>85</v>
      </c>
      <c r="C25" s="1">
        <v>8</v>
      </c>
      <c r="D25" s="3">
        <f t="shared" ref="D25:Y25" si="8">SUM(E3:E6)</f>
        <v>28</v>
      </c>
      <c r="E25" s="3">
        <f t="shared" si="8"/>
        <v>10</v>
      </c>
      <c r="F25" s="3">
        <f t="shared" si="8"/>
        <v>9</v>
      </c>
      <c r="G25" s="3">
        <f t="shared" si="8"/>
        <v>6</v>
      </c>
      <c r="H25" s="3">
        <f t="shared" si="8"/>
        <v>8</v>
      </c>
      <c r="I25" s="3">
        <f t="shared" si="8"/>
        <v>7</v>
      </c>
      <c r="J25" s="3">
        <f t="shared" si="8"/>
        <v>3</v>
      </c>
      <c r="K25" s="3">
        <f t="shared" si="8"/>
        <v>3</v>
      </c>
      <c r="L25" s="3">
        <f t="shared" si="8"/>
        <v>1</v>
      </c>
      <c r="M25" s="3">
        <f t="shared" si="8"/>
        <v>0</v>
      </c>
      <c r="N25" s="3">
        <f t="shared" si="8"/>
        <v>3</v>
      </c>
      <c r="O25" s="3">
        <f t="shared" si="8"/>
        <v>0</v>
      </c>
      <c r="P25" s="3">
        <f t="shared" si="8"/>
        <v>0</v>
      </c>
      <c r="Q25" s="3">
        <f t="shared" si="8"/>
        <v>0</v>
      </c>
      <c r="R25" s="3">
        <f t="shared" si="8"/>
        <v>0</v>
      </c>
      <c r="S25" s="3">
        <f t="shared" si="8"/>
        <v>1</v>
      </c>
      <c r="T25" s="3">
        <f t="shared" si="8"/>
        <v>0</v>
      </c>
      <c r="U25" s="3">
        <f t="shared" si="8"/>
        <v>1</v>
      </c>
      <c r="V25" s="3">
        <f t="shared" si="8"/>
        <v>0</v>
      </c>
      <c r="W25" s="3">
        <f t="shared" si="8"/>
        <v>0</v>
      </c>
      <c r="X25" s="3">
        <f t="shared" si="8"/>
        <v>0</v>
      </c>
      <c r="Y25" s="3">
        <f t="shared" si="8"/>
        <v>5</v>
      </c>
    </row>
    <row r="26" spans="1:34">
      <c r="A26" s="67" t="s">
        <v>159</v>
      </c>
      <c r="B26" s="20">
        <f t="shared" si="7"/>
        <v>117</v>
      </c>
      <c r="C26" s="1">
        <v>7.5</v>
      </c>
      <c r="D26" s="3">
        <f t="shared" ref="D26:Y26" si="9">SUM(E7:E10)</f>
        <v>67</v>
      </c>
      <c r="E26" s="3">
        <f t="shared" si="9"/>
        <v>5</v>
      </c>
      <c r="F26" s="3">
        <f t="shared" si="9"/>
        <v>10</v>
      </c>
      <c r="G26" s="3">
        <f t="shared" si="9"/>
        <v>5</v>
      </c>
      <c r="H26" s="3">
        <f t="shared" si="9"/>
        <v>6</v>
      </c>
      <c r="I26" s="3">
        <f t="shared" si="9"/>
        <v>3</v>
      </c>
      <c r="J26" s="3">
        <f t="shared" si="9"/>
        <v>4</v>
      </c>
      <c r="K26" s="3">
        <f t="shared" si="9"/>
        <v>0</v>
      </c>
      <c r="L26" s="3">
        <f t="shared" si="9"/>
        <v>0</v>
      </c>
      <c r="M26" s="3">
        <f t="shared" si="9"/>
        <v>0</v>
      </c>
      <c r="N26" s="3">
        <f t="shared" si="9"/>
        <v>1</v>
      </c>
      <c r="O26" s="3">
        <f t="shared" si="9"/>
        <v>2</v>
      </c>
      <c r="P26" s="3">
        <f t="shared" si="9"/>
        <v>1</v>
      </c>
      <c r="Q26" s="3">
        <f t="shared" si="9"/>
        <v>1</v>
      </c>
      <c r="R26" s="3">
        <f t="shared" si="9"/>
        <v>0</v>
      </c>
      <c r="S26" s="3">
        <f t="shared" si="9"/>
        <v>2</v>
      </c>
      <c r="T26" s="3">
        <f t="shared" si="9"/>
        <v>0</v>
      </c>
      <c r="U26" s="3">
        <f t="shared" si="9"/>
        <v>1</v>
      </c>
      <c r="V26" s="3">
        <f t="shared" si="9"/>
        <v>1</v>
      </c>
      <c r="W26" s="3">
        <f t="shared" si="9"/>
        <v>0</v>
      </c>
      <c r="X26" s="3">
        <f t="shared" si="9"/>
        <v>4</v>
      </c>
      <c r="Y26" s="3">
        <f t="shared" si="9"/>
        <v>4</v>
      </c>
    </row>
    <row r="27" spans="1:34">
      <c r="A27" s="67" t="s">
        <v>160</v>
      </c>
      <c r="B27" s="20">
        <f t="shared" si="7"/>
        <v>0</v>
      </c>
      <c r="C27" s="1">
        <v>7</v>
      </c>
      <c r="D27" s="3">
        <f t="shared" ref="D27:Y27" si="10">E11</f>
        <v>0</v>
      </c>
      <c r="E27" s="3">
        <f t="shared" si="10"/>
        <v>0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 t="shared" si="10"/>
        <v>0</v>
      </c>
      <c r="J27" s="3">
        <f t="shared" si="10"/>
        <v>0</v>
      </c>
      <c r="K27" s="3">
        <f t="shared" si="10"/>
        <v>0</v>
      </c>
      <c r="L27" s="3">
        <f t="shared" si="10"/>
        <v>0</v>
      </c>
      <c r="M27" s="3">
        <f t="shared" si="10"/>
        <v>0</v>
      </c>
      <c r="N27" s="3">
        <f t="shared" si="10"/>
        <v>0</v>
      </c>
      <c r="O27" s="3">
        <f t="shared" si="10"/>
        <v>0</v>
      </c>
      <c r="P27" s="3">
        <f t="shared" si="10"/>
        <v>0</v>
      </c>
      <c r="Q27" s="3">
        <f t="shared" si="10"/>
        <v>0</v>
      </c>
      <c r="R27" s="3">
        <f t="shared" si="10"/>
        <v>0</v>
      </c>
      <c r="S27" s="3">
        <f t="shared" si="10"/>
        <v>0</v>
      </c>
      <c r="T27" s="3">
        <f t="shared" si="10"/>
        <v>0</v>
      </c>
      <c r="U27" s="3">
        <f t="shared" si="10"/>
        <v>0</v>
      </c>
      <c r="V27" s="3">
        <f t="shared" si="10"/>
        <v>0</v>
      </c>
      <c r="W27" s="3">
        <f t="shared" si="10"/>
        <v>0</v>
      </c>
      <c r="X27" s="3">
        <f t="shared" si="10"/>
        <v>0</v>
      </c>
      <c r="Y27" s="3">
        <f t="shared" si="10"/>
        <v>0</v>
      </c>
    </row>
    <row r="30" spans="1:34" ht="15.75" customHeight="1">
      <c r="A30" s="106" t="s">
        <v>161</v>
      </c>
    </row>
    <row r="31" spans="1:34" ht="14.4">
      <c r="A31" s="107" t="s">
        <v>162</v>
      </c>
      <c r="B31" s="92"/>
      <c r="C31" s="108" t="s">
        <v>163</v>
      </c>
      <c r="D31" s="109">
        <v>12.93393</v>
      </c>
    </row>
    <row r="32" spans="1:34" ht="14.4">
      <c r="A32" s="41">
        <v>14.23</v>
      </c>
      <c r="B32" s="92"/>
      <c r="C32" s="108" t="s">
        <v>164</v>
      </c>
    </row>
    <row r="33" spans="1:4" ht="14.4">
      <c r="A33" s="41">
        <v>11.96</v>
      </c>
      <c r="B33" s="92"/>
      <c r="C33" s="108" t="s">
        <v>165</v>
      </c>
      <c r="D33" s="109">
        <v>3.3527149999999999</v>
      </c>
    </row>
    <row r="34" spans="1:4" ht="14.4">
      <c r="A34" s="41">
        <v>15.62</v>
      </c>
      <c r="B34" s="92"/>
      <c r="C34" s="108" t="s">
        <v>166</v>
      </c>
      <c r="D34" s="109">
        <v>22.75</v>
      </c>
    </row>
    <row r="35" spans="1:4" ht="14.4">
      <c r="A35" s="41">
        <v>12.99</v>
      </c>
      <c r="B35" s="92"/>
      <c r="C35" s="108" t="s">
        <v>167</v>
      </c>
      <c r="D35" s="110">
        <v>0.27</v>
      </c>
    </row>
    <row r="36" spans="1:4" ht="14.4">
      <c r="A36" s="41">
        <v>15.64</v>
      </c>
      <c r="B36" s="92"/>
      <c r="C36" s="92"/>
      <c r="D36" s="92"/>
    </row>
    <row r="37" spans="1:4" ht="14.4">
      <c r="A37" s="41">
        <v>9.26</v>
      </c>
      <c r="B37" s="92"/>
      <c r="C37" s="92"/>
      <c r="D37" s="92"/>
    </row>
    <row r="38" spans="1:4" ht="14.4">
      <c r="A38" s="41">
        <v>17.77</v>
      </c>
      <c r="B38" s="92"/>
      <c r="C38" s="92"/>
      <c r="D38" s="92"/>
    </row>
    <row r="39" spans="1:4" ht="14.4">
      <c r="A39" s="41">
        <v>16.489999999999998</v>
      </c>
      <c r="B39" s="92"/>
      <c r="C39" s="92"/>
      <c r="D39" s="92"/>
    </row>
    <row r="40" spans="1:4" ht="14.4">
      <c r="A40" s="41">
        <v>17.079999999999998</v>
      </c>
      <c r="B40" s="92"/>
      <c r="C40" s="92"/>
      <c r="D40" s="92"/>
    </row>
    <row r="41" spans="1:4" ht="14.4">
      <c r="A41" s="41">
        <v>9.7100000000000009</v>
      </c>
      <c r="B41" s="92"/>
      <c r="C41" s="92"/>
      <c r="D41" s="92"/>
    </row>
    <row r="42" spans="1:4" ht="14.4">
      <c r="A42" s="41">
        <v>22.75</v>
      </c>
      <c r="B42" s="92"/>
      <c r="C42" s="92"/>
      <c r="D42" s="92"/>
    </row>
    <row r="43" spans="1:4" ht="14.4">
      <c r="A43" s="41">
        <v>17.05</v>
      </c>
      <c r="B43" s="92"/>
      <c r="C43" s="92"/>
      <c r="D43" s="92"/>
    </row>
    <row r="44" spans="1:4" ht="14.4">
      <c r="A44" s="41">
        <v>12.04</v>
      </c>
      <c r="B44" s="92"/>
      <c r="C44" s="92"/>
      <c r="D44" s="92"/>
    </row>
    <row r="45" spans="1:4" ht="14.4">
      <c r="A45" s="41">
        <v>9.1999999999999993</v>
      </c>
      <c r="B45" s="92"/>
      <c r="C45" s="92"/>
      <c r="D45" s="92"/>
    </row>
    <row r="46" spans="1:4" ht="14.4">
      <c r="A46" s="41">
        <v>12.64</v>
      </c>
      <c r="B46" s="92"/>
      <c r="C46" s="92"/>
      <c r="D46" s="92"/>
    </row>
    <row r="47" spans="1:4" ht="14.4">
      <c r="A47" s="41">
        <v>16.489999999999998</v>
      </c>
      <c r="B47" s="92"/>
      <c r="C47" s="92"/>
      <c r="D47" s="92"/>
    </row>
    <row r="48" spans="1:4" ht="14.4">
      <c r="A48" s="41">
        <v>13.7</v>
      </c>
      <c r="B48" s="92"/>
      <c r="C48" s="92"/>
      <c r="D48" s="92"/>
    </row>
    <row r="49" spans="1:4" ht="14.4">
      <c r="A49" s="41">
        <v>15.88</v>
      </c>
      <c r="B49" s="92"/>
      <c r="C49" s="92"/>
      <c r="D49" s="92"/>
    </row>
    <row r="50" spans="1:4" ht="14.4">
      <c r="A50" s="41">
        <v>10.11</v>
      </c>
      <c r="B50" s="92"/>
      <c r="C50" s="92"/>
      <c r="D50" s="92"/>
    </row>
    <row r="51" spans="1:4" ht="14.4">
      <c r="A51" s="41">
        <v>9.25</v>
      </c>
      <c r="B51" s="92"/>
      <c r="C51" s="92"/>
      <c r="D51" s="92"/>
    </row>
    <row r="52" spans="1:4" ht="14.4">
      <c r="A52" s="41">
        <v>17.86</v>
      </c>
      <c r="B52" s="92"/>
      <c r="C52" s="92"/>
      <c r="D52" s="92"/>
    </row>
    <row r="53" spans="1:4" ht="14.4">
      <c r="A53" s="41">
        <v>14.6</v>
      </c>
      <c r="B53" s="92"/>
      <c r="C53" s="92"/>
      <c r="D53" s="92"/>
    </row>
    <row r="54" spans="1:4" ht="14.4">
      <c r="A54" s="41">
        <v>10.28</v>
      </c>
      <c r="B54" s="92"/>
      <c r="C54" s="92"/>
      <c r="D54" s="92"/>
    </row>
    <row r="55" spans="1:4" ht="14.4">
      <c r="A55" s="41">
        <v>13.66</v>
      </c>
      <c r="B55" s="92"/>
      <c r="C55" s="92"/>
      <c r="D55" s="92"/>
    </row>
    <row r="56" spans="1:4" ht="14.4">
      <c r="A56" s="41">
        <v>13.71</v>
      </c>
      <c r="B56" s="92"/>
      <c r="C56" s="92"/>
      <c r="D56" s="92"/>
    </row>
    <row r="57" spans="1:4" ht="14.4">
      <c r="A57" s="41">
        <v>12.32</v>
      </c>
      <c r="B57" s="92"/>
      <c r="C57" s="92"/>
      <c r="D57" s="92"/>
    </row>
    <row r="58" spans="1:4" ht="14.4">
      <c r="A58" s="41">
        <v>16.32</v>
      </c>
      <c r="B58" s="92"/>
      <c r="C58" s="92"/>
      <c r="D58" s="92"/>
    </row>
    <row r="59" spans="1:4" ht="14.4">
      <c r="A59" s="41">
        <v>16.96</v>
      </c>
      <c r="B59" s="92"/>
      <c r="C59" s="92"/>
      <c r="D59" s="92"/>
    </row>
    <row r="60" spans="1:4" ht="14.4">
      <c r="A60" s="41">
        <v>11.07</v>
      </c>
      <c r="B60" s="92"/>
      <c r="C60" s="92"/>
      <c r="D60" s="92"/>
    </row>
    <row r="61" spans="1:4" ht="14.4">
      <c r="A61" s="41">
        <v>6.59</v>
      </c>
      <c r="B61" s="92"/>
      <c r="C61" s="92"/>
      <c r="D61" s="92"/>
    </row>
    <row r="62" spans="1:4" ht="14.4">
      <c r="A62" s="41">
        <v>10.92</v>
      </c>
      <c r="B62" s="92"/>
      <c r="C62" s="92"/>
      <c r="D62" s="92"/>
    </row>
    <row r="63" spans="1:4" ht="14.4">
      <c r="A63" s="41">
        <v>10.33</v>
      </c>
      <c r="B63" s="92"/>
      <c r="C63" s="92"/>
      <c r="D63" s="92"/>
    </row>
    <row r="64" spans="1:4" ht="14.4">
      <c r="A64" s="41">
        <v>14.97</v>
      </c>
      <c r="B64" s="92"/>
      <c r="C64" s="92"/>
      <c r="D64" s="92"/>
    </row>
    <row r="65" spans="1:4" ht="14.4">
      <c r="A65" s="41">
        <v>16.03</v>
      </c>
      <c r="B65" s="92"/>
      <c r="C65" s="92"/>
      <c r="D65" s="92"/>
    </row>
    <row r="66" spans="1:4" ht="14.4">
      <c r="A66" s="41">
        <v>13.11</v>
      </c>
      <c r="B66" s="92"/>
      <c r="C66" s="92"/>
      <c r="D66" s="92"/>
    </row>
    <row r="67" spans="1:4" ht="14.4">
      <c r="A67" s="41">
        <v>13.14</v>
      </c>
      <c r="B67" s="92"/>
      <c r="C67" s="92"/>
      <c r="D67" s="92"/>
    </row>
    <row r="68" spans="1:4" ht="14.4">
      <c r="A68" s="41">
        <v>6.54</v>
      </c>
      <c r="B68" s="92"/>
      <c r="C68" s="92"/>
      <c r="D68" s="92"/>
    </row>
    <row r="69" spans="1:4" ht="14.4">
      <c r="A69" s="41">
        <v>14.13</v>
      </c>
      <c r="B69" s="92"/>
      <c r="C69" s="92"/>
      <c r="D69" s="92"/>
    </row>
    <row r="70" spans="1:4" ht="14.4">
      <c r="A70" s="41">
        <v>10.71</v>
      </c>
      <c r="B70" s="92"/>
      <c r="C70" s="92"/>
      <c r="D70" s="92"/>
    </row>
    <row r="71" spans="1:4" ht="14.4">
      <c r="A71" s="41">
        <v>9.23</v>
      </c>
      <c r="B71" s="92"/>
      <c r="C71" s="92"/>
      <c r="D71" s="92"/>
    </row>
    <row r="72" spans="1:4" ht="14.4">
      <c r="A72" s="41">
        <v>9.4600000000000009</v>
      </c>
      <c r="B72" s="92"/>
      <c r="C72" s="92"/>
      <c r="D72" s="92"/>
    </row>
    <row r="73" spans="1:4" ht="14.4">
      <c r="A73" s="41">
        <v>13.95</v>
      </c>
      <c r="B73" s="92"/>
      <c r="C73" s="92"/>
      <c r="D73" s="92"/>
    </row>
    <row r="74" spans="1:4" ht="14.4">
      <c r="A74" s="41">
        <v>14.59</v>
      </c>
      <c r="B74" s="92"/>
      <c r="C74" s="92"/>
      <c r="D74" s="92"/>
    </row>
    <row r="75" spans="1:4" ht="14.4">
      <c r="A75" s="41">
        <v>15.55</v>
      </c>
      <c r="B75" s="92"/>
      <c r="C75" s="92"/>
      <c r="D75" s="92"/>
    </row>
    <row r="76" spans="1:4" ht="14.4">
      <c r="A76" s="41">
        <v>10.54</v>
      </c>
      <c r="B76" s="92"/>
      <c r="C76" s="92"/>
      <c r="D76" s="92"/>
    </row>
    <row r="77" spans="1:4" ht="14.4">
      <c r="A77" s="41">
        <v>7.37</v>
      </c>
      <c r="B77" s="92"/>
      <c r="C77" s="92"/>
      <c r="D77" s="92"/>
    </row>
    <row r="78" spans="1:4" ht="14.4">
      <c r="A78" s="41">
        <v>15.4</v>
      </c>
      <c r="B78" s="92"/>
      <c r="C78" s="92"/>
      <c r="D78" s="92"/>
    </row>
    <row r="79" spans="1:4" ht="14.4">
      <c r="A79" s="41">
        <v>11.17</v>
      </c>
      <c r="B79" s="92"/>
      <c r="C79" s="92"/>
      <c r="D79" s="92"/>
    </row>
    <row r="80" spans="1:4" ht="14.4">
      <c r="A80" s="41">
        <v>13.16</v>
      </c>
      <c r="B80" s="92"/>
      <c r="C80" s="92"/>
      <c r="D80" s="92"/>
    </row>
    <row r="81" spans="1:4" ht="14.4">
      <c r="A81" s="41">
        <v>15.73</v>
      </c>
      <c r="B81" s="92"/>
      <c r="C81" s="92"/>
      <c r="D81" s="92"/>
    </row>
    <row r="82" spans="1:4" ht="14.4">
      <c r="A82" s="41">
        <v>17.84</v>
      </c>
      <c r="B82" s="92"/>
      <c r="C82" s="92"/>
      <c r="D82" s="92"/>
    </row>
    <row r="83" spans="1:4" ht="14.4">
      <c r="A83" s="41">
        <v>15.98</v>
      </c>
      <c r="B83" s="92"/>
      <c r="C83" s="92"/>
      <c r="D83" s="92"/>
    </row>
    <row r="84" spans="1:4" ht="14.4">
      <c r="A84" s="41">
        <v>8.8000000000000007</v>
      </c>
      <c r="B84" s="92"/>
      <c r="C84" s="92"/>
      <c r="D84" s="92"/>
    </row>
    <row r="85" spans="1:4" ht="14.4">
      <c r="A85" s="41">
        <v>12.95</v>
      </c>
      <c r="B85" s="92"/>
      <c r="C85" s="92"/>
      <c r="D85" s="92"/>
    </row>
    <row r="86" spans="1:4" ht="14.4">
      <c r="A86" s="41">
        <v>11.37</v>
      </c>
      <c r="B86" s="92"/>
      <c r="C86" s="92"/>
      <c r="D86" s="92"/>
    </row>
    <row r="87" spans="1:4" ht="14.4">
      <c r="A87" s="41">
        <v>18.170000000000002</v>
      </c>
      <c r="B87" s="92"/>
      <c r="C87" s="92"/>
      <c r="D87" s="92"/>
    </row>
    <row r="88" spans="1:4" ht="14.4">
      <c r="A88" s="41">
        <v>14.05</v>
      </c>
      <c r="B88" s="92"/>
      <c r="C88" s="92"/>
      <c r="D88" s="92"/>
    </row>
    <row r="89" spans="1:4" ht="14.4">
      <c r="A89" s="41">
        <v>11.93</v>
      </c>
      <c r="B89" s="92"/>
      <c r="C89" s="92"/>
      <c r="D89" s="92"/>
    </row>
    <row r="90" spans="1:4" ht="14.4">
      <c r="A90" s="41">
        <v>11.71</v>
      </c>
      <c r="B90" s="92"/>
      <c r="C90" s="92"/>
      <c r="D90" s="92"/>
    </row>
    <row r="91" spans="1:4" ht="14.4">
      <c r="A91" s="41">
        <v>14.6</v>
      </c>
      <c r="B91" s="92"/>
      <c r="C91" s="92"/>
      <c r="D91" s="92"/>
    </row>
    <row r="92" spans="1:4" ht="14.4">
      <c r="A92" s="41">
        <v>9.26</v>
      </c>
      <c r="B92" s="92"/>
      <c r="C92" s="92"/>
      <c r="D92" s="92"/>
    </row>
    <row r="93" spans="1:4" ht="14.4">
      <c r="A93" s="41">
        <v>8.6</v>
      </c>
      <c r="B93" s="92"/>
      <c r="C93" s="92"/>
      <c r="D93" s="92"/>
    </row>
    <row r="94" spans="1:4" ht="14.4">
      <c r="A94" s="41">
        <v>13.54</v>
      </c>
      <c r="B94" s="92"/>
      <c r="C94" s="92"/>
      <c r="D94" s="92"/>
    </row>
    <row r="95" spans="1:4" ht="14.4">
      <c r="A95" s="41">
        <v>12.67</v>
      </c>
      <c r="B95" s="92"/>
      <c r="C95" s="92"/>
      <c r="D95" s="92"/>
    </row>
    <row r="96" spans="1:4" ht="14.4">
      <c r="A96" s="41">
        <v>12.91</v>
      </c>
      <c r="B96" s="92"/>
      <c r="C96" s="92"/>
      <c r="D96" s="92"/>
    </row>
    <row r="97" spans="1:4" ht="14.4">
      <c r="A97" s="41">
        <v>12.88</v>
      </c>
      <c r="B97" s="92"/>
      <c r="C97" s="92"/>
      <c r="D97" s="92"/>
    </row>
    <row r="98" spans="1:4" ht="14.4">
      <c r="A98" s="41">
        <v>11.06</v>
      </c>
      <c r="B98" s="92"/>
      <c r="C98" s="92"/>
      <c r="D98" s="92"/>
    </row>
    <row r="99" spans="1:4" ht="14.4">
      <c r="A99" s="41">
        <v>7.06</v>
      </c>
      <c r="B99" s="92"/>
      <c r="C99" s="92"/>
      <c r="D99" s="92"/>
    </row>
    <row r="100" spans="1:4" ht="14.4">
      <c r="A100" s="41">
        <v>13.69</v>
      </c>
      <c r="B100" s="92"/>
      <c r="C100" s="92"/>
      <c r="D100" s="92"/>
    </row>
    <row r="101" spans="1:4" ht="14.4">
      <c r="A101" s="41">
        <v>9.36</v>
      </c>
      <c r="B101" s="92"/>
      <c r="C101" s="92"/>
      <c r="D101" s="92"/>
    </row>
    <row r="102" spans="1:4" ht="14.4">
      <c r="A102" s="41">
        <v>16.25</v>
      </c>
      <c r="B102" s="92"/>
      <c r="C102" s="92"/>
      <c r="D102" s="92"/>
    </row>
    <row r="103" spans="1:4" ht="14.4">
      <c r="A103" s="41">
        <v>14.45</v>
      </c>
      <c r="B103" s="92"/>
      <c r="C103" s="92"/>
      <c r="D103" s="92"/>
    </row>
    <row r="104" spans="1:4" ht="14.4">
      <c r="A104" s="41">
        <v>15.76</v>
      </c>
      <c r="B104" s="92"/>
      <c r="C104" s="92"/>
      <c r="D104" s="92"/>
    </row>
    <row r="105" spans="1:4" ht="14.4">
      <c r="A105" s="41">
        <v>9.67</v>
      </c>
      <c r="B105" s="92"/>
      <c r="C105" s="92"/>
      <c r="D105" s="92"/>
    </row>
    <row r="106" spans="1:4" ht="14.4">
      <c r="A106" s="41">
        <v>13.39</v>
      </c>
      <c r="B106" s="92"/>
      <c r="C106" s="92"/>
      <c r="D106" s="92"/>
    </row>
    <row r="107" spans="1:4" ht="14.4">
      <c r="A107" s="41">
        <v>8.7899999999999991</v>
      </c>
      <c r="B107" s="92"/>
      <c r="C107" s="92"/>
      <c r="D107" s="92"/>
    </row>
    <row r="108" spans="1:4" ht="14.4">
      <c r="A108" s="41">
        <v>8.66</v>
      </c>
      <c r="B108" s="92"/>
      <c r="C108" s="92"/>
      <c r="D108" s="92"/>
    </row>
    <row r="109" spans="1:4" ht="14.4">
      <c r="A109" s="41">
        <v>11.83</v>
      </c>
      <c r="B109" s="92"/>
      <c r="C109" s="92"/>
      <c r="D109" s="92"/>
    </row>
    <row r="110" spans="1:4" ht="14.4">
      <c r="A110" s="41">
        <v>12.05</v>
      </c>
      <c r="B110" s="92"/>
      <c r="C110" s="92"/>
      <c r="D110" s="92"/>
    </row>
    <row r="111" spans="1:4" ht="14.4">
      <c r="A111" s="41">
        <v>12.65</v>
      </c>
      <c r="B111" s="92"/>
      <c r="C111" s="92"/>
      <c r="D111" s="92"/>
    </row>
    <row r="112" spans="1:4" ht="14.4">
      <c r="A112" s="41">
        <v>16.760000000000002</v>
      </c>
      <c r="B112" s="92"/>
      <c r="C112" s="92"/>
      <c r="D112" s="92"/>
    </row>
    <row r="113" spans="1:4" ht="14.4">
      <c r="A113" s="41">
        <v>14.56</v>
      </c>
      <c r="B113" s="92"/>
      <c r="C113" s="92"/>
      <c r="D113" s="92"/>
    </row>
    <row r="114" spans="1:4" ht="14.4">
      <c r="A114" s="41">
        <v>12.21</v>
      </c>
      <c r="B114" s="92"/>
      <c r="C114" s="92"/>
      <c r="D114" s="92"/>
    </row>
    <row r="115" spans="1:4" ht="14.4">
      <c r="A115" s="41">
        <v>11.98</v>
      </c>
      <c r="B115" s="92"/>
      <c r="C115" s="92"/>
      <c r="D115" s="92"/>
    </row>
    <row r="116" spans="1:4" ht="14.4">
      <c r="A116" s="41">
        <v>10.95</v>
      </c>
      <c r="B116" s="92"/>
      <c r="C116" s="92"/>
      <c r="D116" s="92"/>
    </row>
    <row r="117" spans="1:4" ht="14.4">
      <c r="A117" s="41">
        <v>12.49</v>
      </c>
      <c r="B117" s="92"/>
      <c r="C117" s="92"/>
      <c r="D117" s="92"/>
    </row>
    <row r="118" spans="1:4" ht="14.4">
      <c r="A118" s="41">
        <v>11.46</v>
      </c>
      <c r="B118" s="92"/>
      <c r="C118" s="92"/>
      <c r="D118" s="92"/>
    </row>
    <row r="119" spans="1:4" ht="14.4">
      <c r="A119" s="41">
        <v>11.15</v>
      </c>
      <c r="B119" s="92"/>
      <c r="C119" s="92"/>
      <c r="D119" s="92"/>
    </row>
    <row r="120" spans="1:4" ht="14.4">
      <c r="A120" s="41">
        <v>9.77</v>
      </c>
      <c r="B120" s="92"/>
      <c r="C120" s="92"/>
      <c r="D120" s="92"/>
    </row>
    <row r="121" spans="1:4" ht="14.4">
      <c r="A121" s="41">
        <v>11.66</v>
      </c>
      <c r="B121" s="92"/>
      <c r="C121" s="92"/>
      <c r="D121" s="92"/>
    </row>
    <row r="122" spans="1:4" ht="14.4">
      <c r="A122" s="41">
        <v>9.17</v>
      </c>
      <c r="B122" s="92"/>
      <c r="C122" s="92"/>
      <c r="D122" s="92"/>
    </row>
    <row r="123" spans="1:4" ht="14.4">
      <c r="A123" s="41">
        <v>9.42</v>
      </c>
      <c r="B123" s="92"/>
      <c r="C123" s="92"/>
      <c r="D123" s="92"/>
    </row>
    <row r="124" spans="1:4" ht="14.4">
      <c r="A124" s="41">
        <v>7.94</v>
      </c>
      <c r="B124" s="92"/>
      <c r="C124" s="92"/>
      <c r="D124" s="92"/>
    </row>
    <row r="125" spans="1:4" ht="14.4">
      <c r="A125" s="41">
        <v>9.48</v>
      </c>
      <c r="B125" s="92"/>
      <c r="C125" s="92"/>
      <c r="D125" s="92"/>
    </row>
    <row r="126" spans="1:4" ht="14.4">
      <c r="A126" s="41">
        <v>7.14</v>
      </c>
      <c r="B126" s="92"/>
      <c r="C126" s="92"/>
      <c r="D126" s="92"/>
    </row>
    <row r="127" spans="1:4" ht="14.4">
      <c r="A127" s="41">
        <v>9.1199999999999992</v>
      </c>
      <c r="B127" s="92"/>
      <c r="C127" s="92"/>
      <c r="D127" s="92"/>
    </row>
    <row r="128" spans="1:4" ht="14.4">
      <c r="A128" s="41">
        <v>16.12</v>
      </c>
      <c r="B128" s="92"/>
      <c r="C128" s="92"/>
      <c r="D128" s="92"/>
    </row>
    <row r="129" spans="1:4" ht="14.4">
      <c r="A129" s="41">
        <v>20.3</v>
      </c>
      <c r="B129" s="92"/>
      <c r="C129" s="92"/>
      <c r="D129" s="92"/>
    </row>
    <row r="130" spans="1:4" ht="14.4">
      <c r="A130" s="41">
        <v>16.59</v>
      </c>
      <c r="B130" s="92"/>
      <c r="C130" s="92"/>
      <c r="D130" s="92"/>
    </row>
    <row r="131" spans="1:4" ht="14.4">
      <c r="A131" s="41">
        <v>14.43</v>
      </c>
      <c r="B131" s="92"/>
      <c r="C131" s="92"/>
      <c r="D131" s="92"/>
    </row>
    <row r="132" spans="1:4" ht="14.4">
      <c r="A132" s="41">
        <v>19.190000000000001</v>
      </c>
      <c r="B132" s="92"/>
      <c r="C132" s="92"/>
      <c r="D132" s="92"/>
    </row>
    <row r="133" spans="1:4" ht="14.4">
      <c r="A133" s="41">
        <v>12.53</v>
      </c>
      <c r="B133" s="92"/>
      <c r="C133" s="92"/>
      <c r="D133" s="92"/>
    </row>
    <row r="134" spans="1:4" ht="14.4">
      <c r="A134" s="41">
        <v>16.84</v>
      </c>
      <c r="B134" s="92"/>
      <c r="C134" s="92"/>
      <c r="D134" s="92"/>
    </row>
    <row r="135" spans="1:4" ht="14.4">
      <c r="A135" s="41">
        <v>14.45</v>
      </c>
      <c r="B135" s="92"/>
      <c r="C135" s="92"/>
      <c r="D135" s="92"/>
    </row>
    <row r="136" spans="1:4" ht="14.4">
      <c r="A136" s="41">
        <v>10.14</v>
      </c>
      <c r="B136" s="92"/>
      <c r="C136" s="92"/>
      <c r="D136" s="92"/>
    </row>
    <row r="137" spans="1:4" ht="14.4">
      <c r="A137" s="41">
        <v>6.62</v>
      </c>
      <c r="B137" s="92"/>
      <c r="C137" s="92"/>
      <c r="D137" s="92"/>
    </row>
    <row r="138" spans="1:4" ht="14.4">
      <c r="A138" s="41">
        <v>12.95</v>
      </c>
      <c r="B138" s="92"/>
      <c r="C138" s="92"/>
      <c r="D138" s="92"/>
    </row>
    <row r="139" spans="1:4" ht="14.4">
      <c r="A139" s="41">
        <v>12.45</v>
      </c>
      <c r="B139" s="92"/>
      <c r="C139" s="92"/>
      <c r="D139" s="92"/>
    </row>
    <row r="140" spans="1:4" ht="14.4">
      <c r="A140" s="41">
        <v>19.78</v>
      </c>
      <c r="B140" s="92"/>
      <c r="C140" s="92"/>
      <c r="D140" s="92"/>
    </row>
    <row r="141" spans="1:4" ht="14.4">
      <c r="A141" s="41">
        <v>18.010000000000002</v>
      </c>
      <c r="B141" s="92"/>
      <c r="C141" s="92"/>
      <c r="D141" s="92"/>
    </row>
    <row r="142" spans="1:4" ht="14.4">
      <c r="A142" s="41">
        <v>17.8</v>
      </c>
      <c r="B142" s="92"/>
      <c r="C142" s="92"/>
      <c r="D142" s="92"/>
    </row>
    <row r="143" spans="1:4" ht="14.4">
      <c r="A143" s="41">
        <v>19.309999999999999</v>
      </c>
      <c r="B143" s="92"/>
      <c r="C143" s="92"/>
      <c r="D143" s="92"/>
    </row>
    <row r="144" spans="1:4" ht="14.4">
      <c r="A144" s="41">
        <v>9.93</v>
      </c>
      <c r="B144" s="92"/>
      <c r="C144" s="92"/>
      <c r="D144" s="92"/>
    </row>
    <row r="145" spans="1:4" ht="14.4">
      <c r="A145" s="41">
        <v>10.9</v>
      </c>
      <c r="B145" s="92"/>
      <c r="C145" s="92"/>
      <c r="D145" s="92"/>
    </row>
    <row r="146" spans="1:4" ht="14.4">
      <c r="A146" s="41">
        <v>14.67</v>
      </c>
      <c r="B146" s="92"/>
      <c r="C146" s="92"/>
      <c r="D146" s="92"/>
    </row>
    <row r="147" spans="1:4" ht="14.4">
      <c r="A147" s="41">
        <v>16.21</v>
      </c>
      <c r="B147" s="92"/>
      <c r="C147" s="92"/>
      <c r="D147" s="92"/>
    </row>
    <row r="148" spans="1:4" ht="14.4">
      <c r="A148" s="41">
        <v>7.6</v>
      </c>
      <c r="B148" s="92"/>
      <c r="C148" s="92"/>
      <c r="D148" s="9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4"/>
  <sheetViews>
    <sheetView workbookViewId="0"/>
  </sheetViews>
  <sheetFormatPr defaultColWidth="12.6640625" defaultRowHeight="15.75" customHeight="1"/>
  <sheetData>
    <row r="1" spans="1:7">
      <c r="A1" s="1" t="s">
        <v>17</v>
      </c>
      <c r="B1" s="1" t="s">
        <v>0</v>
      </c>
      <c r="C1" s="1" t="s">
        <v>168</v>
      </c>
      <c r="D1" s="1" t="s">
        <v>130</v>
      </c>
      <c r="E1" s="1" t="s">
        <v>169</v>
      </c>
      <c r="F1" s="1" t="s">
        <v>20</v>
      </c>
      <c r="G1" s="1" t="s">
        <v>21</v>
      </c>
    </row>
    <row r="2" spans="1:7">
      <c r="A2" s="1">
        <v>64</v>
      </c>
      <c r="B2" s="2">
        <v>44467</v>
      </c>
      <c r="C2" s="11" t="s">
        <v>170</v>
      </c>
      <c r="D2" s="1">
        <v>8</v>
      </c>
      <c r="E2" s="1" t="s">
        <v>22</v>
      </c>
      <c r="F2" s="22">
        <v>624</v>
      </c>
      <c r="G2" s="37">
        <v>0.99839999999999995</v>
      </c>
    </row>
    <row r="3" spans="1:7">
      <c r="A3" s="1">
        <v>64</v>
      </c>
      <c r="B3" s="2">
        <v>44467</v>
      </c>
      <c r="C3" s="11" t="s">
        <v>170</v>
      </c>
      <c r="D3" s="1">
        <v>8</v>
      </c>
      <c r="E3" s="1" t="s">
        <v>23</v>
      </c>
      <c r="F3" s="22">
        <v>627</v>
      </c>
      <c r="G3" s="37">
        <v>1.0032000000000001</v>
      </c>
    </row>
    <row r="4" spans="1:7">
      <c r="A4" s="1">
        <v>64</v>
      </c>
      <c r="B4" s="2">
        <v>44467</v>
      </c>
      <c r="C4" s="11" t="s">
        <v>170</v>
      </c>
      <c r="D4" s="1">
        <v>8</v>
      </c>
      <c r="E4" s="1" t="s">
        <v>24</v>
      </c>
      <c r="F4" s="22">
        <v>618</v>
      </c>
      <c r="G4" s="37">
        <v>0.98880000000000001</v>
      </c>
    </row>
    <row r="5" spans="1:7">
      <c r="A5" s="1">
        <v>64</v>
      </c>
      <c r="B5" s="2">
        <v>44467</v>
      </c>
      <c r="C5" s="11" t="s">
        <v>170</v>
      </c>
      <c r="D5" s="1">
        <v>8</v>
      </c>
      <c r="E5" s="1" t="s">
        <v>25</v>
      </c>
      <c r="F5" s="22">
        <v>601</v>
      </c>
      <c r="G5" s="37">
        <v>0.96160000000000001</v>
      </c>
    </row>
    <row r="6" spans="1:7">
      <c r="A6" s="1">
        <v>64</v>
      </c>
      <c r="B6" s="2">
        <v>44467</v>
      </c>
      <c r="C6" s="11" t="s">
        <v>170</v>
      </c>
      <c r="D6" s="1">
        <v>7.5</v>
      </c>
      <c r="E6" s="1" t="s">
        <v>22</v>
      </c>
      <c r="F6" s="22">
        <v>609</v>
      </c>
      <c r="G6" s="37">
        <v>0.97440000000000004</v>
      </c>
    </row>
    <row r="7" spans="1:7">
      <c r="A7" s="1">
        <v>64</v>
      </c>
      <c r="B7" s="2">
        <v>44467</v>
      </c>
      <c r="C7" s="11" t="s">
        <v>170</v>
      </c>
      <c r="D7" s="1">
        <v>7.5</v>
      </c>
      <c r="E7" s="1" t="s">
        <v>23</v>
      </c>
      <c r="F7" s="22">
        <v>631</v>
      </c>
      <c r="G7" s="37">
        <v>1.0096000000000001</v>
      </c>
    </row>
    <row r="8" spans="1:7">
      <c r="A8" s="1">
        <v>64</v>
      </c>
      <c r="B8" s="2">
        <v>44467</v>
      </c>
      <c r="C8" s="11" t="s">
        <v>170</v>
      </c>
      <c r="D8" s="1">
        <v>7.5</v>
      </c>
      <c r="E8" s="1" t="s">
        <v>24</v>
      </c>
      <c r="F8" s="22">
        <v>622</v>
      </c>
      <c r="G8" s="37">
        <v>0.99519999999999997</v>
      </c>
    </row>
    <row r="9" spans="1:7">
      <c r="A9" s="1">
        <v>64</v>
      </c>
      <c r="B9" s="2">
        <v>44467</v>
      </c>
      <c r="C9" s="11" t="s">
        <v>170</v>
      </c>
      <c r="D9" s="1">
        <v>7.5</v>
      </c>
      <c r="E9" s="1" t="s">
        <v>25</v>
      </c>
      <c r="F9" s="22">
        <v>608</v>
      </c>
      <c r="G9" s="37">
        <v>0.9728</v>
      </c>
    </row>
    <row r="10" spans="1:7">
      <c r="A10" s="1">
        <v>64</v>
      </c>
      <c r="B10" s="2">
        <v>44467</v>
      </c>
      <c r="C10" s="11" t="s">
        <v>171</v>
      </c>
      <c r="D10" s="1">
        <v>8</v>
      </c>
      <c r="E10" s="1" t="s">
        <v>22</v>
      </c>
      <c r="F10" s="22">
        <v>547</v>
      </c>
      <c r="G10" s="37">
        <v>0.87519999999999998</v>
      </c>
    </row>
    <row r="11" spans="1:7">
      <c r="A11" s="1">
        <v>64</v>
      </c>
      <c r="B11" s="2">
        <v>44467</v>
      </c>
      <c r="C11" s="11" t="s">
        <v>171</v>
      </c>
      <c r="D11" s="1">
        <v>8</v>
      </c>
      <c r="E11" s="1" t="s">
        <v>23</v>
      </c>
      <c r="F11" s="22">
        <v>598</v>
      </c>
      <c r="G11" s="37">
        <v>0.95679999999999998</v>
      </c>
    </row>
    <row r="12" spans="1:7">
      <c r="A12" s="1">
        <v>64</v>
      </c>
      <c r="B12" s="2">
        <v>44467</v>
      </c>
      <c r="C12" s="11" t="s">
        <v>171</v>
      </c>
      <c r="D12" s="1">
        <v>8</v>
      </c>
      <c r="E12" s="1" t="s">
        <v>24</v>
      </c>
      <c r="F12" s="22">
        <v>503</v>
      </c>
      <c r="G12" s="37">
        <v>0.80479999999999996</v>
      </c>
    </row>
    <row r="13" spans="1:7">
      <c r="A13" s="1">
        <v>64</v>
      </c>
      <c r="B13" s="2">
        <v>44467</v>
      </c>
      <c r="C13" s="11" t="s">
        <v>171</v>
      </c>
      <c r="D13" s="1">
        <v>8</v>
      </c>
      <c r="E13" s="1" t="s">
        <v>25</v>
      </c>
      <c r="F13" s="22">
        <v>616</v>
      </c>
      <c r="G13" s="37">
        <v>0.98560000000000003</v>
      </c>
    </row>
    <row r="14" spans="1:7">
      <c r="A14" s="1">
        <v>64</v>
      </c>
      <c r="B14" s="2">
        <v>44467</v>
      </c>
      <c r="C14" s="11" t="s">
        <v>171</v>
      </c>
      <c r="D14" s="1">
        <v>7.5</v>
      </c>
      <c r="E14" s="1" t="s">
        <v>22</v>
      </c>
      <c r="F14" s="22">
        <v>600</v>
      </c>
      <c r="G14" s="37">
        <v>0.96</v>
      </c>
    </row>
    <row r="15" spans="1:7">
      <c r="A15" s="1">
        <v>64</v>
      </c>
      <c r="B15" s="2">
        <v>44467</v>
      </c>
      <c r="C15" s="11" t="s">
        <v>171</v>
      </c>
      <c r="D15" s="1">
        <v>7.5</v>
      </c>
      <c r="E15" s="1" t="s">
        <v>23</v>
      </c>
      <c r="F15" s="22">
        <v>630</v>
      </c>
      <c r="G15" s="37">
        <v>1.008</v>
      </c>
    </row>
    <row r="16" spans="1:7">
      <c r="A16" s="1">
        <v>64</v>
      </c>
      <c r="B16" s="2">
        <v>44467</v>
      </c>
      <c r="C16" s="11" t="s">
        <v>171</v>
      </c>
      <c r="D16" s="1">
        <v>7.5</v>
      </c>
      <c r="E16" s="1" t="s">
        <v>24</v>
      </c>
      <c r="F16" s="22">
        <v>340</v>
      </c>
      <c r="G16" s="37">
        <v>0.54400000000000004</v>
      </c>
    </row>
    <row r="17" spans="1:7">
      <c r="A17" s="1">
        <v>64</v>
      </c>
      <c r="B17" s="2">
        <v>44467</v>
      </c>
      <c r="C17" s="11" t="s">
        <v>171</v>
      </c>
      <c r="D17" s="1">
        <v>7.5</v>
      </c>
      <c r="E17" s="1" t="s">
        <v>25</v>
      </c>
      <c r="F17" s="22">
        <v>609</v>
      </c>
      <c r="G17" s="37">
        <v>0.97440000000000004</v>
      </c>
    </row>
    <row r="18" spans="1:7">
      <c r="A18" s="1">
        <v>92</v>
      </c>
      <c r="B18" s="2">
        <v>44494</v>
      </c>
      <c r="C18" s="11" t="s">
        <v>170</v>
      </c>
      <c r="D18" s="111">
        <v>8</v>
      </c>
      <c r="E18" s="111" t="s">
        <v>22</v>
      </c>
      <c r="F18" s="111">
        <v>467</v>
      </c>
      <c r="G18" s="43">
        <v>0.93400000000000005</v>
      </c>
    </row>
    <row r="19" spans="1:7">
      <c r="A19" s="1">
        <v>92</v>
      </c>
      <c r="B19" s="2">
        <v>44494</v>
      </c>
      <c r="C19" s="11" t="s">
        <v>170</v>
      </c>
      <c r="D19" s="111">
        <v>8</v>
      </c>
      <c r="E19" s="111" t="s">
        <v>23</v>
      </c>
      <c r="F19" s="111">
        <v>471</v>
      </c>
      <c r="G19" s="43">
        <v>0.94199999999999995</v>
      </c>
    </row>
    <row r="20" spans="1:7">
      <c r="A20" s="1">
        <v>92</v>
      </c>
      <c r="B20" s="2">
        <v>44494</v>
      </c>
      <c r="C20" s="11" t="s">
        <v>170</v>
      </c>
      <c r="D20" s="111">
        <v>8</v>
      </c>
      <c r="E20" s="111" t="s">
        <v>24</v>
      </c>
      <c r="F20" s="111">
        <v>506</v>
      </c>
      <c r="G20" s="43">
        <v>1.012</v>
      </c>
    </row>
    <row r="21" spans="1:7">
      <c r="A21" s="1">
        <v>92</v>
      </c>
      <c r="B21" s="2">
        <v>44494</v>
      </c>
      <c r="C21" s="11" t="s">
        <v>170</v>
      </c>
      <c r="D21" s="111">
        <v>8</v>
      </c>
      <c r="E21" s="111" t="s">
        <v>25</v>
      </c>
      <c r="F21" s="111">
        <v>463</v>
      </c>
      <c r="G21" s="43">
        <v>0.92600000000000005</v>
      </c>
    </row>
    <row r="22" spans="1:7">
      <c r="A22" s="1">
        <v>92</v>
      </c>
      <c r="B22" s="2">
        <v>44494</v>
      </c>
      <c r="C22" s="11" t="s">
        <v>170</v>
      </c>
      <c r="D22" s="111">
        <v>7.5</v>
      </c>
      <c r="E22" s="111" t="s">
        <v>22</v>
      </c>
      <c r="F22" s="111">
        <v>453</v>
      </c>
      <c r="G22" s="43">
        <v>0.90600000000000003</v>
      </c>
    </row>
    <row r="23" spans="1:7">
      <c r="A23" s="1">
        <v>92</v>
      </c>
      <c r="B23" s="2">
        <v>44494</v>
      </c>
      <c r="C23" s="11" t="s">
        <v>170</v>
      </c>
      <c r="D23" s="111">
        <v>7.5</v>
      </c>
      <c r="E23" s="111" t="s">
        <v>23</v>
      </c>
      <c r="F23" s="111">
        <v>484</v>
      </c>
      <c r="G23" s="43">
        <v>0.96799999999999997</v>
      </c>
    </row>
    <row r="24" spans="1:7">
      <c r="A24" s="1">
        <v>92</v>
      </c>
      <c r="B24" s="2">
        <v>44494</v>
      </c>
      <c r="C24" s="11" t="s">
        <v>170</v>
      </c>
      <c r="D24" s="111">
        <v>7.5</v>
      </c>
      <c r="E24" s="111" t="s">
        <v>24</v>
      </c>
      <c r="F24" s="111">
        <v>466</v>
      </c>
      <c r="G24" s="43">
        <v>0.93200000000000005</v>
      </c>
    </row>
    <row r="25" spans="1:7">
      <c r="A25" s="1">
        <v>92</v>
      </c>
      <c r="B25" s="2">
        <v>44494</v>
      </c>
      <c r="C25" s="11" t="s">
        <v>170</v>
      </c>
      <c r="D25" s="111">
        <v>7.5</v>
      </c>
      <c r="E25" s="111" t="s">
        <v>25</v>
      </c>
      <c r="F25" s="111">
        <v>449</v>
      </c>
      <c r="G25" s="43">
        <v>0.89800000000000002</v>
      </c>
    </row>
    <row r="26" spans="1:7">
      <c r="A26" s="1">
        <v>92</v>
      </c>
      <c r="B26" s="2">
        <v>44494</v>
      </c>
      <c r="C26" s="11" t="s">
        <v>171</v>
      </c>
      <c r="D26" s="111">
        <v>8</v>
      </c>
      <c r="E26" s="111" t="s">
        <v>22</v>
      </c>
      <c r="F26" s="111">
        <v>234</v>
      </c>
      <c r="G26" s="43">
        <v>0.46800000000000003</v>
      </c>
    </row>
    <row r="27" spans="1:7">
      <c r="A27" s="1">
        <v>92</v>
      </c>
      <c r="B27" s="2">
        <v>44494</v>
      </c>
      <c r="C27" s="11" t="s">
        <v>171</v>
      </c>
      <c r="D27" s="111">
        <v>8</v>
      </c>
      <c r="E27" s="111" t="s">
        <v>23</v>
      </c>
      <c r="F27" s="111">
        <v>153</v>
      </c>
      <c r="G27" s="43">
        <v>0.30599999999999999</v>
      </c>
    </row>
    <row r="28" spans="1:7">
      <c r="A28" s="1">
        <v>92</v>
      </c>
      <c r="B28" s="2">
        <v>44494</v>
      </c>
      <c r="C28" s="11" t="s">
        <v>171</v>
      </c>
      <c r="D28" s="111">
        <v>8</v>
      </c>
      <c r="E28" s="111" t="s">
        <v>24</v>
      </c>
      <c r="F28" s="111">
        <v>72</v>
      </c>
      <c r="G28" s="43">
        <v>0.14399999999999999</v>
      </c>
    </row>
    <row r="29" spans="1:7">
      <c r="A29" s="1">
        <v>92</v>
      </c>
      <c r="B29" s="2">
        <v>44494</v>
      </c>
      <c r="C29" s="11" t="s">
        <v>171</v>
      </c>
      <c r="D29" s="111">
        <v>8</v>
      </c>
      <c r="E29" s="111" t="s">
        <v>25</v>
      </c>
      <c r="F29" s="111">
        <v>173</v>
      </c>
      <c r="G29" s="43">
        <v>0.34599999999999997</v>
      </c>
    </row>
    <row r="30" spans="1:7">
      <c r="A30" s="1">
        <v>92</v>
      </c>
      <c r="B30" s="2">
        <v>44494</v>
      </c>
      <c r="C30" s="11" t="s">
        <v>171</v>
      </c>
      <c r="D30" s="111">
        <v>7.5</v>
      </c>
      <c r="E30" s="111" t="s">
        <v>22</v>
      </c>
      <c r="F30" s="111">
        <v>182</v>
      </c>
      <c r="G30" s="43">
        <v>0.36399999999999999</v>
      </c>
    </row>
    <row r="31" spans="1:7">
      <c r="A31" s="1">
        <v>92</v>
      </c>
      <c r="B31" s="2">
        <v>44494</v>
      </c>
      <c r="C31" s="11" t="s">
        <v>171</v>
      </c>
      <c r="D31" s="111">
        <v>7.5</v>
      </c>
      <c r="E31" s="111" t="s">
        <v>23</v>
      </c>
      <c r="F31" s="111">
        <v>178</v>
      </c>
      <c r="G31" s="43">
        <v>0.35599999999999998</v>
      </c>
    </row>
    <row r="32" spans="1:7">
      <c r="A32" s="1">
        <v>92</v>
      </c>
      <c r="B32" s="2">
        <v>44494</v>
      </c>
      <c r="C32" s="11" t="s">
        <v>171</v>
      </c>
      <c r="D32" s="111">
        <v>7.5</v>
      </c>
      <c r="E32" s="111" t="s">
        <v>24</v>
      </c>
      <c r="F32" s="111">
        <v>103</v>
      </c>
      <c r="G32" s="43">
        <v>0.20599999999999999</v>
      </c>
    </row>
    <row r="33" spans="1:7">
      <c r="A33" s="1">
        <v>92</v>
      </c>
      <c r="B33" s="2">
        <v>44494</v>
      </c>
      <c r="C33" s="11" t="s">
        <v>171</v>
      </c>
      <c r="D33" s="111">
        <v>7.5</v>
      </c>
      <c r="E33" s="111" t="s">
        <v>25</v>
      </c>
      <c r="F33" s="111">
        <v>188</v>
      </c>
      <c r="G33" s="43">
        <v>0.376</v>
      </c>
    </row>
    <row r="34" spans="1:7">
      <c r="B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F1 grow out</vt:lpstr>
      <vt:lpstr>Pivot Table 1</vt:lpstr>
      <vt:lpstr>Survival counts and samples rem</vt:lpstr>
      <vt:lpstr>FoodxOA details</vt:lpstr>
      <vt:lpstr>Culling 3.16.22</vt:lpstr>
      <vt:lpstr>mortality event Jan 2022</vt:lpstr>
      <vt:lpstr>FoodxOA 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2022-10-25T18:57:11Z</dcterms:created>
  <dcterms:modified xsi:type="dcterms:W3CDTF">2022-10-25T18:57:11Z</dcterms:modified>
</cp:coreProperties>
</file>