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multigen_OA\RAnalysis\Data\Algae_counts\"/>
    </mc:Choice>
  </mc:AlternateContent>
  <bookViews>
    <workbookView xWindow="1176" yWindow="0" windowWidth="22452" windowHeight="10560" activeTab="3"/>
  </bookViews>
  <sheets>
    <sheet name="downwellers 9-1-21" sheetId="33" r:id="rId1"/>
    <sheet name="downwellers 8-27-21" sheetId="32" r:id="rId2"/>
    <sheet name="8-16-21 " sheetId="83" r:id="rId3"/>
    <sheet name="8-20-21" sheetId="84" r:id="rId4"/>
    <sheet name="8-24-21" sheetId="85" r:id="rId5"/>
    <sheet name="8-27-21" sheetId="86" r:id="rId6"/>
    <sheet name="9-2-21" sheetId="87" r:id="rId7"/>
    <sheet name="9-8-21" sheetId="88" r:id="rId8"/>
    <sheet name="9-10-21" sheetId="89" r:id="rId9"/>
    <sheet name="9-13-21" sheetId="90" r:id="rId10"/>
    <sheet name="9-15-21" sheetId="91" r:id="rId11"/>
    <sheet name="9-16-21" sheetId="92" r:id="rId12"/>
    <sheet name="9-20-21 Morning" sheetId="93" r:id="rId13"/>
    <sheet name="9-20-21 Afternoon" sheetId="94" r:id="rId14"/>
    <sheet name="9-21-21" sheetId="95" r:id="rId15"/>
    <sheet name="9-22-21" sheetId="96" r:id="rId16"/>
    <sheet name="9-23-21" sheetId="97" r:id="rId17"/>
    <sheet name="9-27-21" sheetId="98" r:id="rId18"/>
    <sheet name="9-28-21" sheetId="99" r:id="rId19"/>
    <sheet name="9-30-21" sheetId="100" r:id="rId20"/>
    <sheet name="10-04-21" sheetId="101" r:id="rId21"/>
    <sheet name="10-05-21" sheetId="102" r:id="rId22"/>
    <sheet name="10-06-21" sheetId="103" r:id="rId23"/>
    <sheet name="10-07-21" sheetId="104" r:id="rId24"/>
    <sheet name="10-12-21" sheetId="105" r:id="rId25"/>
    <sheet name="10-13-21" sheetId="106" r:id="rId26"/>
    <sheet name="10-14-21" sheetId="107" r:id="rId27"/>
    <sheet name="10-18-21" sheetId="108" r:id="rId28"/>
    <sheet name="10-19-21" sheetId="109" r:id="rId29"/>
    <sheet name="10-21-21" sheetId="110" r:id="rId30"/>
    <sheet name=" 10-27-2021" sheetId="64" r:id="rId31"/>
    <sheet name="11-01-21" sheetId="111" r:id="rId32"/>
    <sheet name=" 11-02-2021" sheetId="66" r:id="rId33"/>
    <sheet name=" 11-03-2021" sheetId="67" r:id="rId34"/>
    <sheet name=" 11-09-2021" sheetId="68" r:id="rId35"/>
    <sheet name=" 11-10-2021" sheetId="69" r:id="rId36"/>
    <sheet name=" 11-15-2021" sheetId="71" r:id="rId37"/>
    <sheet name=" 11-16-2021 " sheetId="73" r:id="rId38"/>
    <sheet name=" 11-18-21" sheetId="74" r:id="rId39"/>
    <sheet name="11-23-21" sheetId="75" r:id="rId40"/>
    <sheet name="11-23-21 AFTERNOON" sheetId="76" r:id="rId41"/>
    <sheet name="11-30-21" sheetId="78" r:id="rId42"/>
    <sheet name="12-1-21" sheetId="77" r:id="rId43"/>
    <sheet name="12-2-21" sheetId="79" r:id="rId44"/>
    <sheet name="12-6-21" sheetId="80" r:id="rId45"/>
    <sheet name="12-8-21" sheetId="81" r:id="rId46"/>
    <sheet name="12-9-21" sheetId="82" r:id="rId47"/>
    <sheet name="12-13-21" sheetId="117" r:id="rId48"/>
    <sheet name="12-14-21" sheetId="118" r:id="rId49"/>
    <sheet name="12-15-21" sheetId="119" r:id="rId50"/>
    <sheet name="12-16-21" sheetId="120" r:id="rId51"/>
    <sheet name="12-21-21" sheetId="121" r:id="rId52"/>
    <sheet name="12-23-2021" sheetId="122" r:id="rId53"/>
    <sheet name="12-27-2021" sheetId="123" r:id="rId54"/>
    <sheet name="12-28-2021" sheetId="124" r:id="rId55"/>
    <sheet name="12-29-2021" sheetId="125" r:id="rId56"/>
    <sheet name="12-30-2021" sheetId="126" r:id="rId57"/>
    <sheet name="01-03-2022" sheetId="127" r:id="rId58"/>
    <sheet name="01-04-2022" sheetId="128" r:id="rId59"/>
    <sheet name="1-5-2022" sheetId="130" r:id="rId60"/>
    <sheet name="01-06-2022" sheetId="129" r:id="rId61"/>
    <sheet name="01-10-2022" sheetId="131" r:id="rId62"/>
    <sheet name="01-11-2022" sheetId="132" r:id="rId63"/>
    <sheet name="01-12-2022" sheetId="133" r:id="rId64"/>
    <sheet name="01-19-2022" sheetId="134" r:id="rId65"/>
    <sheet name="01-20-2022" sheetId="135" r:id="rId66"/>
    <sheet name="01-24-2022" sheetId="136" r:id="rId67"/>
    <sheet name="01-25-2022" sheetId="137" r:id="rId68"/>
    <sheet name="01-26-2022" sheetId="138" r:id="rId69"/>
    <sheet name="01-27-2022" sheetId="139" r:id="rId70"/>
    <sheet name="01-31-2022" sheetId="140" r:id="rId71"/>
    <sheet name="02-01-2022" sheetId="141" r:id="rId72"/>
    <sheet name="02-07-2022" sheetId="142" r:id="rId73"/>
    <sheet name="02-08-2022" sheetId="143" r:id="rId74"/>
    <sheet name="02-09-2022" sheetId="144" r:id="rId75"/>
    <sheet name="02-10-2022" sheetId="145" r:id="rId76"/>
    <sheet name="02-14-2022" sheetId="146" r:id="rId77"/>
    <sheet name="02-15-2022" sheetId="147" r:id="rId78"/>
    <sheet name="02-17-2022" sheetId="148" r:id="rId79"/>
    <sheet name="02-24-2022" sheetId="149" r:id="rId80"/>
    <sheet name="03-01-2022" sheetId="150" r:id="rId81"/>
    <sheet name="03-02-2022 " sheetId="151" r:id="rId82"/>
    <sheet name="03-10-2022  " sheetId="152" r:id="rId83"/>
    <sheet name="03-14-2022" sheetId="153" r:id="rId84"/>
    <sheet name="03-16-2022" sheetId="154" r:id="rId85"/>
    <sheet name="03-21-2022" sheetId="155" r:id="rId86"/>
    <sheet name="03-23-2022 " sheetId="156" r:id="rId87"/>
    <sheet name="04-4-2022" sheetId="157" r:id="rId88"/>
    <sheet name="07082022" sheetId="160" r:id="rId89"/>
    <sheet name="harbor water pipes 7-11" sheetId="161" r:id="rId90"/>
    <sheet name="07202022" sheetId="163" r:id="rId91"/>
    <sheet name="07212022" sheetId="164" r:id="rId92"/>
    <sheet name="07252022" sheetId="165" r:id="rId93"/>
    <sheet name="07282022" sheetId="166" r:id="rId94"/>
    <sheet name="0812022" sheetId="167" r:id="rId95"/>
    <sheet name="08172022" sheetId="168" r:id="rId96"/>
    <sheet name="08182022" sheetId="169" r:id="rId97"/>
    <sheet name="08192022" sheetId="170" r:id="rId98"/>
    <sheet name="08202022" sheetId="171" r:id="rId99"/>
    <sheet name="08222022" sheetId="172" r:id="rId100"/>
    <sheet name="08232022" sheetId="173" r:id="rId101"/>
    <sheet name="08242022" sheetId="174" r:id="rId102"/>
    <sheet name="08252022" sheetId="175" r:id="rId103"/>
    <sheet name="08262022" sheetId="176" r:id="rId104"/>
    <sheet name="08292022" sheetId="177" r:id="rId105"/>
    <sheet name="08302022" sheetId="178" r:id="rId106"/>
    <sheet name="08312022" sheetId="179" r:id="rId107"/>
    <sheet name="09012022" sheetId="180" r:id="rId108"/>
    <sheet name="09022022" sheetId="181" r:id="rId109"/>
    <sheet name="harbor water pipes 7-19 pclean" sheetId="162" r:id="rId110"/>
    <sheet name="Summary Experiment side" sheetId="114" r:id="rId111"/>
    <sheet name="Algal bucket" sheetId="113" r:id="rId112"/>
    <sheet name="Ice Palace" sheetId="116" r:id="rId113"/>
    <sheet name="Drum filter" sheetId="115" r:id="rId114"/>
    <sheet name="Unfed data " sheetId="112" r:id="rId115"/>
    <sheet name="04-19-2022_larvae" sheetId="158" r:id="rId1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81" l="1"/>
  <c r="H7" i="180"/>
  <c r="M26" i="181" l="1"/>
  <c r="M25" i="181"/>
  <c r="M24" i="181"/>
  <c r="M23" i="181"/>
  <c r="N10" i="181"/>
  <c r="E10" i="181"/>
  <c r="N9" i="181"/>
  <c r="E9" i="181"/>
  <c r="N8" i="181"/>
  <c r="E8" i="181"/>
  <c r="N7" i="181"/>
  <c r="E7" i="181"/>
  <c r="N6" i="181"/>
  <c r="E6" i="181"/>
  <c r="N5" i="181"/>
  <c r="E5" i="181"/>
  <c r="M26" i="180"/>
  <c r="M25" i="180"/>
  <c r="M24" i="180"/>
  <c r="M23" i="180"/>
  <c r="N10" i="180"/>
  <c r="E10" i="180"/>
  <c r="N9" i="180"/>
  <c r="E9" i="180"/>
  <c r="N8" i="180"/>
  <c r="E8" i="180"/>
  <c r="N7" i="180"/>
  <c r="E7" i="180"/>
  <c r="N6" i="180"/>
  <c r="E6" i="180"/>
  <c r="N5" i="180"/>
  <c r="E5" i="180"/>
  <c r="M26" i="179"/>
  <c r="M25" i="179"/>
  <c r="M24" i="179"/>
  <c r="M23" i="179"/>
  <c r="N10" i="179"/>
  <c r="O10" i="179" s="1"/>
  <c r="E10" i="179"/>
  <c r="N9" i="179"/>
  <c r="E9" i="179"/>
  <c r="N8" i="179"/>
  <c r="E8" i="179"/>
  <c r="O8" i="179" s="1"/>
  <c r="N7" i="179"/>
  <c r="E7" i="179"/>
  <c r="N6" i="179"/>
  <c r="E6" i="179"/>
  <c r="O6" i="179" s="1"/>
  <c r="N5" i="179"/>
  <c r="O5" i="179" s="1"/>
  <c r="E5" i="179"/>
  <c r="X10" i="178"/>
  <c r="W10" i="178"/>
  <c r="W9" i="178"/>
  <c r="W8" i="178"/>
  <c r="W7" i="178"/>
  <c r="W6" i="178"/>
  <c r="W5" i="178"/>
  <c r="X5" i="178" s="1"/>
  <c r="M28" i="178"/>
  <c r="M27" i="178"/>
  <c r="M26" i="178"/>
  <c r="M25" i="178"/>
  <c r="M24" i="178"/>
  <c r="M23" i="178"/>
  <c r="N10" i="178"/>
  <c r="E10" i="178"/>
  <c r="N9" i="178"/>
  <c r="X9" i="178" s="1"/>
  <c r="E9" i="178"/>
  <c r="N8" i="178"/>
  <c r="X8" i="178" s="1"/>
  <c r="E8" i="178"/>
  <c r="N7" i="178"/>
  <c r="E7" i="178"/>
  <c r="N6" i="178"/>
  <c r="E6" i="178"/>
  <c r="N5" i="178"/>
  <c r="E5" i="178"/>
  <c r="X5" i="177"/>
  <c r="W10" i="177"/>
  <c r="X10" i="177" s="1"/>
  <c r="W9" i="177"/>
  <c r="W8" i="177"/>
  <c r="X8" i="177" s="1"/>
  <c r="W7" i="177"/>
  <c r="W6" i="177"/>
  <c r="W5" i="177"/>
  <c r="M28" i="177"/>
  <c r="M27" i="177"/>
  <c r="M26" i="177"/>
  <c r="M25" i="177"/>
  <c r="M24" i="177"/>
  <c r="M23" i="177"/>
  <c r="N10" i="177"/>
  <c r="E10" i="177"/>
  <c r="N9" i="177"/>
  <c r="E9" i="177"/>
  <c r="N8" i="177"/>
  <c r="E8" i="177"/>
  <c r="N7" i="177"/>
  <c r="X7" i="177" s="1"/>
  <c r="E7" i="177"/>
  <c r="N6" i="177"/>
  <c r="E6" i="177"/>
  <c r="N5" i="177"/>
  <c r="E5" i="177"/>
  <c r="M35" i="176"/>
  <c r="M36" i="176"/>
  <c r="M37" i="176"/>
  <c r="M38" i="176"/>
  <c r="M34" i="176"/>
  <c r="M33" i="176"/>
  <c r="E9" i="176"/>
  <c r="E10" i="176"/>
  <c r="M26" i="176"/>
  <c r="M25" i="176"/>
  <c r="N10" i="176"/>
  <c r="N9" i="176"/>
  <c r="N8" i="176"/>
  <c r="E8" i="176"/>
  <c r="N7" i="176"/>
  <c r="E7" i="176"/>
  <c r="N6" i="176"/>
  <c r="E6" i="176"/>
  <c r="N5" i="176"/>
  <c r="E5" i="176"/>
  <c r="M26" i="175"/>
  <c r="M25" i="175"/>
  <c r="N10" i="175"/>
  <c r="E10" i="175"/>
  <c r="N9" i="175"/>
  <c r="N8" i="175"/>
  <c r="E8" i="175"/>
  <c r="G7" i="175" s="1"/>
  <c r="N7" i="175"/>
  <c r="E7" i="175"/>
  <c r="N6" i="175"/>
  <c r="E6" i="175"/>
  <c r="N5" i="175"/>
  <c r="E5" i="175"/>
  <c r="W10" i="174"/>
  <c r="W9" i="174"/>
  <c r="W8" i="174"/>
  <c r="W7" i="174"/>
  <c r="W6" i="174"/>
  <c r="W5" i="174"/>
  <c r="M25" i="174"/>
  <c r="M26" i="174"/>
  <c r="N10" i="174"/>
  <c r="E10" i="174"/>
  <c r="N9" i="174"/>
  <c r="E9" i="174"/>
  <c r="N8" i="174"/>
  <c r="E8" i="174"/>
  <c r="N7" i="174"/>
  <c r="E7" i="174"/>
  <c r="N6" i="174"/>
  <c r="E6" i="174"/>
  <c r="N5" i="174"/>
  <c r="E5" i="174"/>
  <c r="G7" i="174" s="1"/>
  <c r="M26" i="173"/>
  <c r="M27" i="173"/>
  <c r="N10" i="173"/>
  <c r="E10" i="173"/>
  <c r="N9" i="173"/>
  <c r="E9" i="173"/>
  <c r="N8" i="173"/>
  <c r="E8" i="173"/>
  <c r="N7" i="173"/>
  <c r="E7" i="173"/>
  <c r="N6" i="173"/>
  <c r="E6" i="173"/>
  <c r="N5" i="173"/>
  <c r="E5" i="173"/>
  <c r="M27" i="172"/>
  <c r="M26" i="172"/>
  <c r="N10" i="172"/>
  <c r="E10" i="172"/>
  <c r="N9" i="172"/>
  <c r="E9" i="172"/>
  <c r="G7" i="172" s="1"/>
  <c r="H7" i="172" s="1"/>
  <c r="N8" i="172"/>
  <c r="E8" i="172"/>
  <c r="N7" i="172"/>
  <c r="E7" i="172"/>
  <c r="N6" i="172"/>
  <c r="E6" i="172"/>
  <c r="N5" i="172"/>
  <c r="E5" i="172"/>
  <c r="M27" i="171"/>
  <c r="M26" i="171"/>
  <c r="N10" i="171"/>
  <c r="E10" i="171"/>
  <c r="N9" i="171"/>
  <c r="E9" i="171"/>
  <c r="N8" i="171"/>
  <c r="E8" i="171"/>
  <c r="N7" i="171"/>
  <c r="E7" i="171"/>
  <c r="N6" i="171"/>
  <c r="E6" i="171"/>
  <c r="N5" i="171"/>
  <c r="E5" i="171"/>
  <c r="N7" i="170"/>
  <c r="N8" i="170"/>
  <c r="N9" i="170"/>
  <c r="N10" i="170"/>
  <c r="M27" i="170"/>
  <c r="M26" i="170"/>
  <c r="E10" i="170"/>
  <c r="E9" i="170"/>
  <c r="E8" i="170"/>
  <c r="E7" i="170"/>
  <c r="N6" i="170"/>
  <c r="E6" i="170"/>
  <c r="N5" i="170"/>
  <c r="E5" i="170"/>
  <c r="N14" i="169"/>
  <c r="N13" i="169"/>
  <c r="N11" i="169"/>
  <c r="N10" i="169"/>
  <c r="N9" i="169"/>
  <c r="N8" i="169"/>
  <c r="N7" i="169"/>
  <c r="N6" i="169"/>
  <c r="N5" i="169"/>
  <c r="P7" i="169" l="1"/>
  <c r="X7" i="178"/>
  <c r="O7" i="179"/>
  <c r="P7" i="174"/>
  <c r="G7" i="170"/>
  <c r="H7" i="170" s="1"/>
  <c r="G7" i="171"/>
  <c r="H7" i="171" s="1"/>
  <c r="O9" i="179"/>
  <c r="X6" i="177"/>
  <c r="Z9" i="177" s="1"/>
  <c r="G7" i="181"/>
  <c r="P7" i="181"/>
  <c r="P7" i="180"/>
  <c r="G7" i="180"/>
  <c r="Q7" i="179"/>
  <c r="P7" i="179"/>
  <c r="G7" i="179"/>
  <c r="H7" i="179" s="1"/>
  <c r="Y7" i="178"/>
  <c r="X6" i="178"/>
  <c r="Z7" i="178" s="1"/>
  <c r="Z9" i="178" s="1"/>
  <c r="P7" i="178"/>
  <c r="G7" i="178"/>
  <c r="H7" i="178" s="1"/>
  <c r="Z7" i="177"/>
  <c r="X9" i="177"/>
  <c r="G7" i="177"/>
  <c r="P7" i="177"/>
  <c r="P7" i="176"/>
  <c r="G7" i="176"/>
  <c r="H7" i="176" s="1"/>
  <c r="P7" i="175"/>
  <c r="H7" i="175"/>
  <c r="Y7" i="174"/>
  <c r="H7" i="174"/>
  <c r="G7" i="173"/>
  <c r="H7" i="173" s="1"/>
  <c r="P7" i="172"/>
  <c r="P7" i="171"/>
  <c r="P7" i="170"/>
  <c r="E11" i="169"/>
  <c r="H11" i="169" s="1"/>
  <c r="E11" i="168"/>
  <c r="E10" i="168"/>
  <c r="E9" i="168"/>
  <c r="E8" i="168"/>
  <c r="E7" i="168"/>
  <c r="E6" i="168"/>
  <c r="E5" i="168"/>
  <c r="G8" i="168" s="1"/>
  <c r="M27" i="169"/>
  <c r="M26" i="169"/>
  <c r="E10" i="169"/>
  <c r="E9" i="169"/>
  <c r="E8" i="169"/>
  <c r="E7" i="169"/>
  <c r="E6" i="169"/>
  <c r="E5" i="169"/>
  <c r="G7" i="169" s="1"/>
  <c r="H7" i="169" s="1"/>
  <c r="M27" i="168"/>
  <c r="M26" i="168"/>
  <c r="T20" i="167"/>
  <c r="S20" i="167"/>
  <c r="R20" i="167"/>
  <c r="P20" i="167"/>
  <c r="J20" i="167"/>
  <c r="I20" i="167"/>
  <c r="H20" i="167"/>
  <c r="F20" i="167"/>
  <c r="T19" i="167"/>
  <c r="S19" i="167"/>
  <c r="R19" i="167"/>
  <c r="P19" i="167"/>
  <c r="J19" i="167"/>
  <c r="I19" i="167"/>
  <c r="H19" i="167"/>
  <c r="V19" i="167" s="1"/>
  <c r="F19" i="167"/>
  <c r="T18" i="167"/>
  <c r="S18" i="167"/>
  <c r="R18" i="167"/>
  <c r="P18" i="167"/>
  <c r="J18" i="167"/>
  <c r="I18" i="167"/>
  <c r="H18" i="167"/>
  <c r="F18" i="167"/>
  <c r="T17" i="167"/>
  <c r="S17" i="167"/>
  <c r="R17" i="167"/>
  <c r="P17" i="167"/>
  <c r="J17" i="167"/>
  <c r="I17" i="167"/>
  <c r="H17" i="167"/>
  <c r="V17" i="167" s="1"/>
  <c r="F17" i="167"/>
  <c r="T16" i="167"/>
  <c r="S16" i="167"/>
  <c r="R16" i="167"/>
  <c r="P16" i="167"/>
  <c r="J16" i="167"/>
  <c r="I16" i="167"/>
  <c r="H16" i="167"/>
  <c r="F16" i="167"/>
  <c r="T15" i="167"/>
  <c r="S15" i="167"/>
  <c r="R15" i="167"/>
  <c r="P15" i="167"/>
  <c r="J15" i="167"/>
  <c r="I15" i="167"/>
  <c r="W15" i="167" s="1"/>
  <c r="H15" i="167"/>
  <c r="F15" i="167"/>
  <c r="T14" i="167"/>
  <c r="S14" i="167"/>
  <c r="R14" i="167"/>
  <c r="P14" i="167"/>
  <c r="J14" i="167"/>
  <c r="I14" i="167"/>
  <c r="H14" i="167"/>
  <c r="F14" i="167"/>
  <c r="T13" i="167"/>
  <c r="S13" i="167"/>
  <c r="R13" i="167"/>
  <c r="P13" i="167"/>
  <c r="J13" i="167"/>
  <c r="I13" i="167"/>
  <c r="H13" i="167"/>
  <c r="F13" i="167"/>
  <c r="T12" i="167"/>
  <c r="S12" i="167"/>
  <c r="R12" i="167"/>
  <c r="P12" i="167"/>
  <c r="J12" i="167"/>
  <c r="I12" i="167"/>
  <c r="H12" i="167"/>
  <c r="F12" i="167"/>
  <c r="T11" i="167"/>
  <c r="S11" i="167"/>
  <c r="R11" i="167"/>
  <c r="P11" i="167"/>
  <c r="J11" i="167"/>
  <c r="I11" i="167"/>
  <c r="H11" i="167"/>
  <c r="F11" i="167"/>
  <c r="T10" i="167"/>
  <c r="S10" i="167"/>
  <c r="R10" i="167"/>
  <c r="P10" i="167"/>
  <c r="J10" i="167"/>
  <c r="I10" i="167"/>
  <c r="H10" i="167"/>
  <c r="F10" i="167"/>
  <c r="T9" i="167"/>
  <c r="S9" i="167"/>
  <c r="R9" i="167"/>
  <c r="P9" i="167"/>
  <c r="J9" i="167"/>
  <c r="I9" i="167"/>
  <c r="H9" i="167"/>
  <c r="F9" i="167"/>
  <c r="T8" i="167"/>
  <c r="S8" i="167"/>
  <c r="R8" i="167"/>
  <c r="P8" i="167"/>
  <c r="J8" i="167"/>
  <c r="I8" i="167"/>
  <c r="H8" i="167"/>
  <c r="F8" i="167"/>
  <c r="T7" i="167"/>
  <c r="S7" i="167"/>
  <c r="R7" i="167"/>
  <c r="P7" i="167"/>
  <c r="J7" i="167"/>
  <c r="I7" i="167"/>
  <c r="H7" i="167"/>
  <c r="F7" i="167"/>
  <c r="T6" i="167"/>
  <c r="S6" i="167"/>
  <c r="R6" i="167"/>
  <c r="P6" i="167"/>
  <c r="J6" i="167"/>
  <c r="I6" i="167"/>
  <c r="H6" i="167"/>
  <c r="F6" i="167"/>
  <c r="T5" i="167"/>
  <c r="S5" i="167"/>
  <c r="R5" i="167"/>
  <c r="P5" i="167"/>
  <c r="J5" i="167"/>
  <c r="I5" i="167"/>
  <c r="H5" i="167"/>
  <c r="F5" i="167"/>
  <c r="T20" i="166"/>
  <c r="S20" i="166"/>
  <c r="R20" i="166"/>
  <c r="P20" i="166"/>
  <c r="T19" i="166"/>
  <c r="S19" i="166"/>
  <c r="R19" i="166"/>
  <c r="P19" i="166"/>
  <c r="T18" i="166"/>
  <c r="S18" i="166"/>
  <c r="R18" i="166"/>
  <c r="P18" i="166"/>
  <c r="T17" i="166"/>
  <c r="S17" i="166"/>
  <c r="R17" i="166"/>
  <c r="P17" i="166"/>
  <c r="T16" i="166"/>
  <c r="S16" i="166"/>
  <c r="R16" i="166"/>
  <c r="P16" i="166"/>
  <c r="T15" i="166"/>
  <c r="S15" i="166"/>
  <c r="R15" i="166"/>
  <c r="P15" i="166"/>
  <c r="T14" i="166"/>
  <c r="S14" i="166"/>
  <c r="R14" i="166"/>
  <c r="P14" i="166"/>
  <c r="T13" i="166"/>
  <c r="S13" i="166"/>
  <c r="R13" i="166"/>
  <c r="P13" i="166"/>
  <c r="T12" i="166"/>
  <c r="S12" i="166"/>
  <c r="R12" i="166"/>
  <c r="P12" i="166"/>
  <c r="T11" i="166"/>
  <c r="S11" i="166"/>
  <c r="R11" i="166"/>
  <c r="P11" i="166"/>
  <c r="T10" i="166"/>
  <c r="S10" i="166"/>
  <c r="R10" i="166"/>
  <c r="P10" i="166"/>
  <c r="T9" i="166"/>
  <c r="S9" i="166"/>
  <c r="R9" i="166"/>
  <c r="P9" i="166"/>
  <c r="J20" i="166"/>
  <c r="X20" i="166" s="1"/>
  <c r="I20" i="166"/>
  <c r="W20" i="166" s="1"/>
  <c r="H20" i="166"/>
  <c r="F20" i="166"/>
  <c r="J19" i="166"/>
  <c r="X19" i="166" s="1"/>
  <c r="I19" i="166"/>
  <c r="W19" i="166" s="1"/>
  <c r="H19" i="166"/>
  <c r="F19" i="166"/>
  <c r="J18" i="166"/>
  <c r="X18" i="166" s="1"/>
  <c r="I18" i="166"/>
  <c r="H18" i="166"/>
  <c r="F18" i="166"/>
  <c r="J17" i="166"/>
  <c r="I17" i="166"/>
  <c r="H17" i="166"/>
  <c r="F17" i="166"/>
  <c r="J16" i="166"/>
  <c r="I16" i="166"/>
  <c r="H16" i="166"/>
  <c r="F16" i="166"/>
  <c r="J15" i="166"/>
  <c r="I15" i="166"/>
  <c r="H15" i="166"/>
  <c r="F15" i="166"/>
  <c r="J14" i="166"/>
  <c r="I14" i="166"/>
  <c r="W14" i="166" s="1"/>
  <c r="H14" i="166"/>
  <c r="V14" i="166" s="1"/>
  <c r="F14" i="166"/>
  <c r="J13" i="166"/>
  <c r="I13" i="166"/>
  <c r="W13" i="166" s="1"/>
  <c r="H13" i="166"/>
  <c r="F13" i="166"/>
  <c r="J12" i="166"/>
  <c r="I12" i="166"/>
  <c r="H12" i="166"/>
  <c r="F12" i="166"/>
  <c r="J11" i="166"/>
  <c r="X11" i="166" s="1"/>
  <c r="I11" i="166"/>
  <c r="W11" i="166" s="1"/>
  <c r="H11" i="166"/>
  <c r="F11" i="166"/>
  <c r="J10" i="166"/>
  <c r="X10" i="166" s="1"/>
  <c r="I10" i="166"/>
  <c r="H10" i="166"/>
  <c r="F10" i="166"/>
  <c r="J9" i="166"/>
  <c r="I9" i="166"/>
  <c r="H9" i="166"/>
  <c r="F9" i="166"/>
  <c r="T8" i="166"/>
  <c r="S8" i="166"/>
  <c r="R8" i="166"/>
  <c r="P8" i="166"/>
  <c r="J8" i="166"/>
  <c r="I8" i="166"/>
  <c r="H8" i="166"/>
  <c r="F8" i="166"/>
  <c r="T7" i="166"/>
  <c r="S7" i="166"/>
  <c r="R7" i="166"/>
  <c r="P7" i="166"/>
  <c r="J7" i="166"/>
  <c r="I7" i="166"/>
  <c r="H7" i="166"/>
  <c r="F7" i="166"/>
  <c r="T6" i="166"/>
  <c r="S6" i="166"/>
  <c r="R6" i="166"/>
  <c r="P6" i="166"/>
  <c r="J6" i="166"/>
  <c r="I6" i="166"/>
  <c r="H6" i="166"/>
  <c r="F6" i="166"/>
  <c r="T5" i="166"/>
  <c r="S5" i="166"/>
  <c r="R5" i="166"/>
  <c r="P5" i="166"/>
  <c r="J5" i="166"/>
  <c r="I5" i="166"/>
  <c r="H5" i="166"/>
  <c r="F5" i="166"/>
  <c r="R35" i="165"/>
  <c r="M36" i="165"/>
  <c r="L36" i="165"/>
  <c r="T16" i="165"/>
  <c r="S16" i="165"/>
  <c r="W16" i="165" s="1"/>
  <c r="R16" i="165"/>
  <c r="P16" i="165"/>
  <c r="J16" i="165"/>
  <c r="I16" i="165"/>
  <c r="H16" i="165"/>
  <c r="F16" i="165"/>
  <c r="T15" i="165"/>
  <c r="S15" i="165"/>
  <c r="R15" i="165"/>
  <c r="P15" i="165"/>
  <c r="J15" i="165"/>
  <c r="I15" i="165"/>
  <c r="H15" i="165"/>
  <c r="V15" i="165" s="1"/>
  <c r="F15" i="165"/>
  <c r="T14" i="165"/>
  <c r="S14" i="165"/>
  <c r="R14" i="165"/>
  <c r="P14" i="165"/>
  <c r="J14" i="165"/>
  <c r="I14" i="165"/>
  <c r="H14" i="165"/>
  <c r="F14" i="165"/>
  <c r="T13" i="165"/>
  <c r="T24" i="165" s="1"/>
  <c r="S13" i="165"/>
  <c r="R13" i="165"/>
  <c r="P13" i="165"/>
  <c r="J13" i="165"/>
  <c r="I13" i="165"/>
  <c r="H13" i="165"/>
  <c r="F13" i="165"/>
  <c r="T8" i="165"/>
  <c r="S8" i="165"/>
  <c r="R8" i="165"/>
  <c r="P8" i="165"/>
  <c r="J8" i="165"/>
  <c r="I8" i="165"/>
  <c r="H8" i="165"/>
  <c r="F8" i="165"/>
  <c r="T7" i="165"/>
  <c r="X7" i="165" s="1"/>
  <c r="S7" i="165"/>
  <c r="R7" i="165"/>
  <c r="U7" i="165" s="1"/>
  <c r="P7" i="165"/>
  <c r="J7" i="165"/>
  <c r="I7" i="165"/>
  <c r="W7" i="165" s="1"/>
  <c r="H7" i="165"/>
  <c r="F7" i="165"/>
  <c r="T6" i="165"/>
  <c r="S6" i="165"/>
  <c r="R6" i="165"/>
  <c r="U6" i="165" s="1"/>
  <c r="P6" i="165"/>
  <c r="J6" i="165"/>
  <c r="I6" i="165"/>
  <c r="H6" i="165"/>
  <c r="F6" i="165"/>
  <c r="T5" i="165"/>
  <c r="S5" i="165"/>
  <c r="R5" i="165"/>
  <c r="P5" i="165"/>
  <c r="J5" i="165"/>
  <c r="I5" i="165"/>
  <c r="W5" i="165" s="1"/>
  <c r="H5" i="165"/>
  <c r="F5" i="165"/>
  <c r="W13" i="167" l="1"/>
  <c r="W16" i="167"/>
  <c r="W19" i="167"/>
  <c r="W6" i="165"/>
  <c r="X6" i="165"/>
  <c r="K6" i="167"/>
  <c r="Y6" i="167" s="1"/>
  <c r="U5" i="165"/>
  <c r="V14" i="165"/>
  <c r="W17" i="167"/>
  <c r="W20" i="167"/>
  <c r="H7" i="177"/>
  <c r="H10" i="177"/>
  <c r="V5" i="167"/>
  <c r="X10" i="167"/>
  <c r="X11" i="167"/>
  <c r="X12" i="167"/>
  <c r="U6" i="167"/>
  <c r="U8" i="167"/>
  <c r="U9" i="167"/>
  <c r="U10" i="167"/>
  <c r="U12" i="167"/>
  <c r="W5" i="167"/>
  <c r="W6" i="167"/>
  <c r="W9" i="167"/>
  <c r="W10" i="167"/>
  <c r="X13" i="167"/>
  <c r="X14" i="167"/>
  <c r="X15" i="167"/>
  <c r="X16" i="167"/>
  <c r="X17" i="167"/>
  <c r="X18" i="167"/>
  <c r="X19" i="167"/>
  <c r="X20" i="167"/>
  <c r="U13" i="167"/>
  <c r="U14" i="167"/>
  <c r="U16" i="167"/>
  <c r="U17" i="167"/>
  <c r="U18" i="167"/>
  <c r="U20" i="167"/>
  <c r="K20" i="167"/>
  <c r="K18" i="167"/>
  <c r="V7" i="167"/>
  <c r="V8" i="167"/>
  <c r="U15" i="167"/>
  <c r="X5" i="167"/>
  <c r="W7" i="167"/>
  <c r="W8" i="167"/>
  <c r="V9" i="167"/>
  <c r="U19" i="167"/>
  <c r="X6" i="167"/>
  <c r="X7" i="167"/>
  <c r="X8" i="167"/>
  <c r="V11" i="167"/>
  <c r="V12" i="167"/>
  <c r="U7" i="167"/>
  <c r="U11" i="167"/>
  <c r="U5" i="167"/>
  <c r="W11" i="167"/>
  <c r="W12" i="167"/>
  <c r="V13" i="167"/>
  <c r="V15" i="167"/>
  <c r="V16" i="167"/>
  <c r="W14" i="167"/>
  <c r="K10" i="167"/>
  <c r="K9" i="167"/>
  <c r="W18" i="167"/>
  <c r="K14" i="167"/>
  <c r="X9" i="167"/>
  <c r="K13" i="167"/>
  <c r="Y13" i="167" s="1"/>
  <c r="K17" i="167"/>
  <c r="V20" i="167"/>
  <c r="K8" i="167"/>
  <c r="K12" i="167"/>
  <c r="K16" i="167"/>
  <c r="V6" i="167"/>
  <c r="K7" i="167"/>
  <c r="V10" i="167"/>
  <c r="K11" i="167"/>
  <c r="V14" i="167"/>
  <c r="K15" i="167"/>
  <c r="V18" i="167"/>
  <c r="K19" i="167"/>
  <c r="Y19" i="167" s="1"/>
  <c r="K5" i="167"/>
  <c r="Y5" i="167" s="1"/>
  <c r="V20" i="166"/>
  <c r="V12" i="166"/>
  <c r="V17" i="166"/>
  <c r="U13" i="166"/>
  <c r="W5" i="166"/>
  <c r="K12" i="166"/>
  <c r="K18" i="166"/>
  <c r="V13" i="166"/>
  <c r="W10" i="166"/>
  <c r="X12" i="166"/>
  <c r="V16" i="166"/>
  <c r="V18" i="166"/>
  <c r="V15" i="166"/>
  <c r="K19" i="166"/>
  <c r="V9" i="166"/>
  <c r="V11" i="166"/>
  <c r="X14" i="166"/>
  <c r="U20" i="166"/>
  <c r="W9" i="166"/>
  <c r="X6" i="166"/>
  <c r="X7" i="166"/>
  <c r="X8" i="166"/>
  <c r="X13" i="166"/>
  <c r="K10" i="166"/>
  <c r="V10" i="166"/>
  <c r="X9" i="166"/>
  <c r="W16" i="166"/>
  <c r="W18" i="166"/>
  <c r="U7" i="166"/>
  <c r="U8" i="166"/>
  <c r="K14" i="166"/>
  <c r="K16" i="166"/>
  <c r="W12" i="166"/>
  <c r="X16" i="166"/>
  <c r="K20" i="166"/>
  <c r="W15" i="166"/>
  <c r="K9" i="166"/>
  <c r="X15" i="166"/>
  <c r="W17" i="166"/>
  <c r="V19" i="166"/>
  <c r="X5" i="166"/>
  <c r="W6" i="166"/>
  <c r="W8" i="166"/>
  <c r="K11" i="166"/>
  <c r="K13" i="166"/>
  <c r="Y13" i="166" s="1"/>
  <c r="K17" i="166"/>
  <c r="U12" i="166"/>
  <c r="X17" i="166"/>
  <c r="U14" i="166"/>
  <c r="U15" i="166"/>
  <c r="U16" i="166"/>
  <c r="U9" i="166"/>
  <c r="U17" i="166"/>
  <c r="U10" i="166"/>
  <c r="U18" i="166"/>
  <c r="U11" i="166"/>
  <c r="U19" i="166"/>
  <c r="K15" i="166"/>
  <c r="U5" i="166"/>
  <c r="U6" i="166"/>
  <c r="V5" i="166"/>
  <c r="V7" i="166"/>
  <c r="K6" i="166"/>
  <c r="K8" i="166"/>
  <c r="K5" i="166"/>
  <c r="V8" i="166"/>
  <c r="W7" i="166"/>
  <c r="V6" i="166"/>
  <c r="K7" i="166"/>
  <c r="Y7" i="166" s="1"/>
  <c r="U15" i="165"/>
  <c r="V6" i="165"/>
  <c r="V7" i="165"/>
  <c r="X5" i="165"/>
  <c r="V8" i="165"/>
  <c r="V16" i="165"/>
  <c r="W8" i="165"/>
  <c r="W13" i="165"/>
  <c r="W15" i="165"/>
  <c r="X8" i="165"/>
  <c r="X14" i="165"/>
  <c r="X15" i="165"/>
  <c r="X16" i="165"/>
  <c r="U13" i="165"/>
  <c r="U14" i="165"/>
  <c r="K15" i="165"/>
  <c r="K7" i="165"/>
  <c r="Y7" i="165" s="1"/>
  <c r="K14" i="165"/>
  <c r="W14" i="165"/>
  <c r="Q25" i="165"/>
  <c r="V5" i="165"/>
  <c r="K6" i="165"/>
  <c r="Y6" i="165" s="1"/>
  <c r="V13" i="165"/>
  <c r="T23" i="165"/>
  <c r="T25" i="165"/>
  <c r="U8" i="165"/>
  <c r="U16" i="165"/>
  <c r="K5" i="165"/>
  <c r="Y5" i="165" s="1"/>
  <c r="K13" i="165"/>
  <c r="X13" i="165"/>
  <c r="Q24" i="165"/>
  <c r="K8" i="165"/>
  <c r="K16" i="165"/>
  <c r="Y16" i="165" s="1"/>
  <c r="H39" i="164"/>
  <c r="F39" i="164"/>
  <c r="G39" i="164" s="1"/>
  <c r="H37" i="164"/>
  <c r="F37" i="164"/>
  <c r="G37" i="164" s="1"/>
  <c r="M36" i="164"/>
  <c r="H36" i="164"/>
  <c r="L36" i="164" s="1"/>
  <c r="F36" i="164"/>
  <c r="G36" i="164" s="1"/>
  <c r="H33" i="164"/>
  <c r="F33" i="164"/>
  <c r="G33" i="164" s="1"/>
  <c r="H32" i="164"/>
  <c r="F32" i="164"/>
  <c r="G32" i="164" s="1"/>
  <c r="H31" i="164"/>
  <c r="F31" i="164"/>
  <c r="G31" i="164" s="1"/>
  <c r="H30" i="164"/>
  <c r="F30" i="164"/>
  <c r="G30" i="164" s="1"/>
  <c r="H29" i="164"/>
  <c r="F29" i="164"/>
  <c r="G29" i="164" s="1"/>
  <c r="H28" i="164"/>
  <c r="G28" i="164"/>
  <c r="F28" i="164"/>
  <c r="T16" i="164"/>
  <c r="S16" i="164"/>
  <c r="R16" i="164"/>
  <c r="V16" i="164" s="1"/>
  <c r="P16" i="164"/>
  <c r="J16" i="164"/>
  <c r="I16" i="164"/>
  <c r="H16" i="164"/>
  <c r="F16" i="164"/>
  <c r="T15" i="164"/>
  <c r="S15" i="164"/>
  <c r="R15" i="164"/>
  <c r="P15" i="164"/>
  <c r="J15" i="164"/>
  <c r="I15" i="164"/>
  <c r="H15" i="164"/>
  <c r="F15" i="164"/>
  <c r="T14" i="164"/>
  <c r="S14" i="164"/>
  <c r="R14" i="164"/>
  <c r="P14" i="164"/>
  <c r="J14" i="164"/>
  <c r="I14" i="164"/>
  <c r="H14" i="164"/>
  <c r="G24" i="164" s="1"/>
  <c r="F14" i="164"/>
  <c r="T13" i="164"/>
  <c r="S13" i="164"/>
  <c r="R13" i="164"/>
  <c r="P13" i="164"/>
  <c r="J13" i="164"/>
  <c r="I13" i="164"/>
  <c r="H13" i="164"/>
  <c r="F13" i="164"/>
  <c r="T8" i="164"/>
  <c r="S8" i="164"/>
  <c r="R8" i="164"/>
  <c r="P8" i="164"/>
  <c r="J8" i="164"/>
  <c r="I8" i="164"/>
  <c r="H8" i="164"/>
  <c r="F8" i="164"/>
  <c r="T7" i="164"/>
  <c r="S7" i="164"/>
  <c r="R7" i="164"/>
  <c r="P7" i="164"/>
  <c r="J7" i="164"/>
  <c r="X7" i="164" s="1"/>
  <c r="I7" i="164"/>
  <c r="H7" i="164"/>
  <c r="V7" i="164" s="1"/>
  <c r="F7" i="164"/>
  <c r="T6" i="164"/>
  <c r="S6" i="164"/>
  <c r="R6" i="164"/>
  <c r="U6" i="164" s="1"/>
  <c r="P6" i="164"/>
  <c r="J6" i="164"/>
  <c r="I6" i="164"/>
  <c r="H6" i="164"/>
  <c r="F6" i="164"/>
  <c r="T5" i="164"/>
  <c r="Q25" i="164" s="1"/>
  <c r="S5" i="164"/>
  <c r="R5" i="164"/>
  <c r="U5" i="164" s="1"/>
  <c r="P5" i="164"/>
  <c r="J5" i="164"/>
  <c r="I5" i="164"/>
  <c r="W5" i="164" s="1"/>
  <c r="H5" i="164"/>
  <c r="F5" i="164"/>
  <c r="W5" i="163"/>
  <c r="V5" i="163"/>
  <c r="U8" i="163"/>
  <c r="T16" i="163"/>
  <c r="S16" i="163"/>
  <c r="R16" i="163"/>
  <c r="U16" i="163" s="1"/>
  <c r="T15" i="163"/>
  <c r="S15" i="163"/>
  <c r="R15" i="163"/>
  <c r="U15" i="163" s="1"/>
  <c r="T14" i="163"/>
  <c r="S14" i="163"/>
  <c r="U14" i="163" s="1"/>
  <c r="R14" i="163"/>
  <c r="T13" i="163"/>
  <c r="U13" i="163" s="1"/>
  <c r="S13" i="163"/>
  <c r="R13" i="163"/>
  <c r="T8" i="163"/>
  <c r="S8" i="163"/>
  <c r="R8" i="163"/>
  <c r="T7" i="163"/>
  <c r="S7" i="163"/>
  <c r="R7" i="163"/>
  <c r="U7" i="163" s="1"/>
  <c r="T6" i="163"/>
  <c r="S6" i="163"/>
  <c r="R6" i="163"/>
  <c r="U6" i="163" s="1"/>
  <c r="T5" i="163"/>
  <c r="U5" i="163" s="1"/>
  <c r="S5" i="163"/>
  <c r="R5" i="163"/>
  <c r="J16" i="163"/>
  <c r="I16" i="163"/>
  <c r="W16" i="163" s="1"/>
  <c r="H16" i="163"/>
  <c r="V16" i="163" s="1"/>
  <c r="J15" i="163"/>
  <c r="I15" i="163"/>
  <c r="H15" i="163"/>
  <c r="J14" i="163"/>
  <c r="I14" i="163"/>
  <c r="H14" i="163"/>
  <c r="K14" i="163" s="1"/>
  <c r="Y14" i="163" s="1"/>
  <c r="J13" i="163"/>
  <c r="X13" i="163" s="1"/>
  <c r="I13" i="163"/>
  <c r="W13" i="163" s="1"/>
  <c r="H13" i="163"/>
  <c r="J8" i="163"/>
  <c r="I8" i="163"/>
  <c r="H8" i="163"/>
  <c r="J7" i="163"/>
  <c r="I7" i="163"/>
  <c r="H7" i="163"/>
  <c r="V7" i="163" s="1"/>
  <c r="J6" i="163"/>
  <c r="X6" i="163" s="1"/>
  <c r="I6" i="163"/>
  <c r="W6" i="163" s="1"/>
  <c r="H6" i="163"/>
  <c r="V6" i="163" s="1"/>
  <c r="J5" i="163"/>
  <c r="X5" i="163" s="1"/>
  <c r="I5" i="163"/>
  <c r="H5" i="163"/>
  <c r="H39" i="163"/>
  <c r="F39" i="163"/>
  <c r="G39" i="163" s="1"/>
  <c r="H37" i="163"/>
  <c r="F37" i="163"/>
  <c r="G37" i="163" s="1"/>
  <c r="M36" i="163"/>
  <c r="H36" i="163"/>
  <c r="F36" i="163"/>
  <c r="G36" i="163" s="1"/>
  <c r="H33" i="163"/>
  <c r="F33" i="163"/>
  <c r="G33" i="163" s="1"/>
  <c r="H32" i="163"/>
  <c r="F32" i="163"/>
  <c r="G32" i="163" s="1"/>
  <c r="H31" i="163"/>
  <c r="F31" i="163"/>
  <c r="G31" i="163" s="1"/>
  <c r="H30" i="163"/>
  <c r="G30" i="163"/>
  <c r="F30" i="163"/>
  <c r="H29" i="163"/>
  <c r="F29" i="163"/>
  <c r="G29" i="163" s="1"/>
  <c r="H28" i="163"/>
  <c r="F28" i="163"/>
  <c r="G28" i="163" s="1"/>
  <c r="P16" i="163"/>
  <c r="F16" i="163"/>
  <c r="P15" i="163"/>
  <c r="F15" i="163"/>
  <c r="P14" i="163"/>
  <c r="F14" i="163"/>
  <c r="P13" i="163"/>
  <c r="F13" i="163"/>
  <c r="P8" i="163"/>
  <c r="F8" i="163"/>
  <c r="P7" i="163"/>
  <c r="F7" i="163"/>
  <c r="P6" i="163"/>
  <c r="F6" i="163"/>
  <c r="P5" i="163"/>
  <c r="F5" i="163"/>
  <c r="I15" i="162"/>
  <c r="H21" i="162"/>
  <c r="H20" i="162"/>
  <c r="H19" i="162"/>
  <c r="H18" i="162"/>
  <c r="H17" i="162"/>
  <c r="H16" i="162"/>
  <c r="J15" i="162" s="1"/>
  <c r="H15" i="162"/>
  <c r="H14" i="162"/>
  <c r="H13" i="162"/>
  <c r="J13" i="162" s="1"/>
  <c r="H12" i="162"/>
  <c r="H11" i="162"/>
  <c r="H10" i="162"/>
  <c r="H9" i="162"/>
  <c r="H8" i="162"/>
  <c r="H7" i="162"/>
  <c r="H6" i="162"/>
  <c r="H5" i="162"/>
  <c r="H4" i="162"/>
  <c r="E21" i="162"/>
  <c r="E20" i="162"/>
  <c r="E19" i="162"/>
  <c r="E18" i="162"/>
  <c r="E17" i="162"/>
  <c r="E16" i="162"/>
  <c r="E15" i="162"/>
  <c r="E14" i="162"/>
  <c r="E13" i="162"/>
  <c r="E12" i="162"/>
  <c r="E11" i="162"/>
  <c r="E10" i="162"/>
  <c r="E9" i="162"/>
  <c r="E8" i="162"/>
  <c r="E7" i="162"/>
  <c r="E6" i="162"/>
  <c r="E5" i="162"/>
  <c r="E4" i="162"/>
  <c r="G5" i="162"/>
  <c r="G6" i="162"/>
  <c r="G7" i="162"/>
  <c r="G8" i="162"/>
  <c r="G9" i="162"/>
  <c r="G10" i="162"/>
  <c r="G11" i="162"/>
  <c r="G12" i="162"/>
  <c r="G13" i="162"/>
  <c r="I13" i="162" s="1"/>
  <c r="G14" i="162"/>
  <c r="G15" i="162"/>
  <c r="G16" i="162"/>
  <c r="G17" i="162"/>
  <c r="G18" i="162"/>
  <c r="G19" i="162"/>
  <c r="G20" i="162"/>
  <c r="G21" i="162"/>
  <c r="G39" i="162"/>
  <c r="E39" i="162"/>
  <c r="F39" i="162" s="1"/>
  <c r="G37" i="162"/>
  <c r="E37" i="162"/>
  <c r="F37" i="162" s="1"/>
  <c r="I36" i="162"/>
  <c r="G36" i="162"/>
  <c r="H36" i="162" s="1"/>
  <c r="E36" i="162"/>
  <c r="F36" i="162" s="1"/>
  <c r="G33" i="162"/>
  <c r="E33" i="162"/>
  <c r="F33" i="162" s="1"/>
  <c r="G32" i="162"/>
  <c r="E32" i="162"/>
  <c r="F32" i="162" s="1"/>
  <c r="G31" i="162"/>
  <c r="E31" i="162"/>
  <c r="F31" i="162" s="1"/>
  <c r="G30" i="162"/>
  <c r="E30" i="162"/>
  <c r="F30" i="162" s="1"/>
  <c r="G29" i="162"/>
  <c r="F29" i="162"/>
  <c r="E29" i="162"/>
  <c r="G28" i="162"/>
  <c r="E28" i="162"/>
  <c r="F28" i="162" s="1"/>
  <c r="G4" i="162"/>
  <c r="W6" i="164" l="1"/>
  <c r="K15" i="163"/>
  <c r="Y15" i="163" s="1"/>
  <c r="X15" i="163"/>
  <c r="K8" i="163"/>
  <c r="Y8" i="163" s="1"/>
  <c r="Y14" i="167"/>
  <c r="X8" i="163"/>
  <c r="W8" i="163"/>
  <c r="K5" i="163"/>
  <c r="Y5" i="163" s="1"/>
  <c r="K13" i="163"/>
  <c r="Y13" i="163" s="1"/>
  <c r="X5" i="164"/>
  <c r="X8" i="164"/>
  <c r="Y10" i="167"/>
  <c r="V8" i="164"/>
  <c r="K6" i="163"/>
  <c r="Y6" i="163" s="1"/>
  <c r="W7" i="164"/>
  <c r="Y15" i="165"/>
  <c r="Y16" i="167"/>
  <c r="Y18" i="167"/>
  <c r="Y20" i="167"/>
  <c r="Y11" i="167"/>
  <c r="Y12" i="167"/>
  <c r="Y8" i="167"/>
  <c r="Y9" i="167"/>
  <c r="Y17" i="167"/>
  <c r="Y15" i="167"/>
  <c r="Y7" i="167"/>
  <c r="Y19" i="166"/>
  <c r="Y11" i="166"/>
  <c r="Y18" i="166"/>
  <c r="Y12" i="166"/>
  <c r="Y20" i="166"/>
  <c r="Y10" i="166"/>
  <c r="Y5" i="166"/>
  <c r="Y14" i="166"/>
  <c r="Y8" i="166"/>
  <c r="Y17" i="166"/>
  <c r="Y6" i="166"/>
  <c r="Y9" i="166"/>
  <c r="Y16" i="166"/>
  <c r="Y15" i="166"/>
  <c r="Y8" i="165"/>
  <c r="Y14" i="165"/>
  <c r="Y13" i="165"/>
  <c r="T25" i="164"/>
  <c r="U7" i="164"/>
  <c r="U8" i="164"/>
  <c r="T24" i="164"/>
  <c r="Q24" i="164"/>
  <c r="U16" i="164"/>
  <c r="V13" i="164"/>
  <c r="W13" i="164"/>
  <c r="W14" i="164"/>
  <c r="W15" i="164"/>
  <c r="X13" i="164"/>
  <c r="X14" i="164"/>
  <c r="X15" i="164"/>
  <c r="X16" i="164"/>
  <c r="U13" i="164"/>
  <c r="U14" i="164"/>
  <c r="K6" i="164"/>
  <c r="Y6" i="164" s="1"/>
  <c r="K13" i="164"/>
  <c r="K5" i="164"/>
  <c r="Y5" i="164" s="1"/>
  <c r="G25" i="164"/>
  <c r="X6" i="164"/>
  <c r="K15" i="164"/>
  <c r="H24" i="164"/>
  <c r="K14" i="164"/>
  <c r="K16" i="164"/>
  <c r="Y16" i="164" s="1"/>
  <c r="K8" i="164"/>
  <c r="H23" i="164"/>
  <c r="V5" i="164"/>
  <c r="W8" i="164"/>
  <c r="U15" i="164"/>
  <c r="V15" i="164"/>
  <c r="V6" i="164"/>
  <c r="K7" i="164"/>
  <c r="V14" i="164"/>
  <c r="G23" i="164"/>
  <c r="H25" i="164"/>
  <c r="W16" i="164"/>
  <c r="T23" i="164"/>
  <c r="W7" i="163"/>
  <c r="V14" i="163"/>
  <c r="X16" i="163"/>
  <c r="K16" i="163"/>
  <c r="Y16" i="163" s="1"/>
  <c r="W14" i="163"/>
  <c r="X14" i="163"/>
  <c r="L36" i="163"/>
  <c r="V15" i="163"/>
  <c r="K7" i="163"/>
  <c r="Y7" i="163" s="1"/>
  <c r="V13" i="163"/>
  <c r="X7" i="163"/>
  <c r="V8" i="163"/>
  <c r="W15" i="163"/>
  <c r="T25" i="163"/>
  <c r="H23" i="163"/>
  <c r="T24" i="163"/>
  <c r="H24" i="163"/>
  <c r="G23" i="163"/>
  <c r="Q24" i="163"/>
  <c r="G25" i="163"/>
  <c r="H25" i="163"/>
  <c r="T23" i="163"/>
  <c r="Q25" i="163"/>
  <c r="G24" i="163"/>
  <c r="G39" i="161"/>
  <c r="E39" i="161"/>
  <c r="F39" i="161" s="1"/>
  <c r="G37" i="161"/>
  <c r="E37" i="161"/>
  <c r="F37" i="161" s="1"/>
  <c r="I36" i="161"/>
  <c r="H36" i="161"/>
  <c r="G36" i="161"/>
  <c r="E36" i="161"/>
  <c r="F36" i="161" s="1"/>
  <c r="G33" i="161"/>
  <c r="E33" i="161"/>
  <c r="F33" i="161" s="1"/>
  <c r="G32" i="161"/>
  <c r="E32" i="161"/>
  <c r="F32" i="161" s="1"/>
  <c r="G31" i="161"/>
  <c r="E31" i="161"/>
  <c r="F31" i="161" s="1"/>
  <c r="G30" i="161"/>
  <c r="E30" i="161"/>
  <c r="F30" i="161" s="1"/>
  <c r="G29" i="161"/>
  <c r="E29" i="161"/>
  <c r="F29" i="161" s="1"/>
  <c r="G28" i="161"/>
  <c r="F28" i="161"/>
  <c r="E28" i="161"/>
  <c r="G18" i="161"/>
  <c r="E18" i="161"/>
  <c r="G17" i="161"/>
  <c r="E17" i="161"/>
  <c r="G16" i="161"/>
  <c r="E16" i="161"/>
  <c r="G15" i="161"/>
  <c r="E15" i="161"/>
  <c r="G14" i="161"/>
  <c r="E14" i="161"/>
  <c r="G13" i="161"/>
  <c r="E13" i="161"/>
  <c r="G10" i="161"/>
  <c r="E10" i="161"/>
  <c r="G9" i="161"/>
  <c r="E9" i="161"/>
  <c r="G8" i="161"/>
  <c r="E8" i="161"/>
  <c r="G7" i="161"/>
  <c r="E7" i="161"/>
  <c r="G6" i="161"/>
  <c r="E6" i="161"/>
  <c r="G5" i="161"/>
  <c r="E5" i="161"/>
  <c r="G4" i="161"/>
  <c r="E4" i="161"/>
  <c r="G39" i="160"/>
  <c r="F39" i="160"/>
  <c r="E39" i="160"/>
  <c r="G37" i="160"/>
  <c r="E37" i="160"/>
  <c r="F37" i="160" s="1"/>
  <c r="I36" i="160"/>
  <c r="G36" i="160"/>
  <c r="H36" i="160" s="1"/>
  <c r="F36" i="160"/>
  <c r="E36" i="160"/>
  <c r="G33" i="160"/>
  <c r="E33" i="160"/>
  <c r="F33" i="160" s="1"/>
  <c r="G32" i="160"/>
  <c r="F32" i="160"/>
  <c r="E32" i="160"/>
  <c r="G31" i="160"/>
  <c r="E31" i="160"/>
  <c r="F31" i="160" s="1"/>
  <c r="G30" i="160"/>
  <c r="E30" i="160"/>
  <c r="F30" i="160" s="1"/>
  <c r="G29" i="160"/>
  <c r="E29" i="160"/>
  <c r="F29" i="160" s="1"/>
  <c r="G28" i="160"/>
  <c r="F28" i="160"/>
  <c r="E28" i="160"/>
  <c r="Q18" i="160"/>
  <c r="O18" i="160"/>
  <c r="N18" i="160"/>
  <c r="L18" i="160"/>
  <c r="G18" i="160"/>
  <c r="E18" i="160"/>
  <c r="Q17" i="160"/>
  <c r="O17" i="160"/>
  <c r="N17" i="160"/>
  <c r="L17" i="160"/>
  <c r="G17" i="160"/>
  <c r="E17" i="160"/>
  <c r="Q16" i="160"/>
  <c r="O16" i="160"/>
  <c r="N16" i="160"/>
  <c r="L16" i="160"/>
  <c r="G16" i="160"/>
  <c r="E16" i="160"/>
  <c r="Q15" i="160"/>
  <c r="O15" i="160"/>
  <c r="N15" i="160"/>
  <c r="L15" i="160"/>
  <c r="G15" i="160"/>
  <c r="E15" i="160"/>
  <c r="Q14" i="160"/>
  <c r="O14" i="160"/>
  <c r="N14" i="160"/>
  <c r="L14" i="160"/>
  <c r="G14" i="160"/>
  <c r="E14" i="160"/>
  <c r="Q13" i="160"/>
  <c r="O13" i="160"/>
  <c r="N13" i="160"/>
  <c r="L13" i="160"/>
  <c r="G13" i="160"/>
  <c r="E13" i="160"/>
  <c r="Q10" i="160"/>
  <c r="O10" i="160"/>
  <c r="N10" i="160"/>
  <c r="L10" i="160"/>
  <c r="G10" i="160"/>
  <c r="E10" i="160"/>
  <c r="Q9" i="160"/>
  <c r="O9" i="160"/>
  <c r="N9" i="160"/>
  <c r="L9" i="160"/>
  <c r="G9" i="160"/>
  <c r="E9" i="160"/>
  <c r="Q8" i="160"/>
  <c r="O8" i="160"/>
  <c r="N8" i="160"/>
  <c r="L8" i="160"/>
  <c r="G8" i="160"/>
  <c r="E8" i="160"/>
  <c r="Q7" i="160"/>
  <c r="O7" i="160"/>
  <c r="N7" i="160"/>
  <c r="L7" i="160"/>
  <c r="P7" i="160" s="1"/>
  <c r="G7" i="160"/>
  <c r="E7" i="160"/>
  <c r="Q6" i="160"/>
  <c r="O6" i="160"/>
  <c r="N6" i="160"/>
  <c r="L6" i="160"/>
  <c r="G6" i="160"/>
  <c r="E6" i="160"/>
  <c r="Q5" i="160"/>
  <c r="O5" i="160"/>
  <c r="N5" i="160"/>
  <c r="L5" i="160"/>
  <c r="G5" i="160"/>
  <c r="E5" i="160"/>
  <c r="L4" i="160"/>
  <c r="G4" i="160"/>
  <c r="E4" i="160"/>
  <c r="P17" i="160" l="1"/>
  <c r="Y14" i="164"/>
  <c r="P14" i="160"/>
  <c r="Y8" i="164"/>
  <c r="Y7" i="164"/>
  <c r="Y13" i="164"/>
  <c r="Y15" i="164"/>
  <c r="F25" i="161"/>
  <c r="G25" i="161"/>
  <c r="G24" i="161"/>
  <c r="F23" i="161"/>
  <c r="F24" i="161"/>
  <c r="G23" i="161"/>
  <c r="P10" i="160"/>
  <c r="P9" i="160"/>
  <c r="P16" i="160"/>
  <c r="P15" i="160"/>
  <c r="P8" i="160"/>
  <c r="N23" i="160"/>
  <c r="G24" i="160"/>
  <c r="G25" i="160"/>
  <c r="P6" i="160"/>
  <c r="P18" i="160"/>
  <c r="P13" i="160"/>
  <c r="P5" i="160"/>
  <c r="F25" i="160"/>
  <c r="F23" i="160"/>
  <c r="N24" i="160"/>
  <c r="N25" i="160"/>
  <c r="O23" i="160"/>
  <c r="G23" i="160"/>
  <c r="F24" i="160"/>
  <c r="M25" i="160"/>
  <c r="M24" i="160"/>
  <c r="M7" i="158"/>
  <c r="G4" i="158" l="1"/>
  <c r="E5" i="158"/>
  <c r="E6" i="158"/>
  <c r="E7" i="158"/>
  <c r="E8" i="158"/>
  <c r="E9" i="158"/>
  <c r="E10" i="158"/>
  <c r="E11" i="158"/>
  <c r="E12" i="158"/>
  <c r="E13" i="158"/>
  <c r="E14" i="158"/>
  <c r="E15" i="158"/>
  <c r="E16" i="158"/>
  <c r="E17" i="158"/>
  <c r="E18" i="158"/>
  <c r="E19" i="158"/>
  <c r="E20" i="158"/>
  <c r="E21" i="158"/>
  <c r="E22" i="158"/>
  <c r="E23" i="158"/>
  <c r="E24" i="158"/>
  <c r="E25" i="158"/>
  <c r="E26" i="158"/>
  <c r="E27" i="158"/>
  <c r="E28" i="158"/>
  <c r="E29" i="158"/>
  <c r="E30" i="158"/>
  <c r="E4" i="158"/>
  <c r="G21" i="158"/>
  <c r="G22" i="158"/>
  <c r="G23" i="158"/>
  <c r="G24" i="158"/>
  <c r="G25" i="158"/>
  <c r="G26" i="158"/>
  <c r="G27" i="158"/>
  <c r="G28" i="158"/>
  <c r="G29" i="158"/>
  <c r="G30" i="158"/>
  <c r="G5" i="158"/>
  <c r="G6" i="158"/>
  <c r="G7" i="158"/>
  <c r="G8" i="158"/>
  <c r="G9" i="158"/>
  <c r="G10" i="158"/>
  <c r="G11" i="158"/>
  <c r="G12" i="158"/>
  <c r="G13" i="158"/>
  <c r="G14" i="158"/>
  <c r="G15" i="158"/>
  <c r="G16" i="158"/>
  <c r="G17" i="158"/>
  <c r="G18" i="158"/>
  <c r="G19" i="158"/>
  <c r="G20" i="158"/>
  <c r="G39" i="157" l="1"/>
  <c r="E39" i="157"/>
  <c r="F39" i="157" s="1"/>
  <c r="G37" i="157"/>
  <c r="E37" i="157"/>
  <c r="F37" i="157" s="1"/>
  <c r="I36" i="157"/>
  <c r="G36" i="157"/>
  <c r="H36" i="157" s="1"/>
  <c r="F36" i="157"/>
  <c r="E36" i="157"/>
  <c r="G33" i="157"/>
  <c r="E33" i="157"/>
  <c r="F33" i="157" s="1"/>
  <c r="G32" i="157"/>
  <c r="E32" i="157"/>
  <c r="F32" i="157" s="1"/>
  <c r="G31" i="157"/>
  <c r="E31" i="157"/>
  <c r="F31" i="157" s="1"/>
  <c r="G30" i="157"/>
  <c r="E30" i="157"/>
  <c r="F30" i="157" s="1"/>
  <c r="G29" i="157"/>
  <c r="E29" i="157"/>
  <c r="F29" i="157" s="1"/>
  <c r="G28" i="157"/>
  <c r="E28" i="157"/>
  <c r="F28" i="157" s="1"/>
  <c r="Q20" i="157"/>
  <c r="O20" i="157"/>
  <c r="N20" i="157"/>
  <c r="L20" i="157"/>
  <c r="G20" i="157"/>
  <c r="E20" i="157"/>
  <c r="Q19" i="157"/>
  <c r="O19" i="157"/>
  <c r="N19" i="157"/>
  <c r="L19" i="157"/>
  <c r="G19" i="157"/>
  <c r="E19" i="157"/>
  <c r="Q18" i="157"/>
  <c r="O18" i="157"/>
  <c r="N18" i="157"/>
  <c r="L18" i="157"/>
  <c r="G18" i="157"/>
  <c r="E18" i="157"/>
  <c r="Q17" i="157"/>
  <c r="O17" i="157"/>
  <c r="N17" i="157"/>
  <c r="L17" i="157"/>
  <c r="G17" i="157"/>
  <c r="E17" i="157"/>
  <c r="Q16" i="157"/>
  <c r="O16" i="157"/>
  <c r="N16" i="157"/>
  <c r="L16" i="157"/>
  <c r="P16" i="157" s="1"/>
  <c r="G16" i="157"/>
  <c r="E16" i="157"/>
  <c r="Q15" i="157"/>
  <c r="O15" i="157"/>
  <c r="N15" i="157"/>
  <c r="L15" i="157"/>
  <c r="G15" i="157"/>
  <c r="E15" i="157"/>
  <c r="Q14" i="157"/>
  <c r="O14" i="157"/>
  <c r="N14" i="157"/>
  <c r="L14" i="157"/>
  <c r="G14" i="157"/>
  <c r="E14" i="157"/>
  <c r="Q13" i="157"/>
  <c r="O13" i="157"/>
  <c r="N13" i="157"/>
  <c r="L13" i="157"/>
  <c r="G13" i="157"/>
  <c r="E13" i="157"/>
  <c r="Q12" i="157"/>
  <c r="O12" i="157"/>
  <c r="N12" i="157"/>
  <c r="L12" i="157"/>
  <c r="G12" i="157"/>
  <c r="E12" i="157"/>
  <c r="Q11" i="157"/>
  <c r="O11" i="157"/>
  <c r="N11" i="157"/>
  <c r="L11" i="157"/>
  <c r="G11" i="157"/>
  <c r="E11" i="157"/>
  <c r="Q10" i="157"/>
  <c r="O10" i="157"/>
  <c r="N10" i="157"/>
  <c r="L10" i="157"/>
  <c r="G10" i="157"/>
  <c r="E10" i="157"/>
  <c r="Q9" i="157"/>
  <c r="O9" i="157"/>
  <c r="N9" i="157"/>
  <c r="L9" i="157"/>
  <c r="G9" i="157"/>
  <c r="E9" i="157"/>
  <c r="Q8" i="157"/>
  <c r="O8" i="157"/>
  <c r="N8" i="157"/>
  <c r="L8" i="157"/>
  <c r="G8" i="157"/>
  <c r="E8" i="157"/>
  <c r="Q7" i="157"/>
  <c r="O7" i="157"/>
  <c r="N7" i="157"/>
  <c r="L7" i="157"/>
  <c r="G7" i="157"/>
  <c r="E7" i="157"/>
  <c r="Q6" i="157"/>
  <c r="O6" i="157"/>
  <c r="N6" i="157"/>
  <c r="L6" i="157"/>
  <c r="P6" i="157" s="1"/>
  <c r="G6" i="157"/>
  <c r="E6" i="157"/>
  <c r="Q5" i="157"/>
  <c r="O5" i="157"/>
  <c r="N5" i="157"/>
  <c r="L5" i="157"/>
  <c r="G5" i="157"/>
  <c r="E5" i="157"/>
  <c r="Q4" i="157"/>
  <c r="O4" i="157"/>
  <c r="N4" i="157"/>
  <c r="L4" i="157"/>
  <c r="G4" i="157"/>
  <c r="E4" i="157"/>
  <c r="G39" i="156"/>
  <c r="E39" i="156"/>
  <c r="F39" i="156" s="1"/>
  <c r="G37" i="156"/>
  <c r="E37" i="156"/>
  <c r="F37" i="156" s="1"/>
  <c r="I36" i="156"/>
  <c r="G36" i="156"/>
  <c r="H36" i="156" s="1"/>
  <c r="E36" i="156"/>
  <c r="F36" i="156" s="1"/>
  <c r="G33" i="156"/>
  <c r="E33" i="156"/>
  <c r="F33" i="156" s="1"/>
  <c r="G32" i="156"/>
  <c r="E32" i="156"/>
  <c r="F32" i="156" s="1"/>
  <c r="G31" i="156"/>
  <c r="E31" i="156"/>
  <c r="F31" i="156" s="1"/>
  <c r="G30" i="156"/>
  <c r="E30" i="156"/>
  <c r="F30" i="156" s="1"/>
  <c r="G29" i="156"/>
  <c r="E29" i="156"/>
  <c r="F29" i="156" s="1"/>
  <c r="G28" i="156"/>
  <c r="E28" i="156"/>
  <c r="F28" i="156" s="1"/>
  <c r="Q20" i="156"/>
  <c r="O20" i="156"/>
  <c r="N20" i="156"/>
  <c r="L20" i="156"/>
  <c r="G20" i="156"/>
  <c r="E20" i="156"/>
  <c r="Q19" i="156"/>
  <c r="O19" i="156"/>
  <c r="N19" i="156"/>
  <c r="L19" i="156"/>
  <c r="G19" i="156"/>
  <c r="E19" i="156"/>
  <c r="P19" i="156" s="1"/>
  <c r="Q18" i="156"/>
  <c r="O18" i="156"/>
  <c r="N18" i="156"/>
  <c r="L18" i="156"/>
  <c r="G18" i="156"/>
  <c r="E18" i="156"/>
  <c r="Q17" i="156"/>
  <c r="O17" i="156"/>
  <c r="N17" i="156"/>
  <c r="L17" i="156"/>
  <c r="G17" i="156"/>
  <c r="E17" i="156"/>
  <c r="Q16" i="156"/>
  <c r="O16" i="156"/>
  <c r="N16" i="156"/>
  <c r="L16" i="156"/>
  <c r="G16" i="156"/>
  <c r="E16" i="156"/>
  <c r="P16" i="156" s="1"/>
  <c r="Q15" i="156"/>
  <c r="O15" i="156"/>
  <c r="N15" i="156"/>
  <c r="L15" i="156"/>
  <c r="G15" i="156"/>
  <c r="E15" i="156"/>
  <c r="Q14" i="156"/>
  <c r="O14" i="156"/>
  <c r="N14" i="156"/>
  <c r="L14" i="156"/>
  <c r="G14" i="156"/>
  <c r="E14" i="156"/>
  <c r="Q13" i="156"/>
  <c r="O13" i="156"/>
  <c r="N13" i="156"/>
  <c r="L13" i="156"/>
  <c r="G13" i="156"/>
  <c r="E13" i="156"/>
  <c r="Q12" i="156"/>
  <c r="O12" i="156"/>
  <c r="N12" i="156"/>
  <c r="L12" i="156"/>
  <c r="G12" i="156"/>
  <c r="E12" i="156"/>
  <c r="Q11" i="156"/>
  <c r="O11" i="156"/>
  <c r="N11" i="156"/>
  <c r="L11" i="156"/>
  <c r="G11" i="156"/>
  <c r="E11" i="156"/>
  <c r="Q10" i="156"/>
  <c r="O10" i="156"/>
  <c r="N10" i="156"/>
  <c r="L10" i="156"/>
  <c r="G10" i="156"/>
  <c r="E10" i="156"/>
  <c r="Q9" i="156"/>
  <c r="O9" i="156"/>
  <c r="N9" i="156"/>
  <c r="L9" i="156"/>
  <c r="G9" i="156"/>
  <c r="E9" i="156"/>
  <c r="Q8" i="156"/>
  <c r="O8" i="156"/>
  <c r="N8" i="156"/>
  <c r="L8" i="156"/>
  <c r="G8" i="156"/>
  <c r="E8" i="156"/>
  <c r="Q7" i="156"/>
  <c r="O7" i="156"/>
  <c r="N7" i="156"/>
  <c r="L7" i="156"/>
  <c r="G7" i="156"/>
  <c r="E7" i="156"/>
  <c r="Q6" i="156"/>
  <c r="O6" i="156"/>
  <c r="N6" i="156"/>
  <c r="L6" i="156"/>
  <c r="G6" i="156"/>
  <c r="E6" i="156"/>
  <c r="P6" i="156" s="1"/>
  <c r="Q5" i="156"/>
  <c r="O5" i="156"/>
  <c r="N5" i="156"/>
  <c r="L5" i="156"/>
  <c r="G5" i="156"/>
  <c r="E5" i="156"/>
  <c r="Q4" i="156"/>
  <c r="O4" i="156"/>
  <c r="N4" i="156"/>
  <c r="L4" i="156"/>
  <c r="G4" i="156"/>
  <c r="E4" i="156"/>
  <c r="P4" i="157" l="1"/>
  <c r="P18" i="157"/>
  <c r="P19" i="157"/>
  <c r="P17" i="157"/>
  <c r="P15" i="157"/>
  <c r="N24" i="157"/>
  <c r="P14" i="157"/>
  <c r="P12" i="157"/>
  <c r="P9" i="157"/>
  <c r="P10" i="157"/>
  <c r="P8" i="157"/>
  <c r="G25" i="157"/>
  <c r="N25" i="157"/>
  <c r="P5" i="157"/>
  <c r="P7" i="157"/>
  <c r="P11" i="157"/>
  <c r="P20" i="157"/>
  <c r="F23" i="157"/>
  <c r="F25" i="157"/>
  <c r="N23" i="157"/>
  <c r="P13" i="157"/>
  <c r="F24" i="157"/>
  <c r="G24" i="157"/>
  <c r="M24" i="157"/>
  <c r="G23" i="157"/>
  <c r="M25" i="157"/>
  <c r="O23" i="157"/>
  <c r="P20" i="156"/>
  <c r="P18" i="156"/>
  <c r="P14" i="156"/>
  <c r="M24" i="156"/>
  <c r="F24" i="156"/>
  <c r="P12" i="156"/>
  <c r="P8" i="156"/>
  <c r="N25" i="156"/>
  <c r="P5" i="156"/>
  <c r="P4" i="156"/>
  <c r="P7" i="156"/>
  <c r="P11" i="156"/>
  <c r="P15" i="156"/>
  <c r="P9" i="156"/>
  <c r="P13" i="156"/>
  <c r="P17" i="156"/>
  <c r="N24" i="156"/>
  <c r="G25" i="156"/>
  <c r="G23" i="156"/>
  <c r="P10" i="156"/>
  <c r="G24" i="156"/>
  <c r="M25" i="156"/>
  <c r="F23" i="156"/>
  <c r="F25" i="156"/>
  <c r="N23" i="156"/>
  <c r="O23" i="156"/>
  <c r="Q82" i="113"/>
  <c r="S82" i="113" s="1"/>
  <c r="N82" i="113"/>
  <c r="Q81" i="113"/>
  <c r="S81" i="113" s="1"/>
  <c r="N81" i="113"/>
  <c r="O81" i="113" s="1"/>
  <c r="I82" i="113"/>
  <c r="I81" i="113"/>
  <c r="H82" i="113"/>
  <c r="F82" i="113"/>
  <c r="G82" i="113" s="1"/>
  <c r="H81" i="113"/>
  <c r="G81" i="113"/>
  <c r="F81" i="113"/>
  <c r="N26" i="115"/>
  <c r="M26" i="115"/>
  <c r="E26" i="115"/>
  <c r="F26" i="115" s="1"/>
  <c r="K26" i="115"/>
  <c r="L26" i="115" s="1"/>
  <c r="B33" i="155"/>
  <c r="Q912" i="114"/>
  <c r="O912" i="114"/>
  <c r="N912" i="114"/>
  <c r="L912" i="114"/>
  <c r="G912" i="114"/>
  <c r="E912" i="114"/>
  <c r="P912" i="114" s="1"/>
  <c r="Q911" i="114"/>
  <c r="O911" i="114"/>
  <c r="N911" i="114"/>
  <c r="L911" i="114"/>
  <c r="G911" i="114"/>
  <c r="E911" i="114"/>
  <c r="Q910" i="114"/>
  <c r="O910" i="114"/>
  <c r="N910" i="114"/>
  <c r="L910" i="114"/>
  <c r="G910" i="114"/>
  <c r="E910" i="114"/>
  <c r="P910" i="114" s="1"/>
  <c r="Q909" i="114"/>
  <c r="P909" i="114"/>
  <c r="O909" i="114"/>
  <c r="N909" i="114"/>
  <c r="L909" i="114"/>
  <c r="G909" i="114"/>
  <c r="E909" i="114"/>
  <c r="Q908" i="114"/>
  <c r="O908" i="114"/>
  <c r="N908" i="114"/>
  <c r="L908" i="114"/>
  <c r="G908" i="114"/>
  <c r="E908" i="114"/>
  <c r="P908" i="114" s="1"/>
  <c r="Q907" i="114"/>
  <c r="O907" i="114"/>
  <c r="N907" i="114"/>
  <c r="L907" i="114"/>
  <c r="P907" i="114" s="1"/>
  <c r="G907" i="114"/>
  <c r="E907" i="114"/>
  <c r="Q906" i="114"/>
  <c r="O906" i="114"/>
  <c r="N906" i="114"/>
  <c r="L906" i="114"/>
  <c r="G906" i="114"/>
  <c r="E906" i="114"/>
  <c r="Q905" i="114"/>
  <c r="O905" i="114"/>
  <c r="N905" i="114"/>
  <c r="L905" i="114"/>
  <c r="G905" i="114"/>
  <c r="E905" i="114"/>
  <c r="Q904" i="114"/>
  <c r="O904" i="114"/>
  <c r="N904" i="114"/>
  <c r="L904" i="114"/>
  <c r="G904" i="114"/>
  <c r="E904" i="114"/>
  <c r="P904" i="114" s="1"/>
  <c r="Q903" i="114"/>
  <c r="O903" i="114"/>
  <c r="N903" i="114"/>
  <c r="L903" i="114"/>
  <c r="G903" i="114"/>
  <c r="E903" i="114"/>
  <c r="Q902" i="114"/>
  <c r="O902" i="114"/>
  <c r="N902" i="114"/>
  <c r="L902" i="114"/>
  <c r="G902" i="114"/>
  <c r="E902" i="114"/>
  <c r="P902" i="114" s="1"/>
  <c r="Q901" i="114"/>
  <c r="P901" i="114"/>
  <c r="O901" i="114"/>
  <c r="N901" i="114"/>
  <c r="L901" i="114"/>
  <c r="G901" i="114"/>
  <c r="E901" i="114"/>
  <c r="Q900" i="114"/>
  <c r="O900" i="114"/>
  <c r="N900" i="114"/>
  <c r="L900" i="114"/>
  <c r="G900" i="114"/>
  <c r="E900" i="114"/>
  <c r="P900" i="114" s="1"/>
  <c r="Q899" i="114"/>
  <c r="O899" i="114"/>
  <c r="N899" i="114"/>
  <c r="L899" i="114"/>
  <c r="G899" i="114"/>
  <c r="E899" i="114"/>
  <c r="Q898" i="114"/>
  <c r="O898" i="114"/>
  <c r="N898" i="114"/>
  <c r="L898" i="114"/>
  <c r="P898" i="114" s="1"/>
  <c r="G898" i="114"/>
  <c r="E898" i="114"/>
  <c r="Q897" i="114"/>
  <c r="O897" i="114"/>
  <c r="N897" i="114"/>
  <c r="L897" i="114"/>
  <c r="G897" i="114"/>
  <c r="E897" i="114"/>
  <c r="P897" i="114" s="1"/>
  <c r="Q896" i="114"/>
  <c r="O896" i="114"/>
  <c r="N896" i="114"/>
  <c r="L896" i="114"/>
  <c r="G896" i="114"/>
  <c r="E896" i="114"/>
  <c r="B30" i="155"/>
  <c r="Q20" i="155"/>
  <c r="Q19" i="155"/>
  <c r="Q18" i="155"/>
  <c r="Q17" i="155"/>
  <c r="Q16" i="155"/>
  <c r="Q15" i="155"/>
  <c r="Q14" i="155"/>
  <c r="Q13" i="155"/>
  <c r="Q12" i="155"/>
  <c r="Q11" i="155"/>
  <c r="Q10" i="155"/>
  <c r="Q9" i="155"/>
  <c r="Q8" i="155"/>
  <c r="Q7" i="155"/>
  <c r="Q6" i="155"/>
  <c r="Q5" i="155"/>
  <c r="Q4" i="155"/>
  <c r="M12" i="153"/>
  <c r="N25" i="115"/>
  <c r="M25" i="115"/>
  <c r="K25" i="115"/>
  <c r="L25" i="115" s="1"/>
  <c r="E25" i="115"/>
  <c r="F25" i="115" s="1"/>
  <c r="Q80" i="113"/>
  <c r="S80" i="113" s="1"/>
  <c r="N80" i="113"/>
  <c r="O80" i="113" s="1"/>
  <c r="Q79" i="113"/>
  <c r="S79" i="113" s="1"/>
  <c r="N79" i="113"/>
  <c r="H80" i="113"/>
  <c r="F80" i="113"/>
  <c r="G80" i="113" s="1"/>
  <c r="H79" i="113"/>
  <c r="F79" i="113"/>
  <c r="G79" i="113" s="1"/>
  <c r="G39" i="155"/>
  <c r="E39" i="155"/>
  <c r="F39" i="155" s="1"/>
  <c r="G37" i="155"/>
  <c r="E37" i="155"/>
  <c r="F37" i="155" s="1"/>
  <c r="I36" i="155"/>
  <c r="G36" i="155"/>
  <c r="E36" i="155"/>
  <c r="F36" i="155" s="1"/>
  <c r="E33" i="155"/>
  <c r="F33" i="155" s="1"/>
  <c r="G32" i="155"/>
  <c r="F32" i="155"/>
  <c r="E32" i="155"/>
  <c r="G31" i="155"/>
  <c r="E31" i="155"/>
  <c r="F31" i="155" s="1"/>
  <c r="G30" i="155"/>
  <c r="G29" i="155"/>
  <c r="E29" i="155"/>
  <c r="F29" i="155" s="1"/>
  <c r="G28" i="155"/>
  <c r="E28" i="155"/>
  <c r="F28" i="155" s="1"/>
  <c r="O20" i="155"/>
  <c r="N20" i="155"/>
  <c r="L20" i="155"/>
  <c r="G20" i="155"/>
  <c r="E20" i="155"/>
  <c r="O19" i="155"/>
  <c r="N19" i="155"/>
  <c r="L19" i="155"/>
  <c r="G19" i="155"/>
  <c r="E19" i="155"/>
  <c r="O18" i="155"/>
  <c r="N18" i="155"/>
  <c r="L18" i="155"/>
  <c r="G18" i="155"/>
  <c r="E18" i="155"/>
  <c r="O17" i="155"/>
  <c r="N17" i="155"/>
  <c r="L17" i="155"/>
  <c r="G17" i="155"/>
  <c r="E17" i="155"/>
  <c r="O16" i="155"/>
  <c r="N16" i="155"/>
  <c r="L16" i="155"/>
  <c r="G16" i="155"/>
  <c r="E16" i="155"/>
  <c r="O15" i="155"/>
  <c r="N15" i="155"/>
  <c r="L15" i="155"/>
  <c r="G15" i="155"/>
  <c r="E15" i="155"/>
  <c r="O14" i="155"/>
  <c r="N14" i="155"/>
  <c r="L14" i="155"/>
  <c r="G14" i="155"/>
  <c r="E14" i="155"/>
  <c r="O13" i="155"/>
  <c r="N13" i="155"/>
  <c r="L13" i="155"/>
  <c r="G13" i="155"/>
  <c r="F24" i="155" s="1"/>
  <c r="E13" i="155"/>
  <c r="O12" i="155"/>
  <c r="N12" i="155"/>
  <c r="L12" i="155"/>
  <c r="G12" i="155"/>
  <c r="E12" i="155"/>
  <c r="O11" i="155"/>
  <c r="N11" i="155"/>
  <c r="L11" i="155"/>
  <c r="G11" i="155"/>
  <c r="E11" i="155"/>
  <c r="O10" i="155"/>
  <c r="N10" i="155"/>
  <c r="L10" i="155"/>
  <c r="G10" i="155"/>
  <c r="E10" i="155"/>
  <c r="P10" i="155" s="1"/>
  <c r="O9" i="155"/>
  <c r="N9" i="155"/>
  <c r="L9" i="155"/>
  <c r="G9" i="155"/>
  <c r="E9" i="155"/>
  <c r="O8" i="155"/>
  <c r="N8" i="155"/>
  <c r="L8" i="155"/>
  <c r="G8" i="155"/>
  <c r="E8" i="155"/>
  <c r="O7" i="155"/>
  <c r="N7" i="155"/>
  <c r="L7" i="155"/>
  <c r="G7" i="155"/>
  <c r="E7" i="155"/>
  <c r="O6" i="155"/>
  <c r="N6" i="155"/>
  <c r="L6" i="155"/>
  <c r="G6" i="155"/>
  <c r="E6" i="155"/>
  <c r="O5" i="155"/>
  <c r="N5" i="155"/>
  <c r="L5" i="155"/>
  <c r="G5" i="155"/>
  <c r="F25" i="155" s="1"/>
  <c r="E5" i="155"/>
  <c r="O4" i="155"/>
  <c r="N4" i="155"/>
  <c r="L4" i="155"/>
  <c r="G4" i="155"/>
  <c r="E4" i="155"/>
  <c r="B33" i="154"/>
  <c r="B30" i="154"/>
  <c r="G30" i="154" s="1"/>
  <c r="E18" i="154"/>
  <c r="G39" i="154"/>
  <c r="E39" i="154"/>
  <c r="F39" i="154" s="1"/>
  <c r="G37" i="154"/>
  <c r="E37" i="154"/>
  <c r="F37" i="154" s="1"/>
  <c r="I36" i="154"/>
  <c r="G36" i="154"/>
  <c r="H36" i="154" s="1"/>
  <c r="E36" i="154"/>
  <c r="F36" i="154" s="1"/>
  <c r="E33" i="154"/>
  <c r="F33" i="154" s="1"/>
  <c r="G32" i="154"/>
  <c r="E32" i="154"/>
  <c r="F32" i="154" s="1"/>
  <c r="G31" i="154"/>
  <c r="E31" i="154"/>
  <c r="F31" i="154" s="1"/>
  <c r="G29" i="154"/>
  <c r="E29" i="154"/>
  <c r="F29" i="154" s="1"/>
  <c r="G28" i="154"/>
  <c r="E28" i="154"/>
  <c r="F28" i="154" s="1"/>
  <c r="N20" i="154"/>
  <c r="M20" i="154"/>
  <c r="K20" i="154"/>
  <c r="G20" i="154"/>
  <c r="E20" i="154"/>
  <c r="N19" i="154"/>
  <c r="M19" i="154"/>
  <c r="K19" i="154"/>
  <c r="G19" i="154"/>
  <c r="E19" i="154"/>
  <c r="O19" i="154" s="1"/>
  <c r="N18" i="154"/>
  <c r="M18" i="154"/>
  <c r="K18" i="154"/>
  <c r="G18" i="154"/>
  <c r="N17" i="154"/>
  <c r="M17" i="154"/>
  <c r="K17" i="154"/>
  <c r="G17" i="154"/>
  <c r="E17" i="154"/>
  <c r="N16" i="154"/>
  <c r="M16" i="154"/>
  <c r="K16" i="154"/>
  <c r="G16" i="154"/>
  <c r="E16" i="154"/>
  <c r="N15" i="154"/>
  <c r="M15" i="154"/>
  <c r="K15" i="154"/>
  <c r="G15" i="154"/>
  <c r="E15" i="154"/>
  <c r="N14" i="154"/>
  <c r="M14" i="154"/>
  <c r="K14" i="154"/>
  <c r="G14" i="154"/>
  <c r="E14" i="154"/>
  <c r="N13" i="154"/>
  <c r="M13" i="154"/>
  <c r="M24" i="154" s="1"/>
  <c r="K13" i="154"/>
  <c r="G13" i="154"/>
  <c r="F24" i="154" s="1"/>
  <c r="E13" i="154"/>
  <c r="N12" i="154"/>
  <c r="M12" i="154"/>
  <c r="K12" i="154"/>
  <c r="G12" i="154"/>
  <c r="E12" i="154"/>
  <c r="N11" i="154"/>
  <c r="M11" i="154"/>
  <c r="K11" i="154"/>
  <c r="G11" i="154"/>
  <c r="E11" i="154"/>
  <c r="N10" i="154"/>
  <c r="M10" i="154"/>
  <c r="K10" i="154"/>
  <c r="G10" i="154"/>
  <c r="E10" i="154"/>
  <c r="N9" i="154"/>
  <c r="M9" i="154"/>
  <c r="K9" i="154"/>
  <c r="G9" i="154"/>
  <c r="E9" i="154"/>
  <c r="N8" i="154"/>
  <c r="M8" i="154"/>
  <c r="K8" i="154"/>
  <c r="G8" i="154"/>
  <c r="E8" i="154"/>
  <c r="N7" i="154"/>
  <c r="M7" i="154"/>
  <c r="K7" i="154"/>
  <c r="G7" i="154"/>
  <c r="E7" i="154"/>
  <c r="O7" i="154" s="1"/>
  <c r="N6" i="154"/>
  <c r="M6" i="154"/>
  <c r="L25" i="154" s="1"/>
  <c r="K6" i="154"/>
  <c r="G6" i="154"/>
  <c r="E6" i="154"/>
  <c r="N5" i="154"/>
  <c r="M5" i="154"/>
  <c r="M23" i="154" s="1"/>
  <c r="K5" i="154"/>
  <c r="O5" i="154" s="1"/>
  <c r="G5" i="154"/>
  <c r="F25" i="154" s="1"/>
  <c r="E5" i="154"/>
  <c r="N4" i="154"/>
  <c r="M4" i="154"/>
  <c r="K4" i="154"/>
  <c r="G4" i="154"/>
  <c r="E4" i="154"/>
  <c r="P896" i="114" l="1"/>
  <c r="P911" i="114"/>
  <c r="O25" i="115"/>
  <c r="P906" i="114"/>
  <c r="O26" i="115"/>
  <c r="O82" i="113"/>
  <c r="L24" i="154"/>
  <c r="I79" i="113"/>
  <c r="O79" i="113"/>
  <c r="P899" i="114"/>
  <c r="H36" i="155"/>
  <c r="P903" i="114"/>
  <c r="P905" i="114"/>
  <c r="P14" i="155"/>
  <c r="I80" i="113"/>
  <c r="P17" i="155"/>
  <c r="F23" i="155"/>
  <c r="N24" i="155"/>
  <c r="P12" i="155"/>
  <c r="P18" i="155"/>
  <c r="P20" i="155"/>
  <c r="P6" i="155"/>
  <c r="N25" i="155"/>
  <c r="P4" i="155"/>
  <c r="P11" i="155"/>
  <c r="P8" i="155"/>
  <c r="P16" i="155"/>
  <c r="P19" i="155"/>
  <c r="P7" i="155"/>
  <c r="P15" i="155"/>
  <c r="G23" i="155"/>
  <c r="P13" i="155"/>
  <c r="N23" i="155"/>
  <c r="P5" i="155"/>
  <c r="M25" i="155"/>
  <c r="G25" i="155"/>
  <c r="G24" i="155"/>
  <c r="P9" i="155"/>
  <c r="E30" i="155"/>
  <c r="F30" i="155" s="1"/>
  <c r="M24" i="155"/>
  <c r="G33" i="155"/>
  <c r="O23" i="155"/>
  <c r="E30" i="154"/>
  <c r="F30" i="154" s="1"/>
  <c r="O20" i="154"/>
  <c r="O18" i="154"/>
  <c r="O15" i="154"/>
  <c r="O12" i="154"/>
  <c r="O11" i="154"/>
  <c r="O4" i="154"/>
  <c r="O13" i="154"/>
  <c r="O10" i="154"/>
  <c r="O9" i="154"/>
  <c r="O17" i="154"/>
  <c r="O6" i="154"/>
  <c r="O14" i="154"/>
  <c r="G25" i="154"/>
  <c r="O16" i="154"/>
  <c r="G24" i="154"/>
  <c r="O8" i="154"/>
  <c r="G23" i="154"/>
  <c r="M25" i="154"/>
  <c r="G33" i="154"/>
  <c r="F23" i="154"/>
  <c r="N23" i="154"/>
  <c r="N24" i="115"/>
  <c r="M24" i="115"/>
  <c r="K24" i="115"/>
  <c r="L24" i="115" s="1"/>
  <c r="E24" i="115"/>
  <c r="F24" i="115" s="1"/>
  <c r="O23" i="115"/>
  <c r="N23" i="115"/>
  <c r="M23" i="115"/>
  <c r="K23" i="115"/>
  <c r="L23" i="115" s="1"/>
  <c r="E23" i="115"/>
  <c r="F23" i="115" s="1"/>
  <c r="H78" i="113"/>
  <c r="G78" i="113"/>
  <c r="F78" i="113"/>
  <c r="I78" i="113" s="1"/>
  <c r="H77" i="113"/>
  <c r="G77" i="113"/>
  <c r="F77" i="113"/>
  <c r="I77" i="113" s="1"/>
  <c r="Q78" i="113"/>
  <c r="S78" i="113" s="1"/>
  <c r="O76" i="113"/>
  <c r="O78" i="113"/>
  <c r="N78" i="113"/>
  <c r="Q77" i="113"/>
  <c r="Q76" i="113"/>
  <c r="Q75" i="113"/>
  <c r="Q74" i="113"/>
  <c r="Q73" i="113"/>
  <c r="Q72" i="113"/>
  <c r="S72" i="113" s="1"/>
  <c r="Q71" i="113"/>
  <c r="S71" i="113" s="1"/>
  <c r="Q70" i="113"/>
  <c r="S70" i="113" s="1"/>
  <c r="Q69" i="113"/>
  <c r="S69" i="113" s="1"/>
  <c r="Q68" i="113"/>
  <c r="S68" i="113" s="1"/>
  <c r="Q67" i="113"/>
  <c r="S67" i="113" s="1"/>
  <c r="Q66" i="113"/>
  <c r="S66" i="113" s="1"/>
  <c r="Q65" i="113"/>
  <c r="S65" i="113" s="1"/>
  <c r="S76" i="113"/>
  <c r="S75" i="113"/>
  <c r="S74" i="113"/>
  <c r="S73" i="113"/>
  <c r="S77" i="113"/>
  <c r="N77" i="113"/>
  <c r="O77" i="113" s="1"/>
  <c r="O878" i="114"/>
  <c r="N878" i="114"/>
  <c r="L878" i="114"/>
  <c r="P878" i="114" s="1"/>
  <c r="G878" i="114"/>
  <c r="E878" i="114"/>
  <c r="O877" i="114"/>
  <c r="N877" i="114"/>
  <c r="L877" i="114"/>
  <c r="G877" i="114"/>
  <c r="E877" i="114"/>
  <c r="P877" i="114" s="1"/>
  <c r="O876" i="114"/>
  <c r="N876" i="114"/>
  <c r="L876" i="114"/>
  <c r="G876" i="114"/>
  <c r="E876" i="114"/>
  <c r="O875" i="114"/>
  <c r="N875" i="114"/>
  <c r="L875" i="114"/>
  <c r="G875" i="114"/>
  <c r="E875" i="114"/>
  <c r="O874" i="114"/>
  <c r="N874" i="114"/>
  <c r="L874" i="114"/>
  <c r="G874" i="114"/>
  <c r="E874" i="114"/>
  <c r="O873" i="114"/>
  <c r="N873" i="114"/>
  <c r="L873" i="114"/>
  <c r="G873" i="114"/>
  <c r="E873" i="114"/>
  <c r="P873" i="114" s="1"/>
  <c r="O872" i="114"/>
  <c r="N872" i="114"/>
  <c r="L872" i="114"/>
  <c r="G872" i="114"/>
  <c r="E872" i="114"/>
  <c r="O871" i="114"/>
  <c r="N871" i="114"/>
  <c r="L871" i="114"/>
  <c r="G871" i="114"/>
  <c r="E871" i="114"/>
  <c r="O870" i="114"/>
  <c r="N870" i="114"/>
  <c r="L870" i="114"/>
  <c r="G870" i="114"/>
  <c r="E870" i="114"/>
  <c r="O869" i="114"/>
  <c r="N869" i="114"/>
  <c r="L869" i="114"/>
  <c r="G869" i="114"/>
  <c r="E869" i="114"/>
  <c r="O868" i="114"/>
  <c r="N868" i="114"/>
  <c r="L868" i="114"/>
  <c r="G868" i="114"/>
  <c r="E868" i="114"/>
  <c r="O867" i="114"/>
  <c r="N867" i="114"/>
  <c r="L867" i="114"/>
  <c r="G867" i="114"/>
  <c r="E867" i="114"/>
  <c r="O866" i="114"/>
  <c r="N866" i="114"/>
  <c r="L866" i="114"/>
  <c r="P866" i="114" s="1"/>
  <c r="G866" i="114"/>
  <c r="E866" i="114"/>
  <c r="O865" i="114"/>
  <c r="N865" i="114"/>
  <c r="L865" i="114"/>
  <c r="G865" i="114"/>
  <c r="E865" i="114"/>
  <c r="P865" i="114" s="1"/>
  <c r="O864" i="114"/>
  <c r="N864" i="114"/>
  <c r="L864" i="114"/>
  <c r="P864" i="114" s="1"/>
  <c r="G864" i="114"/>
  <c r="E864" i="114"/>
  <c r="O863" i="114"/>
  <c r="N863" i="114"/>
  <c r="L863" i="114"/>
  <c r="G863" i="114"/>
  <c r="E863" i="114"/>
  <c r="O862" i="114"/>
  <c r="N862" i="114"/>
  <c r="L862" i="114"/>
  <c r="G862" i="114"/>
  <c r="E862" i="114"/>
  <c r="O861" i="114"/>
  <c r="N861" i="114"/>
  <c r="L861" i="114"/>
  <c r="G861" i="114"/>
  <c r="E861" i="114"/>
  <c r="O860" i="114"/>
  <c r="N860" i="114"/>
  <c r="L860" i="114"/>
  <c r="G860" i="114"/>
  <c r="E860" i="114"/>
  <c r="O859" i="114"/>
  <c r="N859" i="114"/>
  <c r="L859" i="114"/>
  <c r="G859" i="114"/>
  <c r="E859" i="114"/>
  <c r="O858" i="114"/>
  <c r="N858" i="114"/>
  <c r="L858" i="114"/>
  <c r="G858" i="114"/>
  <c r="E858" i="114"/>
  <c r="O857" i="114"/>
  <c r="N857" i="114"/>
  <c r="L857" i="114"/>
  <c r="P857" i="114" s="1"/>
  <c r="G857" i="114"/>
  <c r="E857" i="114"/>
  <c r="O856" i="114"/>
  <c r="N856" i="114"/>
  <c r="L856" i="114"/>
  <c r="G856" i="114"/>
  <c r="E856" i="114"/>
  <c r="P856" i="114" s="1"/>
  <c r="O855" i="114"/>
  <c r="N855" i="114"/>
  <c r="L855" i="114"/>
  <c r="G855" i="114"/>
  <c r="E855" i="114"/>
  <c r="P855" i="114" s="1"/>
  <c r="O854" i="114"/>
  <c r="N854" i="114"/>
  <c r="L854" i="114"/>
  <c r="P854" i="114" s="1"/>
  <c r="G854" i="114"/>
  <c r="E854" i="114"/>
  <c r="O853" i="114"/>
  <c r="N853" i="114"/>
  <c r="L853" i="114"/>
  <c r="G853" i="114"/>
  <c r="E853" i="114"/>
  <c r="P853" i="114" s="1"/>
  <c r="O852" i="114"/>
  <c r="N852" i="114"/>
  <c r="L852" i="114"/>
  <c r="G852" i="114"/>
  <c r="E852" i="114"/>
  <c r="O851" i="114"/>
  <c r="N851" i="114"/>
  <c r="L851" i="114"/>
  <c r="G851" i="114"/>
  <c r="E851" i="114"/>
  <c r="O850" i="114"/>
  <c r="N850" i="114"/>
  <c r="L850" i="114"/>
  <c r="G850" i="114"/>
  <c r="E850" i="114"/>
  <c r="P850" i="114" s="1"/>
  <c r="O849" i="114"/>
  <c r="N849" i="114"/>
  <c r="L849" i="114"/>
  <c r="G849" i="114"/>
  <c r="E849" i="114"/>
  <c r="O848" i="114"/>
  <c r="N848" i="114"/>
  <c r="L848" i="114"/>
  <c r="G848" i="114"/>
  <c r="E848" i="114"/>
  <c r="P848" i="114" s="1"/>
  <c r="O847" i="114"/>
  <c r="N847" i="114"/>
  <c r="L847" i="114"/>
  <c r="G847" i="114"/>
  <c r="E847" i="114"/>
  <c r="P847" i="114" s="1"/>
  <c r="O846" i="114"/>
  <c r="N846" i="114"/>
  <c r="L846" i="114"/>
  <c r="G846" i="114"/>
  <c r="E846" i="114"/>
  <c r="O845" i="114"/>
  <c r="N845" i="114"/>
  <c r="L845" i="114"/>
  <c r="P845" i="114" s="1"/>
  <c r="G845" i="114"/>
  <c r="E845" i="114"/>
  <c r="B33" i="153"/>
  <c r="G33" i="153" s="1"/>
  <c r="B30" i="153"/>
  <c r="K4" i="152"/>
  <c r="G39" i="153"/>
  <c r="E39" i="153"/>
  <c r="F39" i="153" s="1"/>
  <c r="G37" i="153"/>
  <c r="E37" i="153"/>
  <c r="F37" i="153" s="1"/>
  <c r="I36" i="153"/>
  <c r="G36" i="153"/>
  <c r="E36" i="153"/>
  <c r="F36" i="153" s="1"/>
  <c r="G32" i="153"/>
  <c r="E32" i="153"/>
  <c r="F32" i="153" s="1"/>
  <c r="G31" i="153"/>
  <c r="E31" i="153"/>
  <c r="F31" i="153" s="1"/>
  <c r="G30" i="153"/>
  <c r="G29" i="153"/>
  <c r="E29" i="153"/>
  <c r="F29" i="153" s="1"/>
  <c r="G28" i="153"/>
  <c r="E28" i="153"/>
  <c r="F28" i="153" s="1"/>
  <c r="N20" i="153"/>
  <c r="M20" i="153"/>
  <c r="K20" i="153"/>
  <c r="G20" i="153"/>
  <c r="E20" i="153"/>
  <c r="N19" i="153"/>
  <c r="M19" i="153"/>
  <c r="K19" i="153"/>
  <c r="G19" i="153"/>
  <c r="E19" i="153"/>
  <c r="N18" i="153"/>
  <c r="M18" i="153"/>
  <c r="K18" i="153"/>
  <c r="G18" i="153"/>
  <c r="E18" i="153"/>
  <c r="N17" i="153"/>
  <c r="M17" i="153"/>
  <c r="K17" i="153"/>
  <c r="G17" i="153"/>
  <c r="E17" i="153"/>
  <c r="N16" i="153"/>
  <c r="M16" i="153"/>
  <c r="K16" i="153"/>
  <c r="G16" i="153"/>
  <c r="E16" i="153"/>
  <c r="N15" i="153"/>
  <c r="M15" i="153"/>
  <c r="K15" i="153"/>
  <c r="G15" i="153"/>
  <c r="E15" i="153"/>
  <c r="N14" i="153"/>
  <c r="M14" i="153"/>
  <c r="K14" i="153"/>
  <c r="G14" i="153"/>
  <c r="E14" i="153"/>
  <c r="N13" i="153"/>
  <c r="M13" i="153"/>
  <c r="K13" i="153"/>
  <c r="G13" i="153"/>
  <c r="E13" i="153"/>
  <c r="N12" i="153"/>
  <c r="K12" i="153"/>
  <c r="G12" i="153"/>
  <c r="E12" i="153"/>
  <c r="N11" i="153"/>
  <c r="M11" i="153"/>
  <c r="K11" i="153"/>
  <c r="G11" i="153"/>
  <c r="E11" i="153"/>
  <c r="N10" i="153"/>
  <c r="M10" i="153"/>
  <c r="K10" i="153"/>
  <c r="G10" i="153"/>
  <c r="E10" i="153"/>
  <c r="N9" i="153"/>
  <c r="M9" i="153"/>
  <c r="K9" i="153"/>
  <c r="G9" i="153"/>
  <c r="E9" i="153"/>
  <c r="N8" i="153"/>
  <c r="M8" i="153"/>
  <c r="K8" i="153"/>
  <c r="G8" i="153"/>
  <c r="E8" i="153"/>
  <c r="N7" i="153"/>
  <c r="M7" i="153"/>
  <c r="K7" i="153"/>
  <c r="G7" i="153"/>
  <c r="E7" i="153"/>
  <c r="N6" i="153"/>
  <c r="M6" i="153"/>
  <c r="K6" i="153"/>
  <c r="G6" i="153"/>
  <c r="E6" i="153"/>
  <c r="N5" i="153"/>
  <c r="M5" i="153"/>
  <c r="L25" i="153" s="1"/>
  <c r="K5" i="153"/>
  <c r="G5" i="153"/>
  <c r="E5" i="153"/>
  <c r="N4" i="153"/>
  <c r="M4" i="153"/>
  <c r="K4" i="153"/>
  <c r="G4" i="153"/>
  <c r="E4" i="153"/>
  <c r="B33" i="152"/>
  <c r="E33" i="152" s="1"/>
  <c r="F33" i="152" s="1"/>
  <c r="B30" i="152"/>
  <c r="G30" i="152" s="1"/>
  <c r="E16" i="152"/>
  <c r="E13" i="152"/>
  <c r="E4" i="152"/>
  <c r="G39" i="152"/>
  <c r="E39" i="152"/>
  <c r="F39" i="152" s="1"/>
  <c r="G37" i="152"/>
  <c r="E37" i="152"/>
  <c r="F37" i="152" s="1"/>
  <c r="I36" i="152"/>
  <c r="G36" i="152"/>
  <c r="E36" i="152"/>
  <c r="F36" i="152" s="1"/>
  <c r="G33" i="152"/>
  <c r="G32" i="152"/>
  <c r="E32" i="152"/>
  <c r="F32" i="152" s="1"/>
  <c r="G31" i="152"/>
  <c r="E31" i="152"/>
  <c r="F31" i="152" s="1"/>
  <c r="G29" i="152"/>
  <c r="E29" i="152"/>
  <c r="F29" i="152" s="1"/>
  <c r="G28" i="152"/>
  <c r="E28" i="152"/>
  <c r="F28" i="152" s="1"/>
  <c r="N20" i="152"/>
  <c r="M20" i="152"/>
  <c r="K20" i="152"/>
  <c r="G20" i="152"/>
  <c r="E20" i="152"/>
  <c r="N19" i="152"/>
  <c r="M19" i="152"/>
  <c r="K19" i="152"/>
  <c r="G19" i="152"/>
  <c r="E19" i="152"/>
  <c r="N18" i="152"/>
  <c r="M18" i="152"/>
  <c r="K18" i="152"/>
  <c r="G18" i="152"/>
  <c r="E18" i="152"/>
  <c r="N17" i="152"/>
  <c r="M17" i="152"/>
  <c r="K17" i="152"/>
  <c r="G17" i="152"/>
  <c r="E17" i="152"/>
  <c r="N16" i="152"/>
  <c r="M16" i="152"/>
  <c r="K16" i="152"/>
  <c r="G16" i="152"/>
  <c r="N15" i="152"/>
  <c r="M15" i="152"/>
  <c r="K15" i="152"/>
  <c r="G15" i="152"/>
  <c r="E15" i="152"/>
  <c r="N14" i="152"/>
  <c r="M14" i="152"/>
  <c r="K14" i="152"/>
  <c r="G14" i="152"/>
  <c r="E14" i="152"/>
  <c r="N13" i="152"/>
  <c r="M13" i="152"/>
  <c r="L24" i="152" s="1"/>
  <c r="K13" i="152"/>
  <c r="O13" i="152" s="1"/>
  <c r="G13" i="152"/>
  <c r="N12" i="152"/>
  <c r="M12" i="152"/>
  <c r="K12" i="152"/>
  <c r="G12" i="152"/>
  <c r="E12" i="152"/>
  <c r="N11" i="152"/>
  <c r="M11" i="152"/>
  <c r="K11" i="152"/>
  <c r="G11" i="152"/>
  <c r="E11" i="152"/>
  <c r="N10" i="152"/>
  <c r="M10" i="152"/>
  <c r="K10" i="152"/>
  <c r="G10" i="152"/>
  <c r="E10" i="152"/>
  <c r="N9" i="152"/>
  <c r="M9" i="152"/>
  <c r="K9" i="152"/>
  <c r="G9" i="152"/>
  <c r="E9" i="152"/>
  <c r="N8" i="152"/>
  <c r="M8" i="152"/>
  <c r="K8" i="152"/>
  <c r="G8" i="152"/>
  <c r="E8" i="152"/>
  <c r="N7" i="152"/>
  <c r="M7" i="152"/>
  <c r="K7" i="152"/>
  <c r="G7" i="152"/>
  <c r="E7" i="152"/>
  <c r="N6" i="152"/>
  <c r="M6" i="152"/>
  <c r="K6" i="152"/>
  <c r="G6" i="152"/>
  <c r="E6" i="152"/>
  <c r="N5" i="152"/>
  <c r="M5" i="152"/>
  <c r="K5" i="152"/>
  <c r="G5" i="152"/>
  <c r="E5" i="152"/>
  <c r="N4" i="152"/>
  <c r="M4" i="152"/>
  <c r="G4" i="152"/>
  <c r="N76" i="113"/>
  <c r="N75" i="113"/>
  <c r="O75" i="113" s="1"/>
  <c r="I76" i="113"/>
  <c r="H76" i="113"/>
  <c r="G76" i="113"/>
  <c r="F76" i="113"/>
  <c r="H75" i="113"/>
  <c r="G75" i="113"/>
  <c r="F75" i="113"/>
  <c r="I75" i="113" s="1"/>
  <c r="B33" i="151"/>
  <c r="B30" i="151"/>
  <c r="G42" i="151"/>
  <c r="E42" i="151"/>
  <c r="F42" i="151" s="1"/>
  <c r="G43" i="151"/>
  <c r="E43" i="151"/>
  <c r="F43" i="151" s="1"/>
  <c r="N22" i="115"/>
  <c r="M22" i="115"/>
  <c r="K22" i="115"/>
  <c r="L22" i="115" s="1"/>
  <c r="E22" i="115"/>
  <c r="F22" i="115" s="1"/>
  <c r="O844" i="114"/>
  <c r="N844" i="114"/>
  <c r="L844" i="114"/>
  <c r="G844" i="114"/>
  <c r="E844" i="114"/>
  <c r="O843" i="114"/>
  <c r="N843" i="114"/>
  <c r="L843" i="114"/>
  <c r="P843" i="114" s="1"/>
  <c r="G843" i="114"/>
  <c r="E843" i="114"/>
  <c r="O842" i="114"/>
  <c r="N842" i="114"/>
  <c r="L842" i="114"/>
  <c r="G842" i="114"/>
  <c r="E842" i="114"/>
  <c r="O841" i="114"/>
  <c r="N841" i="114"/>
  <c r="L841" i="114"/>
  <c r="G841" i="114"/>
  <c r="E841" i="114"/>
  <c r="O840" i="114"/>
  <c r="N840" i="114"/>
  <c r="L840" i="114"/>
  <c r="G840" i="114"/>
  <c r="E840" i="114"/>
  <c r="O839" i="114"/>
  <c r="N839" i="114"/>
  <c r="L839" i="114"/>
  <c r="G839" i="114"/>
  <c r="E839" i="114"/>
  <c r="O838" i="114"/>
  <c r="N838" i="114"/>
  <c r="L838" i="114"/>
  <c r="G838" i="114"/>
  <c r="E838" i="114"/>
  <c r="O837" i="114"/>
  <c r="N837" i="114"/>
  <c r="L837" i="114"/>
  <c r="G837" i="114"/>
  <c r="E837" i="114"/>
  <c r="O836" i="114"/>
  <c r="N836" i="114"/>
  <c r="L836" i="114"/>
  <c r="G836" i="114"/>
  <c r="E836" i="114"/>
  <c r="O835" i="114"/>
  <c r="N835" i="114"/>
  <c r="L835" i="114"/>
  <c r="P835" i="114" s="1"/>
  <c r="G835" i="114"/>
  <c r="E835" i="114"/>
  <c r="O834" i="114"/>
  <c r="N834" i="114"/>
  <c r="L834" i="114"/>
  <c r="G834" i="114"/>
  <c r="E834" i="114"/>
  <c r="P834" i="114" s="1"/>
  <c r="O833" i="114"/>
  <c r="N833" i="114"/>
  <c r="L833" i="114"/>
  <c r="G833" i="114"/>
  <c r="E833" i="114"/>
  <c r="O832" i="114"/>
  <c r="N832" i="114"/>
  <c r="L832" i="114"/>
  <c r="G832" i="114"/>
  <c r="E832" i="114"/>
  <c r="O831" i="114"/>
  <c r="N831" i="114"/>
  <c r="L831" i="114"/>
  <c r="G831" i="114"/>
  <c r="E831" i="114"/>
  <c r="P831" i="114" s="1"/>
  <c r="O830" i="114"/>
  <c r="N830" i="114"/>
  <c r="L830" i="114"/>
  <c r="G830" i="114"/>
  <c r="E830" i="114"/>
  <c r="O829" i="114"/>
  <c r="N829" i="114"/>
  <c r="L829" i="114"/>
  <c r="G829" i="114"/>
  <c r="E829" i="114"/>
  <c r="O828" i="114"/>
  <c r="N828" i="114"/>
  <c r="L828" i="114"/>
  <c r="G828" i="114"/>
  <c r="E828" i="114"/>
  <c r="E17" i="116"/>
  <c r="F17" i="116" s="1"/>
  <c r="E16" i="116"/>
  <c r="F16" i="116" s="1"/>
  <c r="N74" i="113"/>
  <c r="O74" i="113" s="1"/>
  <c r="N73" i="113"/>
  <c r="O73" i="113" s="1"/>
  <c r="H74" i="113"/>
  <c r="G74" i="113"/>
  <c r="F74" i="113"/>
  <c r="I74" i="113" s="1"/>
  <c r="H73" i="113"/>
  <c r="G73" i="113"/>
  <c r="F73" i="113"/>
  <c r="I73" i="113" s="1"/>
  <c r="N72" i="113"/>
  <c r="N71" i="113"/>
  <c r="H72" i="113"/>
  <c r="G72" i="113"/>
  <c r="F72" i="113"/>
  <c r="I72" i="113" s="1"/>
  <c r="H71" i="113"/>
  <c r="G71" i="113"/>
  <c r="F71" i="113"/>
  <c r="I71" i="113" s="1"/>
  <c r="N70" i="113"/>
  <c r="N69" i="113"/>
  <c r="H70" i="113"/>
  <c r="G70" i="113"/>
  <c r="F70" i="113"/>
  <c r="I70" i="113" s="1"/>
  <c r="H69" i="113"/>
  <c r="G69" i="113"/>
  <c r="F69" i="113"/>
  <c r="I69" i="113" s="1"/>
  <c r="I68" i="113"/>
  <c r="H68" i="113"/>
  <c r="G68" i="113"/>
  <c r="F68" i="113"/>
  <c r="H67" i="113"/>
  <c r="G67" i="113"/>
  <c r="F67" i="113"/>
  <c r="I67" i="113" s="1"/>
  <c r="N68" i="113"/>
  <c r="N67" i="113"/>
  <c r="N66" i="113"/>
  <c r="H66" i="113"/>
  <c r="G66" i="113"/>
  <c r="F66" i="113"/>
  <c r="I66" i="113" s="1"/>
  <c r="H65" i="113"/>
  <c r="G65" i="113"/>
  <c r="F65" i="113"/>
  <c r="I65" i="113" s="1"/>
  <c r="N65" i="113"/>
  <c r="K7" i="151"/>
  <c r="H64" i="113"/>
  <c r="G64" i="113"/>
  <c r="F64" i="113"/>
  <c r="I64" i="113" s="1"/>
  <c r="H63" i="113"/>
  <c r="G63" i="113"/>
  <c r="F63" i="113"/>
  <c r="I63" i="113" s="1"/>
  <c r="O827" i="114"/>
  <c r="N827" i="114"/>
  <c r="L827" i="114"/>
  <c r="G827" i="114"/>
  <c r="E827" i="114"/>
  <c r="O826" i="114"/>
  <c r="N826" i="114"/>
  <c r="L826" i="114"/>
  <c r="G826" i="114"/>
  <c r="E826" i="114"/>
  <c r="P826" i="114" s="1"/>
  <c r="O825" i="114"/>
  <c r="N825" i="114"/>
  <c r="L825" i="114"/>
  <c r="G825" i="114"/>
  <c r="E825" i="114"/>
  <c r="O824" i="114"/>
  <c r="N824" i="114"/>
  <c r="L824" i="114"/>
  <c r="G824" i="114"/>
  <c r="E824" i="114"/>
  <c r="O823" i="114"/>
  <c r="N823" i="114"/>
  <c r="L823" i="114"/>
  <c r="G823" i="114"/>
  <c r="E823" i="114"/>
  <c r="O822" i="114"/>
  <c r="N822" i="114"/>
  <c r="L822" i="114"/>
  <c r="P822" i="114" s="1"/>
  <c r="G822" i="114"/>
  <c r="E822" i="114"/>
  <c r="O821" i="114"/>
  <c r="N821" i="114"/>
  <c r="L821" i="114"/>
  <c r="G821" i="114"/>
  <c r="E821" i="114"/>
  <c r="O820" i="114"/>
  <c r="N820" i="114"/>
  <c r="L820" i="114"/>
  <c r="G820" i="114"/>
  <c r="E820" i="114"/>
  <c r="O819" i="114"/>
  <c r="N819" i="114"/>
  <c r="L819" i="114"/>
  <c r="G819" i="114"/>
  <c r="E819" i="114"/>
  <c r="P819" i="114" s="1"/>
  <c r="O818" i="114"/>
  <c r="N818" i="114"/>
  <c r="L818" i="114"/>
  <c r="G818" i="114"/>
  <c r="E818" i="114"/>
  <c r="P818" i="114" s="1"/>
  <c r="O817" i="114"/>
  <c r="N817" i="114"/>
  <c r="L817" i="114"/>
  <c r="G817" i="114"/>
  <c r="E817" i="114"/>
  <c r="O816" i="114"/>
  <c r="N816" i="114"/>
  <c r="L816" i="114"/>
  <c r="G816" i="114"/>
  <c r="E816" i="114"/>
  <c r="O815" i="114"/>
  <c r="N815" i="114"/>
  <c r="L815" i="114"/>
  <c r="G815" i="114"/>
  <c r="E815" i="114"/>
  <c r="P815" i="114" s="1"/>
  <c r="O814" i="114"/>
  <c r="N814" i="114"/>
  <c r="L814" i="114"/>
  <c r="G814" i="114"/>
  <c r="E814" i="114"/>
  <c r="O813" i="114"/>
  <c r="N813" i="114"/>
  <c r="L813" i="114"/>
  <c r="P813" i="114" s="1"/>
  <c r="G813" i="114"/>
  <c r="E813" i="114"/>
  <c r="O812" i="114"/>
  <c r="N812" i="114"/>
  <c r="L812" i="114"/>
  <c r="G812" i="114"/>
  <c r="E812" i="114"/>
  <c r="P812" i="114" s="1"/>
  <c r="O811" i="114"/>
  <c r="N811" i="114"/>
  <c r="L811" i="114"/>
  <c r="G811" i="114"/>
  <c r="E811" i="114"/>
  <c r="O810" i="114"/>
  <c r="N810" i="114"/>
  <c r="L810" i="114"/>
  <c r="G810" i="114"/>
  <c r="E810" i="114"/>
  <c r="O809" i="114"/>
  <c r="N809" i="114"/>
  <c r="L809" i="114"/>
  <c r="G809" i="114"/>
  <c r="E809" i="114"/>
  <c r="P809" i="114" s="1"/>
  <c r="O808" i="114"/>
  <c r="N808" i="114"/>
  <c r="L808" i="114"/>
  <c r="G808" i="114"/>
  <c r="E808" i="114"/>
  <c r="O807" i="114"/>
  <c r="N807" i="114"/>
  <c r="L807" i="114"/>
  <c r="G807" i="114"/>
  <c r="E807" i="114"/>
  <c r="O806" i="114"/>
  <c r="N806" i="114"/>
  <c r="L806" i="114"/>
  <c r="G806" i="114"/>
  <c r="E806" i="114"/>
  <c r="P806" i="114" s="1"/>
  <c r="O805" i="114"/>
  <c r="N805" i="114"/>
  <c r="L805" i="114"/>
  <c r="P805" i="114" s="1"/>
  <c r="G805" i="114"/>
  <c r="E805" i="114"/>
  <c r="O804" i="114"/>
  <c r="N804" i="114"/>
  <c r="L804" i="114"/>
  <c r="G804" i="114"/>
  <c r="E804" i="114"/>
  <c r="O803" i="114"/>
  <c r="N803" i="114"/>
  <c r="L803" i="114"/>
  <c r="G803" i="114"/>
  <c r="E803" i="114"/>
  <c r="P803" i="114" s="1"/>
  <c r="O802" i="114"/>
  <c r="N802" i="114"/>
  <c r="L802" i="114"/>
  <c r="G802" i="114"/>
  <c r="E802" i="114"/>
  <c r="P802" i="114" s="1"/>
  <c r="O801" i="114"/>
  <c r="N801" i="114"/>
  <c r="L801" i="114"/>
  <c r="P801" i="114" s="1"/>
  <c r="G801" i="114"/>
  <c r="E801" i="114"/>
  <c r="O800" i="114"/>
  <c r="N800" i="114"/>
  <c r="L800" i="114"/>
  <c r="G800" i="114"/>
  <c r="E800" i="114"/>
  <c r="P800" i="114" s="1"/>
  <c r="O799" i="114"/>
  <c r="N799" i="114"/>
  <c r="L799" i="114"/>
  <c r="G799" i="114"/>
  <c r="E799" i="114"/>
  <c r="P799" i="114" s="1"/>
  <c r="O798" i="114"/>
  <c r="N798" i="114"/>
  <c r="L798" i="114"/>
  <c r="G798" i="114"/>
  <c r="E798" i="114"/>
  <c r="O797" i="114"/>
  <c r="N797" i="114"/>
  <c r="L797" i="114"/>
  <c r="G797" i="114"/>
  <c r="E797" i="114"/>
  <c r="P797" i="114" s="1"/>
  <c r="O796" i="114"/>
  <c r="N796" i="114"/>
  <c r="L796" i="114"/>
  <c r="G796" i="114"/>
  <c r="E796" i="114"/>
  <c r="P796" i="114" s="1"/>
  <c r="O795" i="114"/>
  <c r="N795" i="114"/>
  <c r="L795" i="114"/>
  <c r="G795" i="114"/>
  <c r="E795" i="114"/>
  <c r="O794" i="114"/>
  <c r="N794" i="114"/>
  <c r="L794" i="114"/>
  <c r="G794" i="114"/>
  <c r="E794" i="114"/>
  <c r="O793" i="114"/>
  <c r="N793" i="114"/>
  <c r="L793" i="114"/>
  <c r="G793" i="114"/>
  <c r="E793" i="114"/>
  <c r="O792" i="114"/>
  <c r="L792" i="114"/>
  <c r="G792" i="114"/>
  <c r="E792" i="114"/>
  <c r="O791" i="114"/>
  <c r="N791" i="114"/>
  <c r="L791" i="114"/>
  <c r="G791" i="114"/>
  <c r="E791" i="114"/>
  <c r="O790" i="114"/>
  <c r="N790" i="114"/>
  <c r="L790" i="114"/>
  <c r="G790" i="114"/>
  <c r="E790" i="114"/>
  <c r="P790" i="114" s="1"/>
  <c r="O789" i="114"/>
  <c r="N789" i="114"/>
  <c r="L789" i="114"/>
  <c r="P789" i="114" s="1"/>
  <c r="G789" i="114"/>
  <c r="E789" i="114"/>
  <c r="O788" i="114"/>
  <c r="N788" i="114"/>
  <c r="L788" i="114"/>
  <c r="G788" i="114"/>
  <c r="E788" i="114"/>
  <c r="O787" i="114"/>
  <c r="N787" i="114"/>
  <c r="L787" i="114"/>
  <c r="G787" i="114"/>
  <c r="E787" i="114"/>
  <c r="P786" i="114"/>
  <c r="O786" i="114"/>
  <c r="N786" i="114"/>
  <c r="L786" i="114"/>
  <c r="G786" i="114"/>
  <c r="E786" i="114"/>
  <c r="O785" i="114"/>
  <c r="N785" i="114"/>
  <c r="L785" i="114"/>
  <c r="P785" i="114" s="1"/>
  <c r="G785" i="114"/>
  <c r="E785" i="114"/>
  <c r="O784" i="114"/>
  <c r="N784" i="114"/>
  <c r="L784" i="114"/>
  <c r="G784" i="114"/>
  <c r="E784" i="114"/>
  <c r="O783" i="114"/>
  <c r="N783" i="114"/>
  <c r="L783" i="114"/>
  <c r="G783" i="114"/>
  <c r="E783" i="114"/>
  <c r="O782" i="114"/>
  <c r="N782" i="114"/>
  <c r="L782" i="114"/>
  <c r="P782" i="114" s="1"/>
  <c r="G782" i="114"/>
  <c r="E782" i="114"/>
  <c r="O781" i="114"/>
  <c r="N781" i="114"/>
  <c r="L781" i="114"/>
  <c r="G781" i="114"/>
  <c r="E781" i="114"/>
  <c r="O780" i="114"/>
  <c r="N780" i="114"/>
  <c r="L780" i="114"/>
  <c r="G780" i="114"/>
  <c r="E780" i="114"/>
  <c r="P780" i="114" s="1"/>
  <c r="O779" i="114"/>
  <c r="N779" i="114"/>
  <c r="L779" i="114"/>
  <c r="G779" i="114"/>
  <c r="E779" i="114"/>
  <c r="P779" i="114" s="1"/>
  <c r="O778" i="114"/>
  <c r="N778" i="114"/>
  <c r="L778" i="114"/>
  <c r="P778" i="114" s="1"/>
  <c r="G778" i="114"/>
  <c r="E778" i="114"/>
  <c r="O777" i="114"/>
  <c r="N777" i="114"/>
  <c r="L777" i="114"/>
  <c r="P777" i="114" s="1"/>
  <c r="G777" i="114"/>
  <c r="E777" i="114"/>
  <c r="O776" i="114"/>
  <c r="L776" i="114"/>
  <c r="G776" i="114"/>
  <c r="E776" i="114"/>
  <c r="P776" i="114" s="1"/>
  <c r="O775" i="114"/>
  <c r="L775" i="114"/>
  <c r="P775" i="114" s="1"/>
  <c r="G775" i="114"/>
  <c r="E775" i="114"/>
  <c r="O774" i="114"/>
  <c r="L774" i="114"/>
  <c r="G774" i="114"/>
  <c r="E774" i="114"/>
  <c r="O773" i="114"/>
  <c r="N773" i="114"/>
  <c r="L773" i="114"/>
  <c r="G773" i="114"/>
  <c r="E773" i="114"/>
  <c r="P773" i="114" s="1"/>
  <c r="O772" i="114"/>
  <c r="N772" i="114"/>
  <c r="L772" i="114"/>
  <c r="G772" i="114"/>
  <c r="E772" i="114"/>
  <c r="P772" i="114" s="1"/>
  <c r="O771" i="114"/>
  <c r="L771" i="114"/>
  <c r="G771" i="114"/>
  <c r="E771" i="114"/>
  <c r="P771" i="114" s="1"/>
  <c r="O770" i="114"/>
  <c r="N770" i="114"/>
  <c r="L770" i="114"/>
  <c r="G770" i="114"/>
  <c r="E770" i="114"/>
  <c r="P770" i="114" s="1"/>
  <c r="O769" i="114"/>
  <c r="N769" i="114"/>
  <c r="L769" i="114"/>
  <c r="P769" i="114" s="1"/>
  <c r="G769" i="114"/>
  <c r="E769" i="114"/>
  <c r="O768" i="114"/>
  <c r="N768" i="114"/>
  <c r="L768" i="114"/>
  <c r="P768" i="114" s="1"/>
  <c r="G768" i="114"/>
  <c r="E768" i="114"/>
  <c r="O767" i="114"/>
  <c r="L767" i="114"/>
  <c r="G767" i="114"/>
  <c r="E767" i="114"/>
  <c r="O766" i="114"/>
  <c r="N766" i="114"/>
  <c r="L766" i="114"/>
  <c r="G766" i="114"/>
  <c r="E766" i="114"/>
  <c r="P765" i="114"/>
  <c r="O765" i="114"/>
  <c r="N765" i="114"/>
  <c r="L765" i="114"/>
  <c r="G765" i="114"/>
  <c r="E765" i="114"/>
  <c r="O764" i="114"/>
  <c r="L764" i="114"/>
  <c r="G764" i="114"/>
  <c r="E764" i="114"/>
  <c r="O763" i="114"/>
  <c r="N763" i="114"/>
  <c r="L763" i="114"/>
  <c r="G763" i="114"/>
  <c r="E763" i="114"/>
  <c r="O762" i="114"/>
  <c r="N762" i="114"/>
  <c r="L762" i="114"/>
  <c r="G762" i="114"/>
  <c r="E762" i="114"/>
  <c r="O761" i="114"/>
  <c r="N761" i="114"/>
  <c r="L761" i="114"/>
  <c r="G761" i="114"/>
  <c r="E761" i="114"/>
  <c r="O760" i="114"/>
  <c r="L760" i="114"/>
  <c r="G760" i="114"/>
  <c r="E760" i="114"/>
  <c r="P760" i="114" s="1"/>
  <c r="O759" i="114"/>
  <c r="N759" i="114"/>
  <c r="L759" i="114"/>
  <c r="G759" i="114"/>
  <c r="E759" i="114"/>
  <c r="P759" i="114" s="1"/>
  <c r="O758" i="114"/>
  <c r="N758" i="114"/>
  <c r="L758" i="114"/>
  <c r="P758" i="114" s="1"/>
  <c r="G758" i="114"/>
  <c r="E758" i="114"/>
  <c r="L757" i="114"/>
  <c r="G757" i="114"/>
  <c r="E757" i="114"/>
  <c r="L756" i="114"/>
  <c r="G756" i="114"/>
  <c r="E756" i="114"/>
  <c r="O755" i="114"/>
  <c r="N755" i="114"/>
  <c r="L755" i="114"/>
  <c r="G755" i="114"/>
  <c r="E755" i="114"/>
  <c r="O754" i="114"/>
  <c r="N754" i="114"/>
  <c r="L754" i="114"/>
  <c r="G754" i="114"/>
  <c r="E754" i="114"/>
  <c r="O753" i="114"/>
  <c r="N753" i="114"/>
  <c r="L753" i="114"/>
  <c r="G753" i="114"/>
  <c r="E753" i="114"/>
  <c r="O752" i="114"/>
  <c r="N752" i="114"/>
  <c r="L752" i="114"/>
  <c r="G752" i="114"/>
  <c r="E752" i="114"/>
  <c r="O751" i="114"/>
  <c r="N751" i="114"/>
  <c r="L751" i="114"/>
  <c r="G751" i="114"/>
  <c r="E751" i="114"/>
  <c r="L750" i="114"/>
  <c r="G750" i="114"/>
  <c r="E750" i="114"/>
  <c r="L749" i="114"/>
  <c r="G749" i="114"/>
  <c r="E749" i="114"/>
  <c r="O748" i="114"/>
  <c r="N748" i="114"/>
  <c r="L748" i="114"/>
  <c r="G748" i="114"/>
  <c r="E748" i="114"/>
  <c r="G747" i="114"/>
  <c r="E747" i="114"/>
  <c r="O746" i="114"/>
  <c r="N746" i="114"/>
  <c r="L746" i="114"/>
  <c r="P746" i="114" s="1"/>
  <c r="G746" i="114"/>
  <c r="E746" i="114"/>
  <c r="O745" i="114"/>
  <c r="N745" i="114"/>
  <c r="L745" i="114"/>
  <c r="P745" i="114" s="1"/>
  <c r="G745" i="114"/>
  <c r="E745" i="114"/>
  <c r="O744" i="114"/>
  <c r="N744" i="114"/>
  <c r="L744" i="114"/>
  <c r="G744" i="114"/>
  <c r="E744" i="114"/>
  <c r="O743" i="114"/>
  <c r="N743" i="114"/>
  <c r="L743" i="114"/>
  <c r="G743" i="114"/>
  <c r="E743" i="114"/>
  <c r="O742" i="114"/>
  <c r="N742" i="114"/>
  <c r="L742" i="114"/>
  <c r="G742" i="114"/>
  <c r="E742" i="114"/>
  <c r="O741" i="114"/>
  <c r="N741" i="114"/>
  <c r="L741" i="114"/>
  <c r="G741" i="114"/>
  <c r="E741" i="114"/>
  <c r="O740" i="114"/>
  <c r="N740" i="114"/>
  <c r="L740" i="114"/>
  <c r="G740" i="114"/>
  <c r="E740" i="114"/>
  <c r="O739" i="114"/>
  <c r="N739" i="114"/>
  <c r="L739" i="114"/>
  <c r="G739" i="114"/>
  <c r="E739" i="114"/>
  <c r="O738" i="114"/>
  <c r="N738" i="114"/>
  <c r="L738" i="114"/>
  <c r="G738" i="114"/>
  <c r="E738" i="114"/>
  <c r="P738" i="114" s="1"/>
  <c r="O737" i="114"/>
  <c r="N737" i="114"/>
  <c r="L737" i="114"/>
  <c r="G737" i="114"/>
  <c r="E737" i="114"/>
  <c r="P737" i="114" s="1"/>
  <c r="O736" i="114"/>
  <c r="N736" i="114"/>
  <c r="L736" i="114"/>
  <c r="G736" i="114"/>
  <c r="E736" i="114"/>
  <c r="O735" i="114"/>
  <c r="N735" i="114"/>
  <c r="L735" i="114"/>
  <c r="G735" i="114"/>
  <c r="E735" i="114"/>
  <c r="P735" i="114" s="1"/>
  <c r="O734" i="114"/>
  <c r="N734" i="114"/>
  <c r="L734" i="114"/>
  <c r="G734" i="114"/>
  <c r="E734" i="114"/>
  <c r="P734" i="114" s="1"/>
  <c r="O733" i="114"/>
  <c r="N733" i="114"/>
  <c r="L733" i="114"/>
  <c r="P733" i="114" s="1"/>
  <c r="G733" i="114"/>
  <c r="E733" i="114"/>
  <c r="O732" i="114"/>
  <c r="N732" i="114"/>
  <c r="L732" i="114"/>
  <c r="P732" i="114" s="1"/>
  <c r="G732" i="114"/>
  <c r="E732" i="114"/>
  <c r="O731" i="114"/>
  <c r="N731" i="114"/>
  <c r="L731" i="114"/>
  <c r="G731" i="114"/>
  <c r="E731" i="114"/>
  <c r="P731" i="114" s="1"/>
  <c r="O730" i="114"/>
  <c r="N730" i="114"/>
  <c r="L730" i="114"/>
  <c r="G730" i="114"/>
  <c r="E730" i="114"/>
  <c r="O729" i="114"/>
  <c r="N729" i="114"/>
  <c r="L729" i="114"/>
  <c r="G729" i="114"/>
  <c r="E729" i="114"/>
  <c r="P729" i="114" s="1"/>
  <c r="O728" i="114"/>
  <c r="N728" i="114"/>
  <c r="L728" i="114"/>
  <c r="G728" i="114"/>
  <c r="E728" i="114"/>
  <c r="O727" i="114"/>
  <c r="N727" i="114"/>
  <c r="L727" i="114"/>
  <c r="G727" i="114"/>
  <c r="E727" i="114"/>
  <c r="O726" i="114"/>
  <c r="N726" i="114"/>
  <c r="L726" i="114"/>
  <c r="G726" i="114"/>
  <c r="E726" i="114"/>
  <c r="O725" i="114"/>
  <c r="N725" i="114"/>
  <c r="L725" i="114"/>
  <c r="G725" i="114"/>
  <c r="E725" i="114"/>
  <c r="P725" i="114" s="1"/>
  <c r="O724" i="114"/>
  <c r="N724" i="114"/>
  <c r="L724" i="114"/>
  <c r="G724" i="114"/>
  <c r="E724" i="114"/>
  <c r="O723" i="114"/>
  <c r="N723" i="114"/>
  <c r="L723" i="114"/>
  <c r="G723" i="114"/>
  <c r="E723" i="114"/>
  <c r="O722" i="114"/>
  <c r="N722" i="114"/>
  <c r="L722" i="114"/>
  <c r="G722" i="114"/>
  <c r="E722" i="114"/>
  <c r="P722" i="114" s="1"/>
  <c r="O721" i="114"/>
  <c r="N721" i="114"/>
  <c r="L721" i="114"/>
  <c r="G721" i="114"/>
  <c r="E721" i="114"/>
  <c r="O720" i="114"/>
  <c r="N720" i="114"/>
  <c r="L720" i="114"/>
  <c r="G720" i="114"/>
  <c r="E720" i="114"/>
  <c r="O719" i="114"/>
  <c r="N719" i="114"/>
  <c r="L719" i="114"/>
  <c r="G719" i="114"/>
  <c r="E719" i="114"/>
  <c r="P719" i="114" s="1"/>
  <c r="O718" i="114"/>
  <c r="N718" i="114"/>
  <c r="L718" i="114"/>
  <c r="P718" i="114" s="1"/>
  <c r="G718" i="114"/>
  <c r="E718" i="114"/>
  <c r="O717" i="114"/>
  <c r="N717" i="114"/>
  <c r="L717" i="114"/>
  <c r="G717" i="114"/>
  <c r="E717" i="114"/>
  <c r="O716" i="114"/>
  <c r="N716" i="114"/>
  <c r="L716" i="114"/>
  <c r="P716" i="114" s="1"/>
  <c r="G716" i="114"/>
  <c r="E716" i="114"/>
  <c r="O715" i="114"/>
  <c r="N715" i="114"/>
  <c r="L715" i="114"/>
  <c r="G715" i="114"/>
  <c r="E715" i="114"/>
  <c r="O714" i="114"/>
  <c r="N714" i="114"/>
  <c r="L714" i="114"/>
  <c r="G714" i="114"/>
  <c r="E714" i="114"/>
  <c r="O713" i="114"/>
  <c r="N713" i="114"/>
  <c r="L713" i="114"/>
  <c r="P713" i="114" s="1"/>
  <c r="G713" i="114"/>
  <c r="E713" i="114"/>
  <c r="O712" i="114"/>
  <c r="N712" i="114"/>
  <c r="L712" i="114"/>
  <c r="P712" i="114" s="1"/>
  <c r="G712" i="114"/>
  <c r="E712" i="114"/>
  <c r="O711" i="114"/>
  <c r="N711" i="114"/>
  <c r="L711" i="114"/>
  <c r="G711" i="114"/>
  <c r="E711" i="114"/>
  <c r="O710" i="114"/>
  <c r="N710" i="114"/>
  <c r="L710" i="114"/>
  <c r="G710" i="114"/>
  <c r="E710" i="114"/>
  <c r="O709" i="114"/>
  <c r="N709" i="114"/>
  <c r="L709" i="114"/>
  <c r="G709" i="114"/>
  <c r="E709" i="114"/>
  <c r="P709" i="114" s="1"/>
  <c r="O708" i="114"/>
  <c r="N708" i="114"/>
  <c r="L708" i="114"/>
  <c r="G708" i="114"/>
  <c r="E708" i="114"/>
  <c r="O707" i="114"/>
  <c r="N707" i="114"/>
  <c r="L707" i="114"/>
  <c r="G707" i="114"/>
  <c r="E707" i="114"/>
  <c r="P707" i="114" s="1"/>
  <c r="O706" i="114"/>
  <c r="N706" i="114"/>
  <c r="L706" i="114"/>
  <c r="G706" i="114"/>
  <c r="E706" i="114"/>
  <c r="O705" i="114"/>
  <c r="N705" i="114"/>
  <c r="L705" i="114"/>
  <c r="G705" i="114"/>
  <c r="E705" i="114"/>
  <c r="O704" i="114"/>
  <c r="N704" i="114"/>
  <c r="L704" i="114"/>
  <c r="G704" i="114"/>
  <c r="E704" i="114"/>
  <c r="O703" i="114"/>
  <c r="N703" i="114"/>
  <c r="L703" i="114"/>
  <c r="G703" i="114"/>
  <c r="E703" i="114"/>
  <c r="P703" i="114" s="1"/>
  <c r="O702" i="114"/>
  <c r="N702" i="114"/>
  <c r="L702" i="114"/>
  <c r="G702" i="114"/>
  <c r="E702" i="114"/>
  <c r="O701" i="114"/>
  <c r="N701" i="114"/>
  <c r="L701" i="114"/>
  <c r="G701" i="114"/>
  <c r="E701" i="114"/>
  <c r="O700" i="114"/>
  <c r="N700" i="114"/>
  <c r="L700" i="114"/>
  <c r="G700" i="114"/>
  <c r="E700" i="114"/>
  <c r="P700" i="114" s="1"/>
  <c r="O699" i="114"/>
  <c r="N699" i="114"/>
  <c r="L699" i="114"/>
  <c r="P699" i="114" s="1"/>
  <c r="G699" i="114"/>
  <c r="E699" i="114"/>
  <c r="O698" i="114"/>
  <c r="N698" i="114"/>
  <c r="L698" i="114"/>
  <c r="G698" i="114"/>
  <c r="E698" i="114"/>
  <c r="O697" i="114"/>
  <c r="N697" i="114"/>
  <c r="L697" i="114"/>
  <c r="G697" i="114"/>
  <c r="E697" i="114"/>
  <c r="P697" i="114" s="1"/>
  <c r="O696" i="114"/>
  <c r="N696" i="114"/>
  <c r="L696" i="114"/>
  <c r="G696" i="114"/>
  <c r="E696" i="114"/>
  <c r="P696" i="114" s="1"/>
  <c r="O695" i="114"/>
  <c r="N695" i="114"/>
  <c r="L695" i="114"/>
  <c r="P695" i="114" s="1"/>
  <c r="G695" i="114"/>
  <c r="E695" i="114"/>
  <c r="O694" i="114"/>
  <c r="N694" i="114"/>
  <c r="L694" i="114"/>
  <c r="G694" i="114"/>
  <c r="E694" i="114"/>
  <c r="P694" i="114" s="1"/>
  <c r="O693" i="114"/>
  <c r="N693" i="114"/>
  <c r="L693" i="114"/>
  <c r="G693" i="114"/>
  <c r="E693" i="114"/>
  <c r="P693" i="114" s="1"/>
  <c r="O692" i="114"/>
  <c r="N692" i="114"/>
  <c r="L692" i="114"/>
  <c r="G692" i="114"/>
  <c r="E692" i="114"/>
  <c r="G39" i="151"/>
  <c r="E39" i="151"/>
  <c r="F39" i="151" s="1"/>
  <c r="G37" i="151"/>
  <c r="E37" i="151"/>
  <c r="F37" i="151" s="1"/>
  <c r="I36" i="151"/>
  <c r="G36" i="151"/>
  <c r="E36" i="151"/>
  <c r="F36" i="151" s="1"/>
  <c r="G33" i="151"/>
  <c r="G32" i="151"/>
  <c r="E32" i="151"/>
  <c r="F32" i="151" s="1"/>
  <c r="G31" i="151"/>
  <c r="E31" i="151"/>
  <c r="F31" i="151" s="1"/>
  <c r="G30" i="151"/>
  <c r="G29" i="151"/>
  <c r="E29" i="151"/>
  <c r="F29" i="151" s="1"/>
  <c r="G28" i="151"/>
  <c r="E28" i="151"/>
  <c r="F28" i="151" s="1"/>
  <c r="N20" i="151"/>
  <c r="M20" i="151"/>
  <c r="K20" i="151"/>
  <c r="G20" i="151"/>
  <c r="E20" i="151"/>
  <c r="N19" i="151"/>
  <c r="M19" i="151"/>
  <c r="K19" i="151"/>
  <c r="G19" i="151"/>
  <c r="E19" i="151"/>
  <c r="O19" i="151" s="1"/>
  <c r="N18" i="151"/>
  <c r="M18" i="151"/>
  <c r="K18" i="151"/>
  <c r="G18" i="151"/>
  <c r="E18" i="151"/>
  <c r="N17" i="151"/>
  <c r="M17" i="151"/>
  <c r="K17" i="151"/>
  <c r="O17" i="151" s="1"/>
  <c r="G17" i="151"/>
  <c r="E17" i="151"/>
  <c r="N16" i="151"/>
  <c r="M16" i="151"/>
  <c r="K16" i="151"/>
  <c r="G16" i="151"/>
  <c r="E16" i="151"/>
  <c r="N15" i="151"/>
  <c r="M15" i="151"/>
  <c r="K15" i="151"/>
  <c r="G15" i="151"/>
  <c r="E15" i="151"/>
  <c r="N14" i="151"/>
  <c r="M14" i="151"/>
  <c r="K14" i="151"/>
  <c r="G14" i="151"/>
  <c r="E14" i="151"/>
  <c r="N13" i="151"/>
  <c r="M13" i="151"/>
  <c r="K13" i="151"/>
  <c r="G13" i="151"/>
  <c r="E13" i="151"/>
  <c r="N12" i="151"/>
  <c r="M12" i="151"/>
  <c r="K12" i="151"/>
  <c r="G12" i="151"/>
  <c r="E12" i="151"/>
  <c r="N11" i="151"/>
  <c r="M11" i="151"/>
  <c r="K11" i="151"/>
  <c r="G11" i="151"/>
  <c r="E11" i="151"/>
  <c r="N10" i="151"/>
  <c r="M10" i="151"/>
  <c r="K10" i="151"/>
  <c r="G10" i="151"/>
  <c r="E10" i="151"/>
  <c r="N9" i="151"/>
  <c r="M9" i="151"/>
  <c r="K9" i="151"/>
  <c r="G9" i="151"/>
  <c r="E9" i="151"/>
  <c r="N8" i="151"/>
  <c r="M8" i="151"/>
  <c r="K8" i="151"/>
  <c r="G8" i="151"/>
  <c r="E8" i="151"/>
  <c r="N7" i="151"/>
  <c r="M7" i="151"/>
  <c r="G7" i="151"/>
  <c r="E7" i="151"/>
  <c r="N6" i="151"/>
  <c r="M6" i="151"/>
  <c r="K6" i="151"/>
  <c r="G6" i="151"/>
  <c r="E6" i="151"/>
  <c r="O6" i="151" s="1"/>
  <c r="N5" i="151"/>
  <c r="M5" i="151"/>
  <c r="K5" i="151"/>
  <c r="G5" i="151"/>
  <c r="E5" i="151"/>
  <c r="N4" i="151"/>
  <c r="M4" i="151"/>
  <c r="K4" i="151"/>
  <c r="G4" i="151"/>
  <c r="E4" i="151"/>
  <c r="N15" i="115"/>
  <c r="M15" i="115"/>
  <c r="K15" i="115"/>
  <c r="L15" i="115" s="1"/>
  <c r="E15" i="115"/>
  <c r="F15" i="115" s="1"/>
  <c r="N16" i="115"/>
  <c r="M16" i="115"/>
  <c r="K16" i="115"/>
  <c r="L16" i="115" s="1"/>
  <c r="E16" i="115"/>
  <c r="F16" i="115" s="1"/>
  <c r="N17" i="115"/>
  <c r="M17" i="115"/>
  <c r="N19" i="115"/>
  <c r="M19" i="115"/>
  <c r="N18" i="115"/>
  <c r="M18" i="115"/>
  <c r="K17" i="115"/>
  <c r="L17" i="115" s="1"/>
  <c r="E17" i="115"/>
  <c r="F17" i="115" s="1"/>
  <c r="K19" i="115"/>
  <c r="L19" i="115" s="1"/>
  <c r="E19" i="115"/>
  <c r="F19" i="115" s="1"/>
  <c r="K18" i="115"/>
  <c r="L18" i="115" s="1"/>
  <c r="E18" i="115"/>
  <c r="F18" i="115" s="1"/>
  <c r="N20" i="115"/>
  <c r="M20" i="115"/>
  <c r="K20" i="115"/>
  <c r="L20" i="115" s="1"/>
  <c r="E20" i="115"/>
  <c r="F20" i="115" s="1"/>
  <c r="N21" i="115"/>
  <c r="M21" i="115"/>
  <c r="K21" i="115"/>
  <c r="L21" i="115" s="1"/>
  <c r="E21" i="115"/>
  <c r="F21" i="115" s="1"/>
  <c r="I36" i="150"/>
  <c r="B33" i="150"/>
  <c r="B30" i="150"/>
  <c r="G30" i="150" s="1"/>
  <c r="E15" i="150"/>
  <c r="G39" i="150"/>
  <c r="E39" i="150"/>
  <c r="F39" i="150" s="1"/>
  <c r="G37" i="150"/>
  <c r="E37" i="150"/>
  <c r="F37" i="150" s="1"/>
  <c r="G36" i="150"/>
  <c r="E36" i="150"/>
  <c r="F36" i="150" s="1"/>
  <c r="E33" i="150"/>
  <c r="F33" i="150" s="1"/>
  <c r="G32" i="150"/>
  <c r="E32" i="150"/>
  <c r="F32" i="150" s="1"/>
  <c r="G31" i="150"/>
  <c r="E31" i="150"/>
  <c r="F31" i="150" s="1"/>
  <c r="G29" i="150"/>
  <c r="E29" i="150"/>
  <c r="F29" i="150" s="1"/>
  <c r="G28" i="150"/>
  <c r="E28" i="150"/>
  <c r="F28" i="150" s="1"/>
  <c r="N20" i="150"/>
  <c r="M20" i="150"/>
  <c r="K20" i="150"/>
  <c r="G20" i="150"/>
  <c r="E20" i="150"/>
  <c r="N19" i="150"/>
  <c r="M19" i="150"/>
  <c r="K19" i="150"/>
  <c r="G19" i="150"/>
  <c r="E19" i="150"/>
  <c r="N18" i="150"/>
  <c r="M18" i="150"/>
  <c r="K18" i="150"/>
  <c r="G18" i="150"/>
  <c r="E18" i="150"/>
  <c r="N17" i="150"/>
  <c r="M17" i="150"/>
  <c r="K17" i="150"/>
  <c r="G17" i="150"/>
  <c r="E17" i="150"/>
  <c r="N16" i="150"/>
  <c r="M16" i="150"/>
  <c r="K16" i="150"/>
  <c r="G16" i="150"/>
  <c r="E16" i="150"/>
  <c r="N15" i="150"/>
  <c r="M15" i="150"/>
  <c r="K15" i="150"/>
  <c r="G15" i="150"/>
  <c r="N14" i="150"/>
  <c r="M14" i="150"/>
  <c r="K14" i="150"/>
  <c r="G14" i="150"/>
  <c r="E14" i="150"/>
  <c r="N13" i="150"/>
  <c r="M13" i="150"/>
  <c r="K13" i="150"/>
  <c r="G13" i="150"/>
  <c r="E13" i="150"/>
  <c r="N12" i="150"/>
  <c r="M12" i="150"/>
  <c r="K12" i="150"/>
  <c r="G12" i="150"/>
  <c r="E12" i="150"/>
  <c r="N11" i="150"/>
  <c r="M11" i="150"/>
  <c r="K11" i="150"/>
  <c r="G11" i="150"/>
  <c r="E11" i="150"/>
  <c r="N10" i="150"/>
  <c r="M10" i="150"/>
  <c r="K10" i="150"/>
  <c r="G10" i="150"/>
  <c r="E10" i="150"/>
  <c r="N9" i="150"/>
  <c r="M9" i="150"/>
  <c r="K9" i="150"/>
  <c r="G9" i="150"/>
  <c r="E9" i="150"/>
  <c r="N8" i="150"/>
  <c r="M8" i="150"/>
  <c r="K8" i="150"/>
  <c r="G8" i="150"/>
  <c r="E8" i="150"/>
  <c r="N7" i="150"/>
  <c r="M7" i="150"/>
  <c r="K7" i="150"/>
  <c r="G7" i="150"/>
  <c r="E7" i="150"/>
  <c r="O7" i="150" s="1"/>
  <c r="N6" i="150"/>
  <c r="M6" i="150"/>
  <c r="K6" i="150"/>
  <c r="G6" i="150"/>
  <c r="E6" i="150"/>
  <c r="N5" i="150"/>
  <c r="M5" i="150"/>
  <c r="K5" i="150"/>
  <c r="G5" i="150"/>
  <c r="E5" i="150"/>
  <c r="N4" i="150"/>
  <c r="M4" i="150"/>
  <c r="K4" i="150"/>
  <c r="G4" i="150"/>
  <c r="E4" i="150"/>
  <c r="B33" i="149"/>
  <c r="G33" i="149" s="1"/>
  <c r="B30" i="149"/>
  <c r="G30" i="149" s="1"/>
  <c r="M19" i="149"/>
  <c r="E7" i="149"/>
  <c r="G39" i="149"/>
  <c r="E39" i="149"/>
  <c r="F39" i="149" s="1"/>
  <c r="G37" i="149"/>
  <c r="E37" i="149"/>
  <c r="F37" i="149" s="1"/>
  <c r="G36" i="149"/>
  <c r="H36" i="149" s="1"/>
  <c r="E36" i="149"/>
  <c r="F36" i="149" s="1"/>
  <c r="G32" i="149"/>
  <c r="E32" i="149"/>
  <c r="F32" i="149" s="1"/>
  <c r="G31" i="149"/>
  <c r="E31" i="149"/>
  <c r="F31" i="149" s="1"/>
  <c r="G29" i="149"/>
  <c r="E29" i="149"/>
  <c r="F29" i="149" s="1"/>
  <c r="G28" i="149"/>
  <c r="E28" i="149"/>
  <c r="F28" i="149" s="1"/>
  <c r="N20" i="149"/>
  <c r="M20" i="149"/>
  <c r="K20" i="149"/>
  <c r="G20" i="149"/>
  <c r="E20" i="149"/>
  <c r="N19" i="149"/>
  <c r="K19" i="149"/>
  <c r="G19" i="149"/>
  <c r="E19" i="149"/>
  <c r="N18" i="149"/>
  <c r="M18" i="149"/>
  <c r="K18" i="149"/>
  <c r="G18" i="149"/>
  <c r="E18" i="149"/>
  <c r="N17" i="149"/>
  <c r="M17" i="149"/>
  <c r="K17" i="149"/>
  <c r="G17" i="149"/>
  <c r="E17" i="149"/>
  <c r="N16" i="149"/>
  <c r="M16" i="149"/>
  <c r="K16" i="149"/>
  <c r="G16" i="149"/>
  <c r="E16" i="149"/>
  <c r="O16" i="149" s="1"/>
  <c r="N15" i="149"/>
  <c r="M15" i="149"/>
  <c r="K15" i="149"/>
  <c r="G15" i="149"/>
  <c r="E15" i="149"/>
  <c r="N14" i="149"/>
  <c r="M14" i="149"/>
  <c r="K14" i="149"/>
  <c r="G14" i="149"/>
  <c r="E14" i="149"/>
  <c r="N13" i="149"/>
  <c r="M13" i="149"/>
  <c r="L24" i="149" s="1"/>
  <c r="K13" i="149"/>
  <c r="G13" i="149"/>
  <c r="E13" i="149"/>
  <c r="N12" i="149"/>
  <c r="M12" i="149"/>
  <c r="K12" i="149"/>
  <c r="G12" i="149"/>
  <c r="E12" i="149"/>
  <c r="N11" i="149"/>
  <c r="M11" i="149"/>
  <c r="K11" i="149"/>
  <c r="G11" i="149"/>
  <c r="E11" i="149"/>
  <c r="N10" i="149"/>
  <c r="M10" i="149"/>
  <c r="K10" i="149"/>
  <c r="G10" i="149"/>
  <c r="E10" i="149"/>
  <c r="N9" i="149"/>
  <c r="M9" i="149"/>
  <c r="K9" i="149"/>
  <c r="G9" i="149"/>
  <c r="E9" i="149"/>
  <c r="N8" i="149"/>
  <c r="M8" i="149"/>
  <c r="K8" i="149"/>
  <c r="G8" i="149"/>
  <c r="E8" i="149"/>
  <c r="N7" i="149"/>
  <c r="M7" i="149"/>
  <c r="K7" i="149"/>
  <c r="G7" i="149"/>
  <c r="N6" i="149"/>
  <c r="M6" i="149"/>
  <c r="K6" i="149"/>
  <c r="G6" i="149"/>
  <c r="E6" i="149"/>
  <c r="N5" i="149"/>
  <c r="M5" i="149"/>
  <c r="K5" i="149"/>
  <c r="G5" i="149"/>
  <c r="E5" i="149"/>
  <c r="N4" i="149"/>
  <c r="M4" i="149"/>
  <c r="K4" i="149"/>
  <c r="G4" i="149"/>
  <c r="E4" i="149"/>
  <c r="G59" i="148"/>
  <c r="E59" i="148"/>
  <c r="F59" i="148" s="1"/>
  <c r="G58" i="148"/>
  <c r="E58" i="148"/>
  <c r="F58" i="148" s="1"/>
  <c r="G57" i="148"/>
  <c r="E57" i="148"/>
  <c r="F57" i="148" s="1"/>
  <c r="G53" i="148"/>
  <c r="H53" i="148" s="1"/>
  <c r="E53" i="148"/>
  <c r="F53" i="148" s="1"/>
  <c r="G52" i="148"/>
  <c r="E52" i="148"/>
  <c r="F52" i="148" s="1"/>
  <c r="I51" i="148" s="1"/>
  <c r="G51" i="148"/>
  <c r="E51" i="148"/>
  <c r="F51" i="148" s="1"/>
  <c r="B46" i="148"/>
  <c r="B47" i="148" s="1"/>
  <c r="H51" i="148" l="1"/>
  <c r="P744" i="114"/>
  <c r="P783" i="114"/>
  <c r="P816" i="114"/>
  <c r="P825" i="114"/>
  <c r="F24" i="153"/>
  <c r="P869" i="114"/>
  <c r="O16" i="151"/>
  <c r="P721" i="114"/>
  <c r="P761" i="114"/>
  <c r="O9" i="153"/>
  <c r="P862" i="114"/>
  <c r="P874" i="114"/>
  <c r="M23" i="153"/>
  <c r="O16" i="150"/>
  <c r="P714" i="114"/>
  <c r="P728" i="114"/>
  <c r="P753" i="114"/>
  <c r="P764" i="114"/>
  <c r="P766" i="114"/>
  <c r="P781" i="114"/>
  <c r="P814" i="114"/>
  <c r="P821" i="114"/>
  <c r="P793" i="114"/>
  <c r="P839" i="114"/>
  <c r="P846" i="114"/>
  <c r="P872" i="114"/>
  <c r="O8" i="149"/>
  <c r="P740" i="114"/>
  <c r="P774" i="114"/>
  <c r="O72" i="113"/>
  <c r="P842" i="114"/>
  <c r="E30" i="152"/>
  <c r="F30" i="152" s="1"/>
  <c r="O14" i="150"/>
  <c r="O14" i="151"/>
  <c r="P717" i="114"/>
  <c r="P724" i="114"/>
  <c r="P748" i="114"/>
  <c r="P767" i="114"/>
  <c r="P817" i="114"/>
  <c r="P828" i="114"/>
  <c r="P858" i="114"/>
  <c r="P870" i="114"/>
  <c r="P706" i="114"/>
  <c r="P710" i="114"/>
  <c r="P762" i="114"/>
  <c r="P849" i="114"/>
  <c r="O10" i="151"/>
  <c r="P736" i="114"/>
  <c r="O20" i="152"/>
  <c r="P868" i="114"/>
  <c r="P720" i="114"/>
  <c r="O70" i="113"/>
  <c r="P838" i="114"/>
  <c r="N23" i="152"/>
  <c r="P861" i="114"/>
  <c r="O4" i="149"/>
  <c r="F25" i="150"/>
  <c r="P711" i="114"/>
  <c r="P741" i="114"/>
  <c r="P752" i="114"/>
  <c r="P763" i="114"/>
  <c r="P792" i="114"/>
  <c r="O13" i="153"/>
  <c r="P876" i="114"/>
  <c r="O24" i="115"/>
  <c r="P715" i="114"/>
  <c r="P739" i="114"/>
  <c r="P742" i="114"/>
  <c r="P751" i="114"/>
  <c r="P754" i="114"/>
  <c r="P794" i="114"/>
  <c r="P820" i="114"/>
  <c r="P823" i="114"/>
  <c r="P836" i="114"/>
  <c r="P844" i="114"/>
  <c r="P859" i="114"/>
  <c r="P702" i="114"/>
  <c r="P705" i="114"/>
  <c r="P708" i="114"/>
  <c r="P727" i="114"/>
  <c r="P730" i="114"/>
  <c r="P788" i="114"/>
  <c r="P791" i="114"/>
  <c r="P808" i="114"/>
  <c r="P811" i="114"/>
  <c r="P830" i="114"/>
  <c r="P833" i="114"/>
  <c r="P841" i="114"/>
  <c r="P852" i="114"/>
  <c r="P867" i="114"/>
  <c r="P875" i="114"/>
  <c r="P698" i="114"/>
  <c r="P701" i="114"/>
  <c r="P704" i="114"/>
  <c r="P723" i="114"/>
  <c r="P726" i="114"/>
  <c r="P784" i="114"/>
  <c r="P787" i="114"/>
  <c r="P804" i="114"/>
  <c r="P807" i="114"/>
  <c r="P810" i="114"/>
  <c r="P829" i="114"/>
  <c r="P832" i="114"/>
  <c r="P840" i="114"/>
  <c r="P851" i="114"/>
  <c r="P692" i="114"/>
  <c r="P743" i="114"/>
  <c r="P755" i="114"/>
  <c r="P795" i="114"/>
  <c r="P798" i="114"/>
  <c r="P824" i="114"/>
  <c r="P827" i="114"/>
  <c r="P837" i="114"/>
  <c r="P860" i="114"/>
  <c r="P863" i="114"/>
  <c r="P871" i="114"/>
  <c r="O22" i="115"/>
  <c r="O66" i="113"/>
  <c r="O69" i="113"/>
  <c r="O71" i="113"/>
  <c r="H36" i="153"/>
  <c r="O16" i="153"/>
  <c r="O15" i="153"/>
  <c r="O14" i="153"/>
  <c r="O12" i="153"/>
  <c r="O10" i="153"/>
  <c r="O7" i="153"/>
  <c r="O6" i="153"/>
  <c r="F25" i="153"/>
  <c r="F23" i="153"/>
  <c r="G23" i="153"/>
  <c r="O11" i="153"/>
  <c r="O19" i="153"/>
  <c r="O18" i="153"/>
  <c r="G25" i="153"/>
  <c r="O4" i="153"/>
  <c r="M25" i="153"/>
  <c r="M24" i="153"/>
  <c r="O17" i="153"/>
  <c r="O20" i="153"/>
  <c r="O5" i="153"/>
  <c r="O8" i="153"/>
  <c r="N23" i="153"/>
  <c r="E30" i="153"/>
  <c r="F30" i="153" s="1"/>
  <c r="G24" i="153"/>
  <c r="E33" i="153"/>
  <c r="F33" i="153" s="1"/>
  <c r="L24" i="153"/>
  <c r="H36" i="152"/>
  <c r="O17" i="152"/>
  <c r="O14" i="152"/>
  <c r="O11" i="152"/>
  <c r="O10" i="152"/>
  <c r="O9" i="152"/>
  <c r="M25" i="152"/>
  <c r="O6" i="152"/>
  <c r="O5" i="152"/>
  <c r="O8" i="152"/>
  <c r="O16" i="152"/>
  <c r="O19" i="152"/>
  <c r="O4" i="152"/>
  <c r="O7" i="152"/>
  <c r="O12" i="152"/>
  <c r="O15" i="152"/>
  <c r="O18" i="152"/>
  <c r="L25" i="152"/>
  <c r="G24" i="152"/>
  <c r="G25" i="152"/>
  <c r="M24" i="152"/>
  <c r="F24" i="152"/>
  <c r="G23" i="152"/>
  <c r="F23" i="152"/>
  <c r="F25" i="152"/>
  <c r="M23" i="152"/>
  <c r="H36" i="151"/>
  <c r="O18" i="151"/>
  <c r="O15" i="115"/>
  <c r="M24" i="151"/>
  <c r="F24" i="151"/>
  <c r="O9" i="151"/>
  <c r="O8" i="151"/>
  <c r="O67" i="113"/>
  <c r="O68" i="113"/>
  <c r="O65" i="113"/>
  <c r="M25" i="151"/>
  <c r="O5" i="151"/>
  <c r="O20" i="151"/>
  <c r="O11" i="151"/>
  <c r="O4" i="151"/>
  <c r="O7" i="151"/>
  <c r="O12" i="151"/>
  <c r="O15" i="151"/>
  <c r="G23" i="151"/>
  <c r="O13" i="151"/>
  <c r="M23" i="151"/>
  <c r="L25" i="151"/>
  <c r="G25" i="151"/>
  <c r="G24" i="151"/>
  <c r="N23" i="151"/>
  <c r="E30" i="151"/>
  <c r="F30" i="151" s="1"/>
  <c r="E33" i="151"/>
  <c r="F33" i="151" s="1"/>
  <c r="L24" i="151"/>
  <c r="F23" i="151"/>
  <c r="F25" i="151"/>
  <c r="O16" i="115"/>
  <c r="O19" i="115"/>
  <c r="O17" i="115"/>
  <c r="O18" i="115"/>
  <c r="O20" i="115"/>
  <c r="O21" i="115"/>
  <c r="H36" i="150"/>
  <c r="O11" i="150"/>
  <c r="O8" i="150"/>
  <c r="N23" i="150"/>
  <c r="O6" i="150"/>
  <c r="O5" i="150"/>
  <c r="O19" i="150"/>
  <c r="O15" i="150"/>
  <c r="M24" i="150"/>
  <c r="O13" i="150"/>
  <c r="O4" i="150"/>
  <c r="O12" i="150"/>
  <c r="O20" i="150"/>
  <c r="O10" i="150"/>
  <c r="O18" i="150"/>
  <c r="F23" i="150"/>
  <c r="O17" i="150"/>
  <c r="G24" i="150"/>
  <c r="G25" i="150"/>
  <c r="M23" i="150"/>
  <c r="O9" i="150"/>
  <c r="G23" i="150"/>
  <c r="L25" i="150"/>
  <c r="E30" i="150"/>
  <c r="F30" i="150" s="1"/>
  <c r="M25" i="150"/>
  <c r="F24" i="150"/>
  <c r="L24" i="150"/>
  <c r="G33" i="150"/>
  <c r="H59" i="148"/>
  <c r="I53" i="148"/>
  <c r="E33" i="149"/>
  <c r="F33" i="149" s="1"/>
  <c r="O14" i="149"/>
  <c r="O5" i="149"/>
  <c r="O20" i="149"/>
  <c r="O19" i="149"/>
  <c r="O18" i="149"/>
  <c r="O17" i="149"/>
  <c r="O13" i="149"/>
  <c r="L25" i="149"/>
  <c r="O10" i="149"/>
  <c r="O7" i="149"/>
  <c r="O6" i="149"/>
  <c r="O12" i="149"/>
  <c r="O9" i="149"/>
  <c r="G23" i="149"/>
  <c r="O15" i="149"/>
  <c r="O11" i="149"/>
  <c r="G24" i="149"/>
  <c r="M24" i="149"/>
  <c r="F23" i="149"/>
  <c r="G25" i="149"/>
  <c r="M23" i="149"/>
  <c r="N23" i="149"/>
  <c r="M25" i="149"/>
  <c r="E30" i="149"/>
  <c r="F30" i="149" s="1"/>
  <c r="F24" i="149"/>
  <c r="F25" i="149"/>
  <c r="I59" i="148"/>
  <c r="I57" i="148"/>
  <c r="H57" i="148"/>
  <c r="G43" i="148"/>
  <c r="E43" i="148"/>
  <c r="F43" i="148" s="1"/>
  <c r="B33" i="148"/>
  <c r="G33" i="148" s="1"/>
  <c r="B30" i="148"/>
  <c r="G30" i="148" s="1"/>
  <c r="K8" i="148"/>
  <c r="E5" i="148"/>
  <c r="O5" i="148" s="1"/>
  <c r="G41" i="148"/>
  <c r="E41" i="148"/>
  <c r="F41" i="148" s="1"/>
  <c r="G40" i="148"/>
  <c r="E40" i="148"/>
  <c r="F40" i="148" s="1"/>
  <c r="G39" i="148"/>
  <c r="E39" i="148"/>
  <c r="F39" i="148" s="1"/>
  <c r="G38" i="148"/>
  <c r="E38" i="148"/>
  <c r="F38" i="148" s="1"/>
  <c r="G37" i="148"/>
  <c r="E37" i="148"/>
  <c r="F37" i="148" s="1"/>
  <c r="G36" i="148"/>
  <c r="E36" i="148"/>
  <c r="F36" i="148" s="1"/>
  <c r="G35" i="148"/>
  <c r="E35" i="148"/>
  <c r="F35" i="148" s="1"/>
  <c r="G34" i="148"/>
  <c r="E34" i="148"/>
  <c r="F34" i="148" s="1"/>
  <c r="G32" i="148"/>
  <c r="E32" i="148"/>
  <c r="F32" i="148" s="1"/>
  <c r="G31" i="148"/>
  <c r="E31" i="148"/>
  <c r="F31" i="148" s="1"/>
  <c r="G29" i="148"/>
  <c r="E29" i="148"/>
  <c r="F29" i="148" s="1"/>
  <c r="G28" i="148"/>
  <c r="E28" i="148"/>
  <c r="F28" i="148" s="1"/>
  <c r="N20" i="148"/>
  <c r="M20" i="148"/>
  <c r="K20" i="148"/>
  <c r="G20" i="148"/>
  <c r="E20" i="148"/>
  <c r="O20" i="148" s="1"/>
  <c r="N19" i="148"/>
  <c r="K19" i="148"/>
  <c r="G19" i="148"/>
  <c r="E19" i="148"/>
  <c r="N18" i="148"/>
  <c r="M18" i="148"/>
  <c r="K18" i="148"/>
  <c r="G18" i="148"/>
  <c r="E18" i="148"/>
  <c r="N17" i="148"/>
  <c r="M17" i="148"/>
  <c r="K17" i="148"/>
  <c r="G17" i="148"/>
  <c r="E17" i="148"/>
  <c r="N16" i="148"/>
  <c r="M16" i="148"/>
  <c r="K16" i="148"/>
  <c r="G16" i="148"/>
  <c r="E16" i="148"/>
  <c r="N15" i="148"/>
  <c r="M15" i="148"/>
  <c r="K15" i="148"/>
  <c r="G15" i="148"/>
  <c r="E15" i="148"/>
  <c r="N14" i="148"/>
  <c r="M14" i="148"/>
  <c r="K14" i="148"/>
  <c r="G14" i="148"/>
  <c r="E14" i="148"/>
  <c r="N13" i="148"/>
  <c r="M13" i="148"/>
  <c r="K13" i="148"/>
  <c r="G13" i="148"/>
  <c r="E13" i="148"/>
  <c r="N12" i="148"/>
  <c r="M12" i="148"/>
  <c r="K12" i="148"/>
  <c r="G12" i="148"/>
  <c r="E12" i="148"/>
  <c r="N11" i="148"/>
  <c r="M11" i="148"/>
  <c r="K11" i="148"/>
  <c r="G11" i="148"/>
  <c r="E11" i="148"/>
  <c r="N10" i="148"/>
  <c r="M10" i="148"/>
  <c r="K10" i="148"/>
  <c r="G10" i="148"/>
  <c r="E10" i="148"/>
  <c r="N9" i="148"/>
  <c r="M9" i="148"/>
  <c r="K9" i="148"/>
  <c r="G9" i="148"/>
  <c r="E9" i="148"/>
  <c r="N8" i="148"/>
  <c r="M8" i="148"/>
  <c r="G8" i="148"/>
  <c r="E8" i="148"/>
  <c r="N7" i="148"/>
  <c r="M7" i="148"/>
  <c r="K7" i="148"/>
  <c r="O7" i="148" s="1"/>
  <c r="G7" i="148"/>
  <c r="E7" i="148"/>
  <c r="N6" i="148"/>
  <c r="M6" i="148"/>
  <c r="K6" i="148"/>
  <c r="G6" i="148"/>
  <c r="E6" i="148"/>
  <c r="N5" i="148"/>
  <c r="M5" i="148"/>
  <c r="K5" i="148"/>
  <c r="G5" i="148"/>
  <c r="N4" i="148"/>
  <c r="M4" i="148"/>
  <c r="K4" i="148"/>
  <c r="G4" i="148"/>
  <c r="E4" i="148"/>
  <c r="O4" i="148" s="1"/>
  <c r="K8" i="147"/>
  <c r="M6" i="147"/>
  <c r="N6" i="147"/>
  <c r="M7" i="147"/>
  <c r="N7" i="147"/>
  <c r="N8" i="147"/>
  <c r="M9" i="147"/>
  <c r="N9" i="147"/>
  <c r="M10" i="147"/>
  <c r="N10" i="147"/>
  <c r="N11" i="147"/>
  <c r="M12" i="147"/>
  <c r="N12" i="147"/>
  <c r="M13" i="147"/>
  <c r="M24" i="147" s="1"/>
  <c r="N13" i="147"/>
  <c r="M14" i="147"/>
  <c r="N14" i="147"/>
  <c r="N15" i="147"/>
  <c r="M16" i="147"/>
  <c r="N16" i="147"/>
  <c r="M17" i="147"/>
  <c r="N17" i="147"/>
  <c r="N18" i="147"/>
  <c r="N19" i="147"/>
  <c r="N20" i="147"/>
  <c r="G41" i="147"/>
  <c r="E41" i="147"/>
  <c r="F41" i="147" s="1"/>
  <c r="G40" i="147"/>
  <c r="E40" i="147"/>
  <c r="F40" i="147" s="1"/>
  <c r="G39" i="147"/>
  <c r="E39" i="147"/>
  <c r="F39" i="147" s="1"/>
  <c r="G38" i="147"/>
  <c r="E38" i="147"/>
  <c r="F38" i="147" s="1"/>
  <c r="G37" i="147"/>
  <c r="E37" i="147"/>
  <c r="F37" i="147" s="1"/>
  <c r="G36" i="147"/>
  <c r="E36" i="147"/>
  <c r="F36" i="147" s="1"/>
  <c r="G35" i="147"/>
  <c r="E35" i="147"/>
  <c r="F35" i="147" s="1"/>
  <c r="G34" i="147"/>
  <c r="E34" i="147"/>
  <c r="F34" i="147" s="1"/>
  <c r="G33" i="147"/>
  <c r="E33" i="147"/>
  <c r="F33" i="147" s="1"/>
  <c r="G32" i="147"/>
  <c r="E32" i="147"/>
  <c r="F32" i="147" s="1"/>
  <c r="G31" i="147"/>
  <c r="E31" i="147"/>
  <c r="F31" i="147" s="1"/>
  <c r="G30" i="147"/>
  <c r="G29" i="147"/>
  <c r="E29" i="147"/>
  <c r="F29" i="147" s="1"/>
  <c r="G28" i="147"/>
  <c r="E28" i="147"/>
  <c r="F28" i="147" s="1"/>
  <c r="K20" i="147"/>
  <c r="G20" i="147"/>
  <c r="E20" i="147"/>
  <c r="K19" i="147"/>
  <c r="G19" i="147"/>
  <c r="E19" i="147"/>
  <c r="O19" i="147" s="1"/>
  <c r="K18" i="147"/>
  <c r="O18" i="147" s="1"/>
  <c r="G18" i="147"/>
  <c r="E18" i="147"/>
  <c r="K17" i="147"/>
  <c r="G17" i="147"/>
  <c r="E17" i="147"/>
  <c r="K16" i="147"/>
  <c r="G16" i="147"/>
  <c r="E16" i="147"/>
  <c r="K15" i="147"/>
  <c r="G15" i="147"/>
  <c r="E15" i="147"/>
  <c r="K14" i="147"/>
  <c r="G14" i="147"/>
  <c r="E14" i="147"/>
  <c r="K13" i="147"/>
  <c r="G13" i="147"/>
  <c r="F24" i="147" s="1"/>
  <c r="E13" i="147"/>
  <c r="K12" i="147"/>
  <c r="G12" i="147"/>
  <c r="E12" i="147"/>
  <c r="K11" i="147"/>
  <c r="G11" i="147"/>
  <c r="E11" i="147"/>
  <c r="K10" i="147"/>
  <c r="G10" i="147"/>
  <c r="E10" i="147"/>
  <c r="K9" i="147"/>
  <c r="G9" i="147"/>
  <c r="E9" i="147"/>
  <c r="O9" i="147" s="1"/>
  <c r="G8" i="147"/>
  <c r="E8" i="147"/>
  <c r="K7" i="147"/>
  <c r="G7" i="147"/>
  <c r="E7" i="147"/>
  <c r="K6" i="147"/>
  <c r="G6" i="147"/>
  <c r="E6" i="147"/>
  <c r="N5" i="147"/>
  <c r="M5" i="147"/>
  <c r="M23" i="147" s="1"/>
  <c r="K5" i="147"/>
  <c r="G5" i="147"/>
  <c r="E5" i="147"/>
  <c r="N4" i="147"/>
  <c r="K4" i="147"/>
  <c r="G4" i="147"/>
  <c r="E4" i="147"/>
  <c r="B33" i="146"/>
  <c r="G33" i="146" s="1"/>
  <c r="B30" i="146"/>
  <c r="G30" i="146" s="1"/>
  <c r="G41" i="146"/>
  <c r="E41" i="146"/>
  <c r="F41" i="146" s="1"/>
  <c r="G40" i="146"/>
  <c r="E40" i="146"/>
  <c r="F40" i="146" s="1"/>
  <c r="G39" i="146"/>
  <c r="E39" i="146"/>
  <c r="F39" i="146" s="1"/>
  <c r="G38" i="146"/>
  <c r="E38" i="146"/>
  <c r="F38" i="146" s="1"/>
  <c r="G37" i="146"/>
  <c r="E37" i="146"/>
  <c r="F37" i="146" s="1"/>
  <c r="G36" i="146"/>
  <c r="E36" i="146"/>
  <c r="F36" i="146" s="1"/>
  <c r="G35" i="146"/>
  <c r="E35" i="146"/>
  <c r="F35" i="146" s="1"/>
  <c r="G34" i="146"/>
  <c r="E34" i="146"/>
  <c r="F34" i="146" s="1"/>
  <c r="G32" i="146"/>
  <c r="E32" i="146"/>
  <c r="F32" i="146" s="1"/>
  <c r="G31" i="146"/>
  <c r="E31" i="146"/>
  <c r="F31" i="146" s="1"/>
  <c r="E30" i="146"/>
  <c r="F30" i="146" s="1"/>
  <c r="G29" i="146"/>
  <c r="E29" i="146"/>
  <c r="F29" i="146" s="1"/>
  <c r="G28" i="146"/>
  <c r="I28" i="146" s="1"/>
  <c r="J28" i="146" s="1"/>
  <c r="K28" i="146" s="1"/>
  <c r="L28" i="146" s="1"/>
  <c r="E28" i="146"/>
  <c r="F28" i="146" s="1"/>
  <c r="N20" i="146"/>
  <c r="M20" i="146"/>
  <c r="K20" i="146"/>
  <c r="G20" i="146"/>
  <c r="E20" i="146"/>
  <c r="N19" i="146"/>
  <c r="M19" i="146"/>
  <c r="K19" i="146"/>
  <c r="G19" i="146"/>
  <c r="E19" i="146"/>
  <c r="K18" i="146"/>
  <c r="G18" i="146"/>
  <c r="E18" i="146"/>
  <c r="K17" i="146"/>
  <c r="G17" i="146"/>
  <c r="E17" i="146"/>
  <c r="N16" i="146"/>
  <c r="M16" i="146"/>
  <c r="K16" i="146"/>
  <c r="G16" i="146"/>
  <c r="E16" i="146"/>
  <c r="N15" i="146"/>
  <c r="M15" i="146"/>
  <c r="K15" i="146"/>
  <c r="G15" i="146"/>
  <c r="E15" i="146"/>
  <c r="N14" i="146"/>
  <c r="M14" i="146"/>
  <c r="K14" i="146"/>
  <c r="G14" i="146"/>
  <c r="E14" i="146"/>
  <c r="N13" i="146"/>
  <c r="M13" i="146"/>
  <c r="K13" i="146"/>
  <c r="G13" i="146"/>
  <c r="E13" i="146"/>
  <c r="N12" i="146"/>
  <c r="M12" i="146"/>
  <c r="K12" i="146"/>
  <c r="G12" i="146"/>
  <c r="E12" i="146"/>
  <c r="K11" i="146"/>
  <c r="G11" i="146"/>
  <c r="E11" i="146"/>
  <c r="K10" i="146"/>
  <c r="G10" i="146"/>
  <c r="E10" i="146"/>
  <c r="N9" i="146"/>
  <c r="M9" i="146"/>
  <c r="K9" i="146"/>
  <c r="G9" i="146"/>
  <c r="E9" i="146"/>
  <c r="G8" i="146"/>
  <c r="E8" i="146"/>
  <c r="N7" i="146"/>
  <c r="M7" i="146"/>
  <c r="K7" i="146"/>
  <c r="G7" i="146"/>
  <c r="E7" i="146"/>
  <c r="N6" i="146"/>
  <c r="M6" i="146"/>
  <c r="K6" i="146"/>
  <c r="G6" i="146"/>
  <c r="E6" i="146"/>
  <c r="O6" i="146" s="1"/>
  <c r="N5" i="146"/>
  <c r="M5" i="146"/>
  <c r="K5" i="146"/>
  <c r="G5" i="146"/>
  <c r="E5" i="146"/>
  <c r="N4" i="146"/>
  <c r="M4" i="146"/>
  <c r="K4" i="146"/>
  <c r="G4" i="146"/>
  <c r="E4" i="146"/>
  <c r="O11" i="147" l="1"/>
  <c r="L24" i="147"/>
  <c r="O6" i="147"/>
  <c r="O16" i="148"/>
  <c r="E33" i="146"/>
  <c r="F33" i="146" s="1"/>
  <c r="E30" i="148"/>
  <c r="F30" i="148" s="1"/>
  <c r="F23" i="147"/>
  <c r="O7" i="146"/>
  <c r="M24" i="146"/>
  <c r="O10" i="147"/>
  <c r="E33" i="148"/>
  <c r="F33" i="148" s="1"/>
  <c r="O6" i="148"/>
  <c r="O19" i="148"/>
  <c r="O17" i="148"/>
  <c r="G24" i="148"/>
  <c r="O15" i="148"/>
  <c r="O14" i="148"/>
  <c r="M23" i="148"/>
  <c r="F23" i="148"/>
  <c r="O12" i="148"/>
  <c r="M24" i="148"/>
  <c r="G23" i="148"/>
  <c r="O11" i="148"/>
  <c r="O8" i="148"/>
  <c r="F24" i="148"/>
  <c r="M25" i="148"/>
  <c r="O10" i="148"/>
  <c r="O13" i="148"/>
  <c r="L24" i="148"/>
  <c r="O9" i="148"/>
  <c r="O18" i="148"/>
  <c r="F25" i="148"/>
  <c r="G25" i="148"/>
  <c r="L25" i="148"/>
  <c r="N23" i="148"/>
  <c r="O12" i="147"/>
  <c r="M25" i="147"/>
  <c r="L25" i="147"/>
  <c r="F25" i="147"/>
  <c r="O8" i="147"/>
  <c r="O7" i="147"/>
  <c r="N23" i="147"/>
  <c r="O5" i="147"/>
  <c r="O20" i="147"/>
  <c r="G24" i="147"/>
  <c r="O17" i="147"/>
  <c r="O16" i="147"/>
  <c r="O15" i="147"/>
  <c r="O14" i="147"/>
  <c r="O13" i="147"/>
  <c r="O4" i="147"/>
  <c r="G25" i="147"/>
  <c r="G23" i="147"/>
  <c r="E30" i="147"/>
  <c r="F30" i="147" s="1"/>
  <c r="O15" i="146"/>
  <c r="O14" i="146"/>
  <c r="O4" i="146"/>
  <c r="O12" i="146"/>
  <c r="L25" i="146"/>
  <c r="N23" i="146"/>
  <c r="O5" i="146"/>
  <c r="O20" i="146"/>
  <c r="O19" i="146"/>
  <c r="O16" i="146"/>
  <c r="L24" i="146"/>
  <c r="G25" i="146"/>
  <c r="O9" i="146"/>
  <c r="M25" i="146"/>
  <c r="G24" i="146"/>
  <c r="F24" i="146"/>
  <c r="G23" i="146"/>
  <c r="O13" i="146"/>
  <c r="M23" i="146"/>
  <c r="F23" i="146"/>
  <c r="F25" i="146"/>
  <c r="G40" i="145"/>
  <c r="G41" i="145"/>
  <c r="E41" i="145"/>
  <c r="F41" i="145" s="1"/>
  <c r="E40" i="145"/>
  <c r="F40" i="145" s="1"/>
  <c r="G39" i="145"/>
  <c r="E39" i="145"/>
  <c r="F39" i="145" s="1"/>
  <c r="G38" i="145"/>
  <c r="E38" i="145"/>
  <c r="F38" i="145" s="1"/>
  <c r="G37" i="145"/>
  <c r="E37" i="145"/>
  <c r="F37" i="145" s="1"/>
  <c r="G36" i="145"/>
  <c r="E36" i="145"/>
  <c r="F36" i="145" s="1"/>
  <c r="G35" i="145"/>
  <c r="E35" i="145"/>
  <c r="F35" i="145" s="1"/>
  <c r="G34" i="145"/>
  <c r="E34" i="145"/>
  <c r="F34" i="145" s="1"/>
  <c r="G33" i="145"/>
  <c r="E33" i="145"/>
  <c r="F33" i="145" s="1"/>
  <c r="G32" i="145"/>
  <c r="E32" i="145"/>
  <c r="F32" i="145" s="1"/>
  <c r="G31" i="145"/>
  <c r="E31" i="145"/>
  <c r="F31" i="145" s="1"/>
  <c r="G30" i="145"/>
  <c r="E30" i="145"/>
  <c r="F30" i="145" s="1"/>
  <c r="G29" i="145"/>
  <c r="E29" i="145"/>
  <c r="F29" i="145" s="1"/>
  <c r="G28" i="145"/>
  <c r="E28" i="145"/>
  <c r="F28" i="145" s="1"/>
  <c r="N20" i="145"/>
  <c r="M20" i="145"/>
  <c r="K20" i="145"/>
  <c r="G20" i="145"/>
  <c r="E20" i="145"/>
  <c r="N19" i="145"/>
  <c r="M19" i="145"/>
  <c r="K19" i="145"/>
  <c r="G19" i="145"/>
  <c r="E19" i="145"/>
  <c r="N18" i="145"/>
  <c r="M18" i="145"/>
  <c r="K18" i="145"/>
  <c r="G18" i="145"/>
  <c r="E18" i="145"/>
  <c r="N17" i="145"/>
  <c r="M17" i="145"/>
  <c r="K17" i="145"/>
  <c r="G17" i="145"/>
  <c r="E17" i="145"/>
  <c r="N16" i="145"/>
  <c r="M16" i="145"/>
  <c r="K16" i="145"/>
  <c r="G16" i="145"/>
  <c r="E16" i="145"/>
  <c r="N15" i="145"/>
  <c r="M15" i="145"/>
  <c r="K15" i="145"/>
  <c r="G15" i="145"/>
  <c r="E15" i="145"/>
  <c r="N14" i="145"/>
  <c r="M14" i="145"/>
  <c r="K14" i="145"/>
  <c r="G14" i="145"/>
  <c r="E14" i="145"/>
  <c r="O14" i="145" s="1"/>
  <c r="N13" i="145"/>
  <c r="M13" i="145"/>
  <c r="K13" i="145"/>
  <c r="G13" i="145"/>
  <c r="E13" i="145"/>
  <c r="N12" i="145"/>
  <c r="M12" i="145"/>
  <c r="K12" i="145"/>
  <c r="G12" i="145"/>
  <c r="E12" i="145"/>
  <c r="N11" i="145"/>
  <c r="M11" i="145"/>
  <c r="K11" i="145"/>
  <c r="G11" i="145"/>
  <c r="E11" i="145"/>
  <c r="N10" i="145"/>
  <c r="M10" i="145"/>
  <c r="K10" i="145"/>
  <c r="G10" i="145"/>
  <c r="E10" i="145"/>
  <c r="N9" i="145"/>
  <c r="M9" i="145"/>
  <c r="K9" i="145"/>
  <c r="G9" i="145"/>
  <c r="E9" i="145"/>
  <c r="N8" i="145"/>
  <c r="M8" i="145"/>
  <c r="K8" i="145"/>
  <c r="G8" i="145"/>
  <c r="E8" i="145"/>
  <c r="N7" i="145"/>
  <c r="M7" i="145"/>
  <c r="K7" i="145"/>
  <c r="G7" i="145"/>
  <c r="E7" i="145"/>
  <c r="N6" i="145"/>
  <c r="M6" i="145"/>
  <c r="K6" i="145"/>
  <c r="G6" i="145"/>
  <c r="E6" i="145"/>
  <c r="N5" i="145"/>
  <c r="M5" i="145"/>
  <c r="K5" i="145"/>
  <c r="G5" i="145"/>
  <c r="E5" i="145"/>
  <c r="N4" i="145"/>
  <c r="M4" i="145"/>
  <c r="K4" i="145"/>
  <c r="G4" i="145"/>
  <c r="E4" i="145"/>
  <c r="F25" i="144"/>
  <c r="G41" i="144"/>
  <c r="E41" i="144"/>
  <c r="F41" i="144" s="1"/>
  <c r="G40" i="144"/>
  <c r="E40" i="144"/>
  <c r="F40" i="144" s="1"/>
  <c r="G39" i="144"/>
  <c r="E39" i="144"/>
  <c r="F39" i="144" s="1"/>
  <c r="G38" i="144"/>
  <c r="E38" i="144"/>
  <c r="F38" i="144" s="1"/>
  <c r="G37" i="144"/>
  <c r="E37" i="144"/>
  <c r="F37" i="144" s="1"/>
  <c r="G36" i="144"/>
  <c r="E36" i="144"/>
  <c r="F36" i="144" s="1"/>
  <c r="G35" i="144"/>
  <c r="E35" i="144"/>
  <c r="F35" i="144" s="1"/>
  <c r="G34" i="144"/>
  <c r="E34" i="144"/>
  <c r="F34" i="144" s="1"/>
  <c r="G33" i="144"/>
  <c r="E33" i="144"/>
  <c r="F33" i="144" s="1"/>
  <c r="G32" i="144"/>
  <c r="E32" i="144"/>
  <c r="F32" i="144" s="1"/>
  <c r="G31" i="144"/>
  <c r="E31" i="144"/>
  <c r="F31" i="144" s="1"/>
  <c r="G30" i="144"/>
  <c r="E30" i="144"/>
  <c r="F30" i="144" s="1"/>
  <c r="G29" i="144"/>
  <c r="E29" i="144"/>
  <c r="F29" i="144" s="1"/>
  <c r="G28" i="144"/>
  <c r="E28" i="144"/>
  <c r="F28" i="144" s="1"/>
  <c r="N20" i="144"/>
  <c r="M20" i="144"/>
  <c r="K20" i="144"/>
  <c r="G20" i="144"/>
  <c r="E20" i="144"/>
  <c r="N19" i="144"/>
  <c r="M19" i="144"/>
  <c r="K19" i="144"/>
  <c r="G19" i="144"/>
  <c r="E19" i="144"/>
  <c r="N18" i="144"/>
  <c r="M18" i="144"/>
  <c r="K18" i="144"/>
  <c r="G18" i="144"/>
  <c r="E18" i="144"/>
  <c r="N17" i="144"/>
  <c r="M17" i="144"/>
  <c r="K17" i="144"/>
  <c r="G17" i="144"/>
  <c r="E17" i="144"/>
  <c r="N16" i="144"/>
  <c r="M16" i="144"/>
  <c r="K16" i="144"/>
  <c r="G16" i="144"/>
  <c r="E16" i="144"/>
  <c r="N15" i="144"/>
  <c r="M15" i="144"/>
  <c r="K15" i="144"/>
  <c r="G15" i="144"/>
  <c r="E15" i="144"/>
  <c r="N14" i="144"/>
  <c r="M14" i="144"/>
  <c r="K14" i="144"/>
  <c r="G14" i="144"/>
  <c r="E14" i="144"/>
  <c r="N13" i="144"/>
  <c r="M13" i="144"/>
  <c r="K13" i="144"/>
  <c r="G13" i="144"/>
  <c r="F24" i="144" s="1"/>
  <c r="E13" i="144"/>
  <c r="N12" i="144"/>
  <c r="M12" i="144"/>
  <c r="K12" i="144"/>
  <c r="G12" i="144"/>
  <c r="E12" i="144"/>
  <c r="O12" i="144" s="1"/>
  <c r="N11" i="144"/>
  <c r="M11" i="144"/>
  <c r="K11" i="144"/>
  <c r="G11" i="144"/>
  <c r="E11" i="144"/>
  <c r="N10" i="144"/>
  <c r="M10" i="144"/>
  <c r="K10" i="144"/>
  <c r="G10" i="144"/>
  <c r="E10" i="144"/>
  <c r="N9" i="144"/>
  <c r="M9" i="144"/>
  <c r="K9" i="144"/>
  <c r="G9" i="144"/>
  <c r="E9" i="144"/>
  <c r="N8" i="144"/>
  <c r="M8" i="144"/>
  <c r="M25" i="144" s="1"/>
  <c r="K8" i="144"/>
  <c r="G8" i="144"/>
  <c r="E8" i="144"/>
  <c r="N7" i="144"/>
  <c r="M7" i="144"/>
  <c r="K7" i="144"/>
  <c r="G7" i="144"/>
  <c r="E7" i="144"/>
  <c r="N6" i="144"/>
  <c r="M6" i="144"/>
  <c r="L25" i="144" s="1"/>
  <c r="K6" i="144"/>
  <c r="G6" i="144"/>
  <c r="G25" i="144" s="1"/>
  <c r="E6" i="144"/>
  <c r="N5" i="144"/>
  <c r="M5" i="144"/>
  <c r="K5" i="144"/>
  <c r="G5" i="144"/>
  <c r="E5" i="144"/>
  <c r="N4" i="144"/>
  <c r="M4" i="144"/>
  <c r="K4" i="144"/>
  <c r="G4" i="144"/>
  <c r="F23" i="144" s="1"/>
  <c r="E4" i="144"/>
  <c r="O4" i="144" s="1"/>
  <c r="E36" i="143"/>
  <c r="F36" i="143" s="1"/>
  <c r="G36" i="143"/>
  <c r="E37" i="143"/>
  <c r="F37" i="143" s="1"/>
  <c r="G37" i="143"/>
  <c r="E41" i="143"/>
  <c r="F41" i="143" s="1"/>
  <c r="G41" i="143"/>
  <c r="G40" i="143"/>
  <c r="E40" i="143"/>
  <c r="F40" i="143" s="1"/>
  <c r="G39" i="143"/>
  <c r="E39" i="143"/>
  <c r="F39" i="143" s="1"/>
  <c r="G38" i="143"/>
  <c r="E38" i="143"/>
  <c r="F38" i="143" s="1"/>
  <c r="G35" i="143"/>
  <c r="E35" i="143"/>
  <c r="F35" i="143" s="1"/>
  <c r="G34" i="143"/>
  <c r="E34" i="143"/>
  <c r="F34" i="143" s="1"/>
  <c r="G33" i="143"/>
  <c r="E33" i="143"/>
  <c r="F33" i="143" s="1"/>
  <c r="G32" i="143"/>
  <c r="E32" i="143"/>
  <c r="F32" i="143" s="1"/>
  <c r="G31" i="143"/>
  <c r="E31" i="143"/>
  <c r="F31" i="143" s="1"/>
  <c r="G30" i="143"/>
  <c r="E30" i="143"/>
  <c r="F30" i="143" s="1"/>
  <c r="G29" i="143"/>
  <c r="E29" i="143"/>
  <c r="F29" i="143" s="1"/>
  <c r="G28" i="143"/>
  <c r="E28" i="143"/>
  <c r="F28" i="143" s="1"/>
  <c r="N20" i="143"/>
  <c r="M20" i="143"/>
  <c r="K20" i="143"/>
  <c r="G20" i="143"/>
  <c r="E20" i="143"/>
  <c r="N19" i="143"/>
  <c r="M19" i="143"/>
  <c r="K19" i="143"/>
  <c r="G19" i="143"/>
  <c r="E19" i="143"/>
  <c r="N18" i="143"/>
  <c r="M18" i="143"/>
  <c r="K18" i="143"/>
  <c r="G18" i="143"/>
  <c r="E18" i="143"/>
  <c r="N17" i="143"/>
  <c r="M17" i="143"/>
  <c r="K17" i="143"/>
  <c r="G17" i="143"/>
  <c r="E17" i="143"/>
  <c r="N16" i="143"/>
  <c r="M16" i="143"/>
  <c r="K16" i="143"/>
  <c r="G16" i="143"/>
  <c r="E16" i="143"/>
  <c r="N15" i="143"/>
  <c r="M15" i="143"/>
  <c r="K15" i="143"/>
  <c r="G15" i="143"/>
  <c r="E15" i="143"/>
  <c r="N14" i="143"/>
  <c r="M14" i="143"/>
  <c r="K14" i="143"/>
  <c r="G14" i="143"/>
  <c r="E14" i="143"/>
  <c r="O14" i="143" s="1"/>
  <c r="N13" i="143"/>
  <c r="M13" i="143"/>
  <c r="K13" i="143"/>
  <c r="G13" i="143"/>
  <c r="E13" i="143"/>
  <c r="N12" i="143"/>
  <c r="M12" i="143"/>
  <c r="K12" i="143"/>
  <c r="G12" i="143"/>
  <c r="E12" i="143"/>
  <c r="N11" i="143"/>
  <c r="M11" i="143"/>
  <c r="K11" i="143"/>
  <c r="G11" i="143"/>
  <c r="E11" i="143"/>
  <c r="N10" i="143"/>
  <c r="M10" i="143"/>
  <c r="K10" i="143"/>
  <c r="G10" i="143"/>
  <c r="F25" i="143" s="1"/>
  <c r="E10" i="143"/>
  <c r="N9" i="143"/>
  <c r="M9" i="143"/>
  <c r="K9" i="143"/>
  <c r="G9" i="143"/>
  <c r="E9" i="143"/>
  <c r="N8" i="143"/>
  <c r="M8" i="143"/>
  <c r="K8" i="143"/>
  <c r="G8" i="143"/>
  <c r="E8" i="143"/>
  <c r="O8" i="143" s="1"/>
  <c r="N7" i="143"/>
  <c r="M7" i="143"/>
  <c r="K7" i="143"/>
  <c r="G7" i="143"/>
  <c r="E7" i="143"/>
  <c r="N6" i="143"/>
  <c r="M6" i="143"/>
  <c r="K6" i="143"/>
  <c r="G6" i="143"/>
  <c r="E6" i="143"/>
  <c r="N5" i="143"/>
  <c r="M5" i="143"/>
  <c r="M23" i="143" s="1"/>
  <c r="K5" i="143"/>
  <c r="G5" i="143"/>
  <c r="G25" i="143" s="1"/>
  <c r="E5" i="143"/>
  <c r="N4" i="143"/>
  <c r="M4" i="143"/>
  <c r="K4" i="143"/>
  <c r="G4" i="143"/>
  <c r="F23" i="143" s="1"/>
  <c r="E4" i="143"/>
  <c r="G40" i="142"/>
  <c r="I40" i="142" s="1"/>
  <c r="E40" i="142"/>
  <c r="F40" i="142" s="1"/>
  <c r="I36" i="142"/>
  <c r="G39" i="142"/>
  <c r="I39" i="142" s="1"/>
  <c r="F39" i="142"/>
  <c r="E39" i="142"/>
  <c r="G38" i="142"/>
  <c r="E38" i="142"/>
  <c r="F38" i="142" s="1"/>
  <c r="G37" i="142"/>
  <c r="E37" i="142"/>
  <c r="F37" i="142" s="1"/>
  <c r="G36" i="142"/>
  <c r="E36" i="142"/>
  <c r="F36" i="142" s="1"/>
  <c r="G35" i="142"/>
  <c r="E35" i="142"/>
  <c r="F35" i="142" s="1"/>
  <c r="G34" i="142"/>
  <c r="E34" i="142"/>
  <c r="F34" i="142" s="1"/>
  <c r="G33" i="142"/>
  <c r="E33" i="142"/>
  <c r="F33" i="142" s="1"/>
  <c r="G32" i="142"/>
  <c r="E32" i="142"/>
  <c r="F32" i="142" s="1"/>
  <c r="G31" i="142"/>
  <c r="E31" i="142"/>
  <c r="F31" i="142" s="1"/>
  <c r="G30" i="142"/>
  <c r="E30" i="142"/>
  <c r="F30" i="142" s="1"/>
  <c r="G29" i="142"/>
  <c r="E29" i="142"/>
  <c r="F29" i="142" s="1"/>
  <c r="G28" i="142"/>
  <c r="E28" i="142"/>
  <c r="F28" i="142" s="1"/>
  <c r="N20" i="142"/>
  <c r="M20" i="142"/>
  <c r="K20" i="142"/>
  <c r="G20" i="142"/>
  <c r="E20" i="142"/>
  <c r="N19" i="142"/>
  <c r="M19" i="142"/>
  <c r="K19" i="142"/>
  <c r="G19" i="142"/>
  <c r="E19" i="142"/>
  <c r="N18" i="142"/>
  <c r="K18" i="142"/>
  <c r="G18" i="142"/>
  <c r="E18" i="142"/>
  <c r="N17" i="142"/>
  <c r="M17" i="142"/>
  <c r="K17" i="142"/>
  <c r="G17" i="142"/>
  <c r="E17" i="142"/>
  <c r="N16" i="142"/>
  <c r="M16" i="142"/>
  <c r="K16" i="142"/>
  <c r="G16" i="142"/>
  <c r="E16" i="142"/>
  <c r="N15" i="142"/>
  <c r="M15" i="142"/>
  <c r="K15" i="142"/>
  <c r="G15" i="142"/>
  <c r="E15" i="142"/>
  <c r="N14" i="142"/>
  <c r="M14" i="142"/>
  <c r="K14" i="142"/>
  <c r="G14" i="142"/>
  <c r="E14" i="142"/>
  <c r="O14" i="142" s="1"/>
  <c r="N13" i="142"/>
  <c r="M13" i="142"/>
  <c r="K13" i="142"/>
  <c r="G13" i="142"/>
  <c r="E13" i="142"/>
  <c r="N12" i="142"/>
  <c r="M12" i="142"/>
  <c r="K12" i="142"/>
  <c r="G12" i="142"/>
  <c r="E12" i="142"/>
  <c r="N11" i="142"/>
  <c r="M11" i="142"/>
  <c r="K11" i="142"/>
  <c r="G11" i="142"/>
  <c r="E11" i="142"/>
  <c r="N10" i="142"/>
  <c r="M10" i="142"/>
  <c r="K10" i="142"/>
  <c r="G10" i="142"/>
  <c r="E10" i="142"/>
  <c r="N9" i="142"/>
  <c r="M9" i="142"/>
  <c r="K9" i="142"/>
  <c r="G9" i="142"/>
  <c r="E9" i="142"/>
  <c r="N8" i="142"/>
  <c r="M8" i="142"/>
  <c r="K8" i="142"/>
  <c r="G8" i="142"/>
  <c r="E8" i="142"/>
  <c r="O8" i="142" s="1"/>
  <c r="N7" i="142"/>
  <c r="M7" i="142"/>
  <c r="K7" i="142"/>
  <c r="G7" i="142"/>
  <c r="E7" i="142"/>
  <c r="N6" i="142"/>
  <c r="M6" i="142"/>
  <c r="K6" i="142"/>
  <c r="G6" i="142"/>
  <c r="E6" i="142"/>
  <c r="O6" i="142" s="1"/>
  <c r="N5" i="142"/>
  <c r="M5" i="142"/>
  <c r="K5" i="142"/>
  <c r="G5" i="142"/>
  <c r="E5" i="142"/>
  <c r="N4" i="142"/>
  <c r="M4" i="142"/>
  <c r="K4" i="142"/>
  <c r="G4" i="142"/>
  <c r="F23" i="142" s="1"/>
  <c r="E4" i="142"/>
  <c r="N23" i="143" l="1"/>
  <c r="O12" i="142"/>
  <c r="O19" i="142"/>
  <c r="M24" i="144"/>
  <c r="O11" i="143"/>
  <c r="O20" i="142"/>
  <c r="O4" i="143"/>
  <c r="G23" i="142"/>
  <c r="O10" i="144"/>
  <c r="F23" i="145"/>
  <c r="O12" i="145"/>
  <c r="O9" i="145"/>
  <c r="L25" i="145"/>
  <c r="O6" i="145"/>
  <c r="N23" i="145"/>
  <c r="M24" i="145"/>
  <c r="O20" i="145"/>
  <c r="O18" i="145"/>
  <c r="O17" i="145"/>
  <c r="G24" i="145"/>
  <c r="O13" i="145"/>
  <c r="O10" i="145"/>
  <c r="O4" i="145"/>
  <c r="O7" i="145"/>
  <c r="O15" i="145"/>
  <c r="O11" i="145"/>
  <c r="O5" i="145"/>
  <c r="O8" i="145"/>
  <c r="O16" i="145"/>
  <c r="O19" i="145"/>
  <c r="M25" i="145"/>
  <c r="G25" i="145"/>
  <c r="L24" i="145"/>
  <c r="F24" i="145"/>
  <c r="G23" i="145"/>
  <c r="M23" i="145"/>
  <c r="F25" i="145"/>
  <c r="O20" i="144"/>
  <c r="L24" i="144"/>
  <c r="O19" i="144"/>
  <c r="O18" i="144"/>
  <c r="G24" i="144"/>
  <c r="O16" i="144"/>
  <c r="G23" i="144"/>
  <c r="O13" i="144"/>
  <c r="O11" i="144"/>
  <c r="O9" i="144"/>
  <c r="N23" i="144"/>
  <c r="M23" i="144"/>
  <c r="O6" i="144"/>
  <c r="O5" i="144"/>
  <c r="O17" i="144"/>
  <c r="O8" i="144"/>
  <c r="O14" i="144"/>
  <c r="O15" i="144"/>
  <c r="O7" i="144"/>
  <c r="F24" i="143"/>
  <c r="O19" i="143"/>
  <c r="O18" i="143"/>
  <c r="G24" i="143"/>
  <c r="O15" i="143"/>
  <c r="O7" i="143"/>
  <c r="G23" i="143"/>
  <c r="O9" i="143"/>
  <c r="O12" i="143"/>
  <c r="O6" i="143"/>
  <c r="O17" i="143"/>
  <c r="O20" i="143"/>
  <c r="O5" i="143"/>
  <c r="O16" i="143"/>
  <c r="O10" i="143"/>
  <c r="O13" i="143"/>
  <c r="O17" i="142"/>
  <c r="O11" i="142"/>
  <c r="O9" i="142"/>
  <c r="M23" i="142"/>
  <c r="O7" i="142"/>
  <c r="O18" i="142"/>
  <c r="O4" i="142"/>
  <c r="O15" i="142"/>
  <c r="O5" i="142"/>
  <c r="O16" i="142"/>
  <c r="O10" i="142"/>
  <c r="O13" i="142"/>
  <c r="G43" i="141"/>
  <c r="G41" i="141"/>
  <c r="E41" i="141"/>
  <c r="F41" i="141" s="1"/>
  <c r="E34" i="141"/>
  <c r="F34" i="141" s="1"/>
  <c r="G34" i="141"/>
  <c r="E35" i="141"/>
  <c r="F35" i="141"/>
  <c r="G35" i="141"/>
  <c r="E36" i="141"/>
  <c r="F36" i="141"/>
  <c r="G36" i="141"/>
  <c r="E37" i="141"/>
  <c r="F37" i="141" s="1"/>
  <c r="G37" i="141"/>
  <c r="G33" i="141"/>
  <c r="E33" i="141"/>
  <c r="F33" i="141" s="1"/>
  <c r="G32" i="141"/>
  <c r="E32" i="141"/>
  <c r="F32" i="141" s="1"/>
  <c r="G31" i="141"/>
  <c r="E31" i="141"/>
  <c r="F31" i="141" s="1"/>
  <c r="G30" i="141"/>
  <c r="E30" i="141"/>
  <c r="F30" i="141" s="1"/>
  <c r="G29" i="141"/>
  <c r="E29" i="141"/>
  <c r="F29" i="141" s="1"/>
  <c r="G28" i="141"/>
  <c r="E28" i="141"/>
  <c r="F28" i="141" s="1"/>
  <c r="N20" i="141"/>
  <c r="M20" i="141"/>
  <c r="K20" i="141"/>
  <c r="G20" i="141"/>
  <c r="E20" i="141"/>
  <c r="O20" i="141" s="1"/>
  <c r="N19" i="141"/>
  <c r="M19" i="141"/>
  <c r="K19" i="141"/>
  <c r="G19" i="141"/>
  <c r="E19" i="141"/>
  <c r="N18" i="141"/>
  <c r="M18" i="141"/>
  <c r="K18" i="141"/>
  <c r="G18" i="141"/>
  <c r="E18" i="141"/>
  <c r="N17" i="141"/>
  <c r="M17" i="141"/>
  <c r="K17" i="141"/>
  <c r="G17" i="141"/>
  <c r="E17" i="141"/>
  <c r="N16" i="141"/>
  <c r="M16" i="141"/>
  <c r="K16" i="141"/>
  <c r="G16" i="141"/>
  <c r="E16" i="141"/>
  <c r="N15" i="141"/>
  <c r="M15" i="141"/>
  <c r="K15" i="141"/>
  <c r="G15" i="141"/>
  <c r="E15" i="141"/>
  <c r="N14" i="141"/>
  <c r="M14" i="141"/>
  <c r="K14" i="141"/>
  <c r="O14" i="141" s="1"/>
  <c r="G14" i="141"/>
  <c r="E14" i="141"/>
  <c r="N13" i="141"/>
  <c r="M13" i="141"/>
  <c r="K13" i="141"/>
  <c r="G13" i="141"/>
  <c r="E13" i="141"/>
  <c r="N12" i="141"/>
  <c r="M12" i="141"/>
  <c r="K12" i="141"/>
  <c r="G12" i="141"/>
  <c r="E12" i="141"/>
  <c r="O12" i="141" s="1"/>
  <c r="N11" i="141"/>
  <c r="M11" i="141"/>
  <c r="K11" i="141"/>
  <c r="G11" i="141"/>
  <c r="E11" i="141"/>
  <c r="N10" i="141"/>
  <c r="M10" i="141"/>
  <c r="K10" i="141"/>
  <c r="G10" i="141"/>
  <c r="E10" i="141"/>
  <c r="N9" i="141"/>
  <c r="M9" i="141"/>
  <c r="K9" i="141"/>
  <c r="G9" i="141"/>
  <c r="E9" i="141"/>
  <c r="N8" i="141"/>
  <c r="M8" i="141"/>
  <c r="K8" i="141"/>
  <c r="G8" i="141"/>
  <c r="E8" i="141"/>
  <c r="N7" i="141"/>
  <c r="M7" i="141"/>
  <c r="K7" i="141"/>
  <c r="G7" i="141"/>
  <c r="E7" i="141"/>
  <c r="N6" i="141"/>
  <c r="M6" i="141"/>
  <c r="K6" i="141"/>
  <c r="G6" i="141"/>
  <c r="E6" i="141"/>
  <c r="N5" i="141"/>
  <c r="M5" i="141"/>
  <c r="K5" i="141"/>
  <c r="G5" i="141"/>
  <c r="E5" i="141"/>
  <c r="N4" i="141"/>
  <c r="M4" i="141"/>
  <c r="K4" i="141"/>
  <c r="G4" i="141"/>
  <c r="E4" i="141"/>
  <c r="G37" i="140"/>
  <c r="E37" i="140"/>
  <c r="F37" i="140" s="1"/>
  <c r="G36" i="140"/>
  <c r="E36" i="140"/>
  <c r="F36" i="140" s="1"/>
  <c r="G35" i="140"/>
  <c r="E35" i="140"/>
  <c r="F35" i="140" s="1"/>
  <c r="G34" i="140"/>
  <c r="E34" i="140"/>
  <c r="F34" i="140" s="1"/>
  <c r="G33" i="140"/>
  <c r="E33" i="140"/>
  <c r="F33" i="140" s="1"/>
  <c r="G32" i="140"/>
  <c r="E32" i="140"/>
  <c r="F32" i="140" s="1"/>
  <c r="G31" i="140"/>
  <c r="E31" i="140"/>
  <c r="F31" i="140" s="1"/>
  <c r="G30" i="140"/>
  <c r="G29" i="140"/>
  <c r="E29" i="140"/>
  <c r="F29" i="140" s="1"/>
  <c r="G28" i="140"/>
  <c r="E28" i="140"/>
  <c r="F28" i="140" s="1"/>
  <c r="N20" i="140"/>
  <c r="M20" i="140"/>
  <c r="K20" i="140"/>
  <c r="G20" i="140"/>
  <c r="E20" i="140"/>
  <c r="N19" i="140"/>
  <c r="M19" i="140"/>
  <c r="K19" i="140"/>
  <c r="G19" i="140"/>
  <c r="E19" i="140"/>
  <c r="N18" i="140"/>
  <c r="M18" i="140"/>
  <c r="K18" i="140"/>
  <c r="G18" i="140"/>
  <c r="E18" i="140"/>
  <c r="N17" i="140"/>
  <c r="M17" i="140"/>
  <c r="K17" i="140"/>
  <c r="G17" i="140"/>
  <c r="E17" i="140"/>
  <c r="O17" i="140" s="1"/>
  <c r="N16" i="140"/>
  <c r="M16" i="140"/>
  <c r="K16" i="140"/>
  <c r="G16" i="140"/>
  <c r="F23" i="140" s="1"/>
  <c r="E16" i="140"/>
  <c r="N15" i="140"/>
  <c r="M15" i="140"/>
  <c r="K15" i="140"/>
  <c r="G15" i="140"/>
  <c r="E15" i="140"/>
  <c r="N14" i="140"/>
  <c r="M14" i="140"/>
  <c r="K14" i="140"/>
  <c r="G14" i="140"/>
  <c r="E14" i="140"/>
  <c r="N13" i="140"/>
  <c r="M13" i="140"/>
  <c r="K13" i="140"/>
  <c r="G13" i="140"/>
  <c r="E13" i="140"/>
  <c r="N12" i="140"/>
  <c r="M12" i="140"/>
  <c r="K12" i="140"/>
  <c r="G12" i="140"/>
  <c r="E12" i="140"/>
  <c r="N11" i="140"/>
  <c r="M11" i="140"/>
  <c r="K11" i="140"/>
  <c r="O11" i="140" s="1"/>
  <c r="G11" i="140"/>
  <c r="E11" i="140"/>
  <c r="N10" i="140"/>
  <c r="M10" i="140"/>
  <c r="K10" i="140"/>
  <c r="G10" i="140"/>
  <c r="E10" i="140"/>
  <c r="O10" i="140" s="1"/>
  <c r="N9" i="140"/>
  <c r="M9" i="140"/>
  <c r="K9" i="140"/>
  <c r="G9" i="140"/>
  <c r="E9" i="140"/>
  <c r="N8" i="140"/>
  <c r="M8" i="140"/>
  <c r="K8" i="140"/>
  <c r="G8" i="140"/>
  <c r="E8" i="140"/>
  <c r="N7" i="140"/>
  <c r="M7" i="140"/>
  <c r="K7" i="140"/>
  <c r="G7" i="140"/>
  <c r="E7" i="140"/>
  <c r="N6" i="140"/>
  <c r="M6" i="140"/>
  <c r="K6" i="140"/>
  <c r="G6" i="140"/>
  <c r="E6" i="140"/>
  <c r="N5" i="140"/>
  <c r="M5" i="140"/>
  <c r="K5" i="140"/>
  <c r="G5" i="140"/>
  <c r="E5" i="140"/>
  <c r="N4" i="140"/>
  <c r="M4" i="140"/>
  <c r="M23" i="140" s="1"/>
  <c r="K4" i="140"/>
  <c r="G4" i="140"/>
  <c r="E4" i="140"/>
  <c r="N12" i="115"/>
  <c r="O12" i="115"/>
  <c r="M4" i="115"/>
  <c r="H62" i="113"/>
  <c r="G62" i="113"/>
  <c r="F62" i="113"/>
  <c r="I62" i="113" s="1"/>
  <c r="Q62" i="113"/>
  <c r="S62" i="113" s="1"/>
  <c r="N62" i="113"/>
  <c r="G33" i="139"/>
  <c r="E33" i="139"/>
  <c r="F33" i="139" s="1"/>
  <c r="G32" i="139"/>
  <c r="E32" i="139"/>
  <c r="F32" i="139" s="1"/>
  <c r="G31" i="139"/>
  <c r="E31" i="139"/>
  <c r="F31" i="139" s="1"/>
  <c r="B33" i="139"/>
  <c r="Q61" i="113"/>
  <c r="S61" i="113" s="1"/>
  <c r="H61" i="113"/>
  <c r="G61" i="113"/>
  <c r="F61" i="113"/>
  <c r="I61" i="113" s="1"/>
  <c r="N61" i="113"/>
  <c r="O61" i="113" s="1"/>
  <c r="N59" i="113"/>
  <c r="B30" i="139"/>
  <c r="N14" i="115"/>
  <c r="M14" i="115"/>
  <c r="N13" i="115"/>
  <c r="M13" i="115"/>
  <c r="M12" i="115"/>
  <c r="N11" i="115"/>
  <c r="M11" i="115"/>
  <c r="N10" i="115"/>
  <c r="M10" i="115"/>
  <c r="N9" i="115"/>
  <c r="M9" i="115"/>
  <c r="N8" i="115"/>
  <c r="M8" i="115"/>
  <c r="N7" i="115"/>
  <c r="M7" i="115"/>
  <c r="N6" i="115"/>
  <c r="M6" i="115"/>
  <c r="N5" i="115"/>
  <c r="M5" i="115"/>
  <c r="N4" i="115"/>
  <c r="K14" i="115"/>
  <c r="L14" i="115" s="1"/>
  <c r="E14" i="115"/>
  <c r="F14" i="115" s="1"/>
  <c r="O657" i="114"/>
  <c r="N657" i="114"/>
  <c r="L657" i="114"/>
  <c r="G657" i="114"/>
  <c r="E657" i="114"/>
  <c r="P657" i="114" s="1"/>
  <c r="O656" i="114"/>
  <c r="N656" i="114"/>
  <c r="L656" i="114"/>
  <c r="P656" i="114" s="1"/>
  <c r="G656" i="114"/>
  <c r="E656" i="114"/>
  <c r="O655" i="114"/>
  <c r="N655" i="114"/>
  <c r="L655" i="114"/>
  <c r="G655" i="114"/>
  <c r="E655" i="114"/>
  <c r="O654" i="114"/>
  <c r="N654" i="114"/>
  <c r="L654" i="114"/>
  <c r="G654" i="114"/>
  <c r="E654" i="114"/>
  <c r="P654" i="114" s="1"/>
  <c r="O653" i="114"/>
  <c r="N653" i="114"/>
  <c r="L653" i="114"/>
  <c r="G653" i="114"/>
  <c r="E653" i="114"/>
  <c r="O652" i="114"/>
  <c r="N652" i="114"/>
  <c r="L652" i="114"/>
  <c r="P652" i="114" s="1"/>
  <c r="G652" i="114"/>
  <c r="E652" i="114"/>
  <c r="O651" i="114"/>
  <c r="N651" i="114"/>
  <c r="L651" i="114"/>
  <c r="G651" i="114"/>
  <c r="E651" i="114"/>
  <c r="P651" i="114" s="1"/>
  <c r="O650" i="114"/>
  <c r="N650" i="114"/>
  <c r="L650" i="114"/>
  <c r="G650" i="114"/>
  <c r="E650" i="114"/>
  <c r="P650" i="114" s="1"/>
  <c r="O649" i="114"/>
  <c r="N649" i="114"/>
  <c r="L649" i="114"/>
  <c r="G649" i="114"/>
  <c r="E649" i="114"/>
  <c r="O648" i="114"/>
  <c r="N648" i="114"/>
  <c r="L648" i="114"/>
  <c r="P648" i="114" s="1"/>
  <c r="G648" i="114"/>
  <c r="E648" i="114"/>
  <c r="O647" i="114"/>
  <c r="N647" i="114"/>
  <c r="L647" i="114"/>
  <c r="G647" i="114"/>
  <c r="E647" i="114"/>
  <c r="P647" i="114" s="1"/>
  <c r="O646" i="114"/>
  <c r="N646" i="114"/>
  <c r="L646" i="114"/>
  <c r="P646" i="114" s="1"/>
  <c r="G646" i="114"/>
  <c r="E646" i="114"/>
  <c r="O645" i="114"/>
  <c r="N645" i="114"/>
  <c r="L645" i="114"/>
  <c r="G645" i="114"/>
  <c r="E645" i="114"/>
  <c r="P645" i="114" s="1"/>
  <c r="O644" i="114"/>
  <c r="N644" i="114"/>
  <c r="L644" i="114"/>
  <c r="P644" i="114" s="1"/>
  <c r="G644" i="114"/>
  <c r="E644" i="114"/>
  <c r="O643" i="114"/>
  <c r="N643" i="114"/>
  <c r="L643" i="114"/>
  <c r="G643" i="114"/>
  <c r="E643" i="114"/>
  <c r="O642" i="114"/>
  <c r="N642" i="114"/>
  <c r="L642" i="114"/>
  <c r="G642" i="114"/>
  <c r="E642" i="114"/>
  <c r="P642" i="114" s="1"/>
  <c r="O641" i="114"/>
  <c r="N641" i="114"/>
  <c r="L641" i="114"/>
  <c r="G641" i="114"/>
  <c r="E641" i="114"/>
  <c r="E13" i="115"/>
  <c r="F13" i="115" s="1"/>
  <c r="K13" i="115"/>
  <c r="L13" i="115" s="1"/>
  <c r="E15" i="116"/>
  <c r="F15" i="116" s="1"/>
  <c r="E14" i="116"/>
  <c r="E13" i="116"/>
  <c r="F13" i="116" s="1"/>
  <c r="F14" i="116"/>
  <c r="H60" i="113"/>
  <c r="G60" i="113"/>
  <c r="F60" i="113"/>
  <c r="I60" i="113" s="1"/>
  <c r="H59" i="113"/>
  <c r="G59" i="113"/>
  <c r="O59" i="113" s="1"/>
  <c r="F59" i="113"/>
  <c r="I59" i="113" s="1"/>
  <c r="H58" i="113"/>
  <c r="G58" i="113"/>
  <c r="F58" i="113"/>
  <c r="I58" i="113" s="1"/>
  <c r="I57" i="113"/>
  <c r="H57" i="113"/>
  <c r="G57" i="113"/>
  <c r="F57" i="113"/>
  <c r="H56" i="113"/>
  <c r="G56" i="113"/>
  <c r="F56" i="113"/>
  <c r="I56" i="113" s="1"/>
  <c r="H55" i="113"/>
  <c r="G55" i="113"/>
  <c r="F55" i="113"/>
  <c r="I55" i="113" s="1"/>
  <c r="H54" i="113"/>
  <c r="G54" i="113"/>
  <c r="F54" i="113"/>
  <c r="I54" i="113" s="1"/>
  <c r="Q57" i="113"/>
  <c r="S57" i="113" s="1"/>
  <c r="Q56" i="113"/>
  <c r="S56" i="113" s="1"/>
  <c r="N57" i="113"/>
  <c r="O57" i="113" s="1"/>
  <c r="N56" i="113"/>
  <c r="O56" i="113" s="1"/>
  <c r="O640" i="114"/>
  <c r="N640" i="114"/>
  <c r="L640" i="114"/>
  <c r="G640" i="114"/>
  <c r="E640" i="114"/>
  <c r="P640" i="114" s="1"/>
  <c r="O639" i="114"/>
  <c r="N639" i="114"/>
  <c r="L639" i="114"/>
  <c r="P639" i="114" s="1"/>
  <c r="G639" i="114"/>
  <c r="E639" i="114"/>
  <c r="O638" i="114"/>
  <c r="N638" i="114"/>
  <c r="L638" i="114"/>
  <c r="G638" i="114"/>
  <c r="E638" i="114"/>
  <c r="P638" i="114" s="1"/>
  <c r="O637" i="114"/>
  <c r="N637" i="114"/>
  <c r="L637" i="114"/>
  <c r="G637" i="114"/>
  <c r="E637" i="114"/>
  <c r="O636" i="114"/>
  <c r="N636" i="114"/>
  <c r="L636" i="114"/>
  <c r="G636" i="114"/>
  <c r="E636" i="114"/>
  <c r="O635" i="114"/>
  <c r="N635" i="114"/>
  <c r="L635" i="114"/>
  <c r="G635" i="114"/>
  <c r="E635" i="114"/>
  <c r="P635" i="114" s="1"/>
  <c r="O634" i="114"/>
  <c r="N634" i="114"/>
  <c r="L634" i="114"/>
  <c r="G634" i="114"/>
  <c r="E634" i="114"/>
  <c r="O633" i="114"/>
  <c r="N633" i="114"/>
  <c r="L633" i="114"/>
  <c r="G633" i="114"/>
  <c r="E633" i="114"/>
  <c r="O632" i="114"/>
  <c r="N632" i="114"/>
  <c r="L632" i="114"/>
  <c r="G632" i="114"/>
  <c r="E632" i="114"/>
  <c r="O631" i="114"/>
  <c r="N631" i="114"/>
  <c r="L631" i="114"/>
  <c r="G631" i="114"/>
  <c r="E631" i="114"/>
  <c r="P631" i="114" s="1"/>
  <c r="O630" i="114"/>
  <c r="N630" i="114"/>
  <c r="L630" i="114"/>
  <c r="G630" i="114"/>
  <c r="E630" i="114"/>
  <c r="O629" i="114"/>
  <c r="N629" i="114"/>
  <c r="L629" i="114"/>
  <c r="G629" i="114"/>
  <c r="E629" i="114"/>
  <c r="O628" i="114"/>
  <c r="N628" i="114"/>
  <c r="L628" i="114"/>
  <c r="G628" i="114"/>
  <c r="E628" i="114"/>
  <c r="O627" i="114"/>
  <c r="N627" i="114"/>
  <c r="L627" i="114"/>
  <c r="G627" i="114"/>
  <c r="E627" i="114"/>
  <c r="P627" i="114" s="1"/>
  <c r="O626" i="114"/>
  <c r="N626" i="114"/>
  <c r="L626" i="114"/>
  <c r="G626" i="114"/>
  <c r="E626" i="114"/>
  <c r="O625" i="114"/>
  <c r="N625" i="114"/>
  <c r="L625" i="114"/>
  <c r="G625" i="114"/>
  <c r="E625" i="114"/>
  <c r="P625" i="114" s="1"/>
  <c r="O624" i="114"/>
  <c r="N624" i="114"/>
  <c r="L624" i="114"/>
  <c r="G624" i="114"/>
  <c r="E624" i="114"/>
  <c r="P624" i="114" s="1"/>
  <c r="O623" i="114"/>
  <c r="N623" i="114"/>
  <c r="L623" i="114"/>
  <c r="G623" i="114"/>
  <c r="E623" i="114"/>
  <c r="O622" i="114"/>
  <c r="N622" i="114"/>
  <c r="L622" i="114"/>
  <c r="G622" i="114"/>
  <c r="E622" i="114"/>
  <c r="P622" i="114" s="1"/>
  <c r="O621" i="114"/>
  <c r="N621" i="114"/>
  <c r="L621" i="114"/>
  <c r="G621" i="114"/>
  <c r="E621" i="114"/>
  <c r="O620" i="114"/>
  <c r="N620" i="114"/>
  <c r="L620" i="114"/>
  <c r="G620" i="114"/>
  <c r="E620" i="114"/>
  <c r="O619" i="114"/>
  <c r="N619" i="114"/>
  <c r="L619" i="114"/>
  <c r="G619" i="114"/>
  <c r="E619" i="114"/>
  <c r="P619" i="114" s="1"/>
  <c r="P618" i="114"/>
  <c r="O618" i="114"/>
  <c r="N618" i="114"/>
  <c r="L618" i="114"/>
  <c r="G618" i="114"/>
  <c r="E618" i="114"/>
  <c r="O617" i="114"/>
  <c r="N617" i="114"/>
  <c r="L617" i="114"/>
  <c r="G617" i="114"/>
  <c r="E617" i="114"/>
  <c r="O616" i="114"/>
  <c r="N616" i="114"/>
  <c r="L616" i="114"/>
  <c r="G616" i="114"/>
  <c r="E616" i="114"/>
  <c r="P616" i="114" s="1"/>
  <c r="O615" i="114"/>
  <c r="N615" i="114"/>
  <c r="L615" i="114"/>
  <c r="G615" i="114"/>
  <c r="E615" i="114"/>
  <c r="P615" i="114" s="1"/>
  <c r="P614" i="114"/>
  <c r="O614" i="114"/>
  <c r="N614" i="114"/>
  <c r="L614" i="114"/>
  <c r="G614" i="114"/>
  <c r="E614" i="114"/>
  <c r="O613" i="114"/>
  <c r="N613" i="114"/>
  <c r="L613" i="114"/>
  <c r="P613" i="114" s="1"/>
  <c r="G613" i="114"/>
  <c r="E613" i="114"/>
  <c r="O612" i="114"/>
  <c r="N612" i="114"/>
  <c r="L612" i="114"/>
  <c r="G612" i="114"/>
  <c r="E612" i="114"/>
  <c r="O611" i="114"/>
  <c r="N611" i="114"/>
  <c r="L611" i="114"/>
  <c r="G611" i="114"/>
  <c r="E611" i="114"/>
  <c r="P611" i="114" s="1"/>
  <c r="O610" i="114"/>
  <c r="N610" i="114"/>
  <c r="L610" i="114"/>
  <c r="P610" i="114" s="1"/>
  <c r="G610" i="114"/>
  <c r="E610" i="114"/>
  <c r="O609" i="114"/>
  <c r="N609" i="114"/>
  <c r="L609" i="114"/>
  <c r="G609" i="114"/>
  <c r="E609" i="114"/>
  <c r="O608" i="114"/>
  <c r="N608" i="114"/>
  <c r="L608" i="114"/>
  <c r="G608" i="114"/>
  <c r="E608" i="114"/>
  <c r="O607" i="114"/>
  <c r="N607" i="114"/>
  <c r="L607" i="114"/>
  <c r="G607" i="114"/>
  <c r="E607" i="114"/>
  <c r="P607" i="114" s="1"/>
  <c r="O606" i="114"/>
  <c r="N606" i="114"/>
  <c r="L606" i="114"/>
  <c r="G606" i="114"/>
  <c r="E606" i="114"/>
  <c r="O605" i="114"/>
  <c r="N605" i="114"/>
  <c r="L605" i="114"/>
  <c r="G605" i="114"/>
  <c r="E605" i="114"/>
  <c r="P605" i="114" s="1"/>
  <c r="O604" i="114"/>
  <c r="N604" i="114"/>
  <c r="L604" i="114"/>
  <c r="G604" i="114"/>
  <c r="E604" i="114"/>
  <c r="P604" i="114" s="1"/>
  <c r="O603" i="114"/>
  <c r="N603" i="114"/>
  <c r="L603" i="114"/>
  <c r="G603" i="114"/>
  <c r="E603" i="114"/>
  <c r="O602" i="114"/>
  <c r="N602" i="114"/>
  <c r="L602" i="114"/>
  <c r="G602" i="114"/>
  <c r="E602" i="114"/>
  <c r="O601" i="114"/>
  <c r="N601" i="114"/>
  <c r="L601" i="114"/>
  <c r="G601" i="114"/>
  <c r="E601" i="114"/>
  <c r="O600" i="114"/>
  <c r="N600" i="114"/>
  <c r="L600" i="114"/>
  <c r="P600" i="114" s="1"/>
  <c r="G600" i="114"/>
  <c r="E600" i="114"/>
  <c r="O599" i="114"/>
  <c r="N599" i="114"/>
  <c r="L599" i="114"/>
  <c r="G599" i="114"/>
  <c r="E599" i="114"/>
  <c r="P599" i="114" s="1"/>
  <c r="O598" i="114"/>
  <c r="N598" i="114"/>
  <c r="L598" i="114"/>
  <c r="G598" i="114"/>
  <c r="E598" i="114"/>
  <c r="O597" i="114"/>
  <c r="N597" i="114"/>
  <c r="L597" i="114"/>
  <c r="P597" i="114" s="1"/>
  <c r="G597" i="114"/>
  <c r="E597" i="114"/>
  <c r="P596" i="114"/>
  <c r="O596" i="114"/>
  <c r="N596" i="114"/>
  <c r="L596" i="114"/>
  <c r="G596" i="114"/>
  <c r="E596" i="114"/>
  <c r="O595" i="114"/>
  <c r="N595" i="114"/>
  <c r="L595" i="114"/>
  <c r="G595" i="114"/>
  <c r="E595" i="114"/>
  <c r="O594" i="114"/>
  <c r="N594" i="114"/>
  <c r="L594" i="114"/>
  <c r="G594" i="114"/>
  <c r="E594" i="114"/>
  <c r="O593" i="114"/>
  <c r="N593" i="114"/>
  <c r="L593" i="114"/>
  <c r="G593" i="114"/>
  <c r="E593" i="114"/>
  <c r="P593" i="114" s="1"/>
  <c r="O592" i="114"/>
  <c r="N592" i="114"/>
  <c r="L592" i="114"/>
  <c r="P592" i="114" s="1"/>
  <c r="G592" i="114"/>
  <c r="E592" i="114"/>
  <c r="O591" i="114"/>
  <c r="N591" i="114"/>
  <c r="L591" i="114"/>
  <c r="P591" i="114" s="1"/>
  <c r="G591" i="114"/>
  <c r="E591" i="114"/>
  <c r="O590" i="114"/>
  <c r="N590" i="114"/>
  <c r="L590" i="114"/>
  <c r="G590" i="114"/>
  <c r="E590" i="114"/>
  <c r="P590" i="114" s="1"/>
  <c r="O589" i="114"/>
  <c r="N589" i="114"/>
  <c r="L589" i="114"/>
  <c r="P589" i="114" s="1"/>
  <c r="G589" i="114"/>
  <c r="E589" i="114"/>
  <c r="L588" i="114"/>
  <c r="G588" i="114"/>
  <c r="E588" i="114"/>
  <c r="L587" i="114"/>
  <c r="G587" i="114"/>
  <c r="E587" i="114"/>
  <c r="O586" i="114"/>
  <c r="N586" i="114"/>
  <c r="L586" i="114"/>
  <c r="P586" i="114" s="1"/>
  <c r="G586" i="114"/>
  <c r="E586" i="114"/>
  <c r="O585" i="114"/>
  <c r="N585" i="114"/>
  <c r="L585" i="114"/>
  <c r="P585" i="114" s="1"/>
  <c r="G585" i="114"/>
  <c r="E585" i="114"/>
  <c r="L584" i="114"/>
  <c r="G584" i="114"/>
  <c r="E584" i="114"/>
  <c r="L583" i="114"/>
  <c r="G583" i="114"/>
  <c r="E583" i="114"/>
  <c r="O582" i="114"/>
  <c r="N582" i="114"/>
  <c r="L582" i="114"/>
  <c r="G582" i="114"/>
  <c r="E582" i="114"/>
  <c r="O581" i="114"/>
  <c r="N581" i="114"/>
  <c r="L581" i="114"/>
  <c r="G581" i="114"/>
  <c r="E581" i="114"/>
  <c r="P581" i="114" s="1"/>
  <c r="O580" i="114"/>
  <c r="N580" i="114"/>
  <c r="L580" i="114"/>
  <c r="P580" i="114" s="1"/>
  <c r="G580" i="114"/>
  <c r="E580" i="114"/>
  <c r="O579" i="114"/>
  <c r="N579" i="114"/>
  <c r="L579" i="114"/>
  <c r="G579" i="114"/>
  <c r="E579" i="114"/>
  <c r="P578" i="114"/>
  <c r="O578" i="114"/>
  <c r="N578" i="114"/>
  <c r="L578" i="114"/>
  <c r="G578" i="114"/>
  <c r="E578" i="114"/>
  <c r="O577" i="114"/>
  <c r="N577" i="114"/>
  <c r="L577" i="114"/>
  <c r="P577" i="114" s="1"/>
  <c r="G577" i="114"/>
  <c r="E577" i="114"/>
  <c r="O576" i="114"/>
  <c r="N576" i="114"/>
  <c r="L576" i="114"/>
  <c r="G576" i="114"/>
  <c r="E576" i="114"/>
  <c r="O575" i="114"/>
  <c r="N575" i="114"/>
  <c r="L575" i="114"/>
  <c r="G575" i="114"/>
  <c r="E575" i="114"/>
  <c r="P575" i="114" s="1"/>
  <c r="O574" i="114"/>
  <c r="N574" i="114"/>
  <c r="L574" i="114"/>
  <c r="G574" i="114"/>
  <c r="E574" i="114"/>
  <c r="P574" i="114" s="1"/>
  <c r="O573" i="114"/>
  <c r="N573" i="114"/>
  <c r="L573" i="114"/>
  <c r="P573" i="114" s="1"/>
  <c r="G573" i="114"/>
  <c r="E573" i="114"/>
  <c r="O572" i="114"/>
  <c r="N572" i="114"/>
  <c r="L572" i="114"/>
  <c r="G572" i="114"/>
  <c r="E572" i="114"/>
  <c r="P572" i="114" s="1"/>
  <c r="O571" i="114"/>
  <c r="N571" i="114"/>
  <c r="L571" i="114"/>
  <c r="G571" i="114"/>
  <c r="E571" i="114"/>
  <c r="P571" i="114" s="1"/>
  <c r="O570" i="114"/>
  <c r="N570" i="114"/>
  <c r="L570" i="114"/>
  <c r="P570" i="114" s="1"/>
  <c r="G570" i="114"/>
  <c r="E570" i="114"/>
  <c r="O569" i="114"/>
  <c r="N569" i="114"/>
  <c r="L569" i="114"/>
  <c r="G569" i="114"/>
  <c r="E569" i="114"/>
  <c r="P568" i="114"/>
  <c r="O568" i="114"/>
  <c r="N568" i="114"/>
  <c r="L568" i="114"/>
  <c r="G568" i="114"/>
  <c r="E568" i="114"/>
  <c r="O567" i="114"/>
  <c r="N567" i="114"/>
  <c r="L567" i="114"/>
  <c r="P567" i="114" s="1"/>
  <c r="G567" i="114"/>
  <c r="E567" i="114"/>
  <c r="O566" i="114"/>
  <c r="N566" i="114"/>
  <c r="L566" i="114"/>
  <c r="P566" i="114" s="1"/>
  <c r="G566" i="114"/>
  <c r="E566" i="114"/>
  <c r="O565" i="114"/>
  <c r="N565" i="114"/>
  <c r="L565" i="114"/>
  <c r="G565" i="114"/>
  <c r="E565" i="114"/>
  <c r="P565" i="114" s="1"/>
  <c r="O564" i="114"/>
  <c r="N564" i="114"/>
  <c r="L564" i="114"/>
  <c r="G564" i="114"/>
  <c r="E564" i="114"/>
  <c r="O563" i="114"/>
  <c r="N563" i="114"/>
  <c r="L563" i="114"/>
  <c r="G563" i="114"/>
  <c r="E563" i="114"/>
  <c r="P563" i="114" s="1"/>
  <c r="O562" i="114"/>
  <c r="N562" i="114"/>
  <c r="L562" i="114"/>
  <c r="G562" i="114"/>
  <c r="E562" i="114"/>
  <c r="O561" i="114"/>
  <c r="N561" i="114"/>
  <c r="L561" i="114"/>
  <c r="G561" i="114"/>
  <c r="E561" i="114"/>
  <c r="O560" i="114"/>
  <c r="N560" i="114"/>
  <c r="L560" i="114"/>
  <c r="G560" i="114"/>
  <c r="E560" i="114"/>
  <c r="O559" i="114"/>
  <c r="N559" i="114"/>
  <c r="L559" i="114"/>
  <c r="G559" i="114"/>
  <c r="E559" i="114"/>
  <c r="O558" i="114"/>
  <c r="N558" i="114"/>
  <c r="L558" i="114"/>
  <c r="G558" i="114"/>
  <c r="E558" i="114"/>
  <c r="O557" i="114"/>
  <c r="N557" i="114"/>
  <c r="L557" i="114"/>
  <c r="G557" i="114"/>
  <c r="E557" i="114"/>
  <c r="P557" i="114" s="1"/>
  <c r="O556" i="114"/>
  <c r="N556" i="114"/>
  <c r="L556" i="114"/>
  <c r="G556" i="114"/>
  <c r="E556" i="114"/>
  <c r="O555" i="114"/>
  <c r="N555" i="114"/>
  <c r="L555" i="114"/>
  <c r="G555" i="114"/>
  <c r="E555" i="114"/>
  <c r="O554" i="114"/>
  <c r="N554" i="114"/>
  <c r="L554" i="114"/>
  <c r="P554" i="114" s="1"/>
  <c r="G554" i="114"/>
  <c r="E554" i="114"/>
  <c r="O553" i="114"/>
  <c r="N553" i="114"/>
  <c r="L553" i="114"/>
  <c r="G553" i="114"/>
  <c r="E553" i="114"/>
  <c r="O552" i="114"/>
  <c r="N552" i="114"/>
  <c r="L552" i="114"/>
  <c r="G552" i="114"/>
  <c r="E552" i="114"/>
  <c r="P552" i="114" s="1"/>
  <c r="O551" i="114"/>
  <c r="N551" i="114"/>
  <c r="L551" i="114"/>
  <c r="G551" i="114"/>
  <c r="E551" i="114"/>
  <c r="O550" i="114"/>
  <c r="N550" i="114"/>
  <c r="L550" i="114"/>
  <c r="G550" i="114"/>
  <c r="E550" i="114"/>
  <c r="P550" i="114" s="1"/>
  <c r="O549" i="114"/>
  <c r="N549" i="114"/>
  <c r="L549" i="114"/>
  <c r="G549" i="114"/>
  <c r="E549" i="114"/>
  <c r="P549" i="114" s="1"/>
  <c r="O548" i="114"/>
  <c r="N548" i="114"/>
  <c r="L548" i="114"/>
  <c r="G548" i="114"/>
  <c r="E548" i="114"/>
  <c r="P548" i="114" s="1"/>
  <c r="O547" i="114"/>
  <c r="N547" i="114"/>
  <c r="L547" i="114"/>
  <c r="P547" i="114" s="1"/>
  <c r="G547" i="114"/>
  <c r="E547" i="114"/>
  <c r="O546" i="114"/>
  <c r="N546" i="114"/>
  <c r="L546" i="114"/>
  <c r="G546" i="114"/>
  <c r="E546" i="114"/>
  <c r="O545" i="114"/>
  <c r="N545" i="114"/>
  <c r="L545" i="114"/>
  <c r="G545" i="114"/>
  <c r="E545" i="114"/>
  <c r="P545" i="114" s="1"/>
  <c r="O544" i="114"/>
  <c r="N544" i="114"/>
  <c r="L544" i="114"/>
  <c r="G544" i="114"/>
  <c r="E544" i="114"/>
  <c r="O543" i="114"/>
  <c r="N543" i="114"/>
  <c r="L543" i="114"/>
  <c r="G543" i="114"/>
  <c r="E543" i="114"/>
  <c r="O542" i="114"/>
  <c r="N542" i="114"/>
  <c r="L542" i="114"/>
  <c r="G542" i="114"/>
  <c r="E542" i="114"/>
  <c r="P542" i="114" s="1"/>
  <c r="O541" i="114"/>
  <c r="N541" i="114"/>
  <c r="L541" i="114"/>
  <c r="G541" i="114"/>
  <c r="E541" i="114"/>
  <c r="P541" i="114" s="1"/>
  <c r="O540" i="114"/>
  <c r="N540" i="114"/>
  <c r="L540" i="114"/>
  <c r="G540" i="114"/>
  <c r="E540" i="114"/>
  <c r="P540" i="114" s="1"/>
  <c r="O539" i="114"/>
  <c r="N539" i="114"/>
  <c r="L539" i="114"/>
  <c r="G539" i="114"/>
  <c r="E539" i="114"/>
  <c r="P539" i="114" s="1"/>
  <c r="O538" i="114"/>
  <c r="N538" i="114"/>
  <c r="L538" i="114"/>
  <c r="G538" i="114"/>
  <c r="E538" i="114"/>
  <c r="P538" i="114" s="1"/>
  <c r="O537" i="114"/>
  <c r="N537" i="114"/>
  <c r="L537" i="114"/>
  <c r="G537" i="114"/>
  <c r="E537" i="114"/>
  <c r="O536" i="114"/>
  <c r="N536" i="114"/>
  <c r="L536" i="114"/>
  <c r="G536" i="114"/>
  <c r="E536" i="114"/>
  <c r="O535" i="114"/>
  <c r="N535" i="114"/>
  <c r="L535" i="114"/>
  <c r="G535" i="114"/>
  <c r="E535" i="114"/>
  <c r="P535" i="114" s="1"/>
  <c r="G37" i="139"/>
  <c r="E37" i="139"/>
  <c r="F37" i="139" s="1"/>
  <c r="G36" i="139"/>
  <c r="E36" i="139"/>
  <c r="F36" i="139" s="1"/>
  <c r="G35" i="139"/>
  <c r="E35" i="139"/>
  <c r="F35" i="139" s="1"/>
  <c r="G34" i="139"/>
  <c r="E34" i="139"/>
  <c r="F34" i="139" s="1"/>
  <c r="G30" i="139"/>
  <c r="E30" i="139"/>
  <c r="F30" i="139" s="1"/>
  <c r="G29" i="139"/>
  <c r="E29" i="139"/>
  <c r="F29" i="139" s="1"/>
  <c r="G28" i="139"/>
  <c r="E28" i="139"/>
  <c r="F28" i="139" s="1"/>
  <c r="N20" i="139"/>
  <c r="M20" i="139"/>
  <c r="K20" i="139"/>
  <c r="G20" i="139"/>
  <c r="E20" i="139"/>
  <c r="N19" i="139"/>
  <c r="M19" i="139"/>
  <c r="K19" i="139"/>
  <c r="G19" i="139"/>
  <c r="E19" i="139"/>
  <c r="N18" i="139"/>
  <c r="M18" i="139"/>
  <c r="K18" i="139"/>
  <c r="G18" i="139"/>
  <c r="E18" i="139"/>
  <c r="O18" i="139" s="1"/>
  <c r="N17" i="139"/>
  <c r="M17" i="139"/>
  <c r="K17" i="139"/>
  <c r="G17" i="139"/>
  <c r="E17" i="139"/>
  <c r="N16" i="139"/>
  <c r="M16" i="139"/>
  <c r="K16" i="139"/>
  <c r="G16" i="139"/>
  <c r="E16" i="139"/>
  <c r="N15" i="139"/>
  <c r="M15" i="139"/>
  <c r="K15" i="139"/>
  <c r="G15" i="139"/>
  <c r="E15" i="139"/>
  <c r="N14" i="139"/>
  <c r="M14" i="139"/>
  <c r="K14" i="139"/>
  <c r="G14" i="139"/>
  <c r="E14" i="139"/>
  <c r="N13" i="139"/>
  <c r="M13" i="139"/>
  <c r="K13" i="139"/>
  <c r="G13" i="139"/>
  <c r="E13" i="139"/>
  <c r="N12" i="139"/>
  <c r="M12" i="139"/>
  <c r="K12" i="139"/>
  <c r="G12" i="139"/>
  <c r="E12" i="139"/>
  <c r="N11" i="139"/>
  <c r="M11" i="139"/>
  <c r="K11" i="139"/>
  <c r="G11" i="139"/>
  <c r="E11" i="139"/>
  <c r="N10" i="139"/>
  <c r="M10" i="139"/>
  <c r="K10" i="139"/>
  <c r="G10" i="139"/>
  <c r="E10" i="139"/>
  <c r="N9" i="139"/>
  <c r="M9" i="139"/>
  <c r="K9" i="139"/>
  <c r="G9" i="139"/>
  <c r="E9" i="139"/>
  <c r="N8" i="139"/>
  <c r="M8" i="139"/>
  <c r="K8" i="139"/>
  <c r="G8" i="139"/>
  <c r="E8" i="139"/>
  <c r="N7" i="139"/>
  <c r="M7" i="139"/>
  <c r="K7" i="139"/>
  <c r="G7" i="139"/>
  <c r="E7" i="139"/>
  <c r="N6" i="139"/>
  <c r="M6" i="139"/>
  <c r="K6" i="139"/>
  <c r="G6" i="139"/>
  <c r="E6" i="139"/>
  <c r="O6" i="139" s="1"/>
  <c r="N5" i="139"/>
  <c r="M5" i="139"/>
  <c r="K5" i="139"/>
  <c r="G5" i="139"/>
  <c r="E5" i="139"/>
  <c r="N4" i="139"/>
  <c r="M4" i="139"/>
  <c r="K4" i="139"/>
  <c r="G4" i="139"/>
  <c r="E4" i="139"/>
  <c r="M19" i="138"/>
  <c r="M10" i="138"/>
  <c r="N10" i="138"/>
  <c r="M11" i="138"/>
  <c r="N11" i="138"/>
  <c r="E11" i="138"/>
  <c r="G11" i="138"/>
  <c r="K10" i="138"/>
  <c r="E33" i="138"/>
  <c r="F33" i="138"/>
  <c r="G33" i="138"/>
  <c r="E34" i="138"/>
  <c r="F34" i="138" s="1"/>
  <c r="G34" i="138"/>
  <c r="G32" i="138"/>
  <c r="E32" i="138"/>
  <c r="F32" i="138" s="1"/>
  <c r="G31" i="138"/>
  <c r="E31" i="138"/>
  <c r="F31" i="138" s="1"/>
  <c r="G30" i="138"/>
  <c r="E30" i="138"/>
  <c r="F30" i="138" s="1"/>
  <c r="G29" i="138"/>
  <c r="E29" i="138"/>
  <c r="F29" i="138" s="1"/>
  <c r="G28" i="138"/>
  <c r="F28" i="138"/>
  <c r="E28" i="138"/>
  <c r="N20" i="138"/>
  <c r="M20" i="138"/>
  <c r="K20" i="138"/>
  <c r="G20" i="138"/>
  <c r="F23" i="138" s="1"/>
  <c r="E20" i="138"/>
  <c r="N19" i="138"/>
  <c r="K19" i="138"/>
  <c r="G19" i="138"/>
  <c r="E19" i="138"/>
  <c r="N18" i="138"/>
  <c r="M18" i="138"/>
  <c r="K18" i="138"/>
  <c r="G18" i="138"/>
  <c r="E18" i="138"/>
  <c r="N17" i="138"/>
  <c r="M17" i="138"/>
  <c r="K17" i="138"/>
  <c r="G17" i="138"/>
  <c r="E17" i="138"/>
  <c r="N16" i="138"/>
  <c r="M16" i="138"/>
  <c r="K16" i="138"/>
  <c r="G16" i="138"/>
  <c r="E16" i="138"/>
  <c r="N15" i="138"/>
  <c r="M15" i="138"/>
  <c r="K15" i="138"/>
  <c r="G15" i="138"/>
  <c r="E15" i="138"/>
  <c r="N14" i="138"/>
  <c r="M14" i="138"/>
  <c r="K14" i="138"/>
  <c r="G14" i="138"/>
  <c r="E14" i="138"/>
  <c r="N13" i="138"/>
  <c r="M13" i="138"/>
  <c r="K13" i="138"/>
  <c r="G13" i="138"/>
  <c r="E13" i="138"/>
  <c r="N12" i="138"/>
  <c r="M12" i="138"/>
  <c r="K12" i="138"/>
  <c r="G12" i="138"/>
  <c r="E12" i="138"/>
  <c r="K11" i="138"/>
  <c r="O11" i="138" s="1"/>
  <c r="G10" i="138"/>
  <c r="E10" i="138"/>
  <c r="O10" i="138" s="1"/>
  <c r="N9" i="138"/>
  <c r="M9" i="138"/>
  <c r="K9" i="138"/>
  <c r="G9" i="138"/>
  <c r="E9" i="138"/>
  <c r="N8" i="138"/>
  <c r="M8" i="138"/>
  <c r="K8" i="138"/>
  <c r="G8" i="138"/>
  <c r="E8" i="138"/>
  <c r="N7" i="138"/>
  <c r="M7" i="138"/>
  <c r="K7" i="138"/>
  <c r="G7" i="138"/>
  <c r="E7" i="138"/>
  <c r="N6" i="138"/>
  <c r="M6" i="138"/>
  <c r="K6" i="138"/>
  <c r="G6" i="138"/>
  <c r="E6" i="138"/>
  <c r="N5" i="138"/>
  <c r="M5" i="138"/>
  <c r="K5" i="138"/>
  <c r="G5" i="138"/>
  <c r="E5" i="138"/>
  <c r="N4" i="138"/>
  <c r="M4" i="138"/>
  <c r="M23" i="138" s="1"/>
  <c r="K4" i="138"/>
  <c r="G4" i="138"/>
  <c r="E4" i="138"/>
  <c r="M5" i="137"/>
  <c r="N5" i="137"/>
  <c r="M6" i="137"/>
  <c r="N6" i="137"/>
  <c r="M7" i="137"/>
  <c r="N7" i="137"/>
  <c r="M8" i="137"/>
  <c r="N8" i="137"/>
  <c r="M9" i="137"/>
  <c r="N9" i="137"/>
  <c r="M10" i="137"/>
  <c r="N10" i="137"/>
  <c r="M11" i="137"/>
  <c r="N11" i="137"/>
  <c r="M12" i="137"/>
  <c r="N12" i="137"/>
  <c r="M13" i="137"/>
  <c r="N13" i="137"/>
  <c r="M14" i="137"/>
  <c r="N14" i="137"/>
  <c r="M15" i="137"/>
  <c r="N15" i="137"/>
  <c r="M16" i="137"/>
  <c r="N16" i="137"/>
  <c r="O16" i="137"/>
  <c r="M17" i="137"/>
  <c r="N17" i="137"/>
  <c r="M18" i="137"/>
  <c r="N18" i="137"/>
  <c r="M19" i="137"/>
  <c r="N19" i="137"/>
  <c r="M20" i="137"/>
  <c r="N20" i="137"/>
  <c r="K5" i="137"/>
  <c r="K6" i="137"/>
  <c r="K7" i="137"/>
  <c r="K8" i="137"/>
  <c r="K9" i="137"/>
  <c r="K10" i="137"/>
  <c r="K11" i="137"/>
  <c r="K12" i="137"/>
  <c r="K13" i="137"/>
  <c r="K14" i="137"/>
  <c r="K15" i="137"/>
  <c r="K16" i="137"/>
  <c r="K17" i="137"/>
  <c r="K18" i="137"/>
  <c r="K19" i="137"/>
  <c r="K20" i="137"/>
  <c r="E5" i="137"/>
  <c r="O5" i="137" s="1"/>
  <c r="G5" i="137"/>
  <c r="E6" i="137"/>
  <c r="O6" i="137" s="1"/>
  <c r="G6" i="137"/>
  <c r="E7" i="137"/>
  <c r="O7" i="137" s="1"/>
  <c r="G7" i="137"/>
  <c r="E8" i="137"/>
  <c r="O8" i="137" s="1"/>
  <c r="G8" i="137"/>
  <c r="E9" i="137"/>
  <c r="O9" i="137" s="1"/>
  <c r="G9" i="137"/>
  <c r="E10" i="137"/>
  <c r="O10" i="137" s="1"/>
  <c r="G10" i="137"/>
  <c r="E11" i="137"/>
  <c r="O11" i="137" s="1"/>
  <c r="G11" i="137"/>
  <c r="E12" i="137"/>
  <c r="G12" i="137"/>
  <c r="E13" i="137"/>
  <c r="O13" i="137" s="1"/>
  <c r="G13" i="137"/>
  <c r="E14" i="137"/>
  <c r="O14" i="137" s="1"/>
  <c r="G14" i="137"/>
  <c r="E15" i="137"/>
  <c r="O15" i="137" s="1"/>
  <c r="G15" i="137"/>
  <c r="E16" i="137"/>
  <c r="G16" i="137"/>
  <c r="E17" i="137"/>
  <c r="G17" i="137"/>
  <c r="E18" i="137"/>
  <c r="G18" i="137"/>
  <c r="E19" i="137"/>
  <c r="G19" i="137"/>
  <c r="E20" i="137"/>
  <c r="G20" i="137"/>
  <c r="G32" i="137"/>
  <c r="E32" i="137"/>
  <c r="F32" i="137" s="1"/>
  <c r="G31" i="137"/>
  <c r="E31" i="137"/>
  <c r="F31" i="137" s="1"/>
  <c r="G30" i="137"/>
  <c r="E30" i="137"/>
  <c r="F30" i="137" s="1"/>
  <c r="G29" i="137"/>
  <c r="E29" i="137"/>
  <c r="F29" i="137" s="1"/>
  <c r="G28" i="137"/>
  <c r="E28" i="137"/>
  <c r="F28" i="137" s="1"/>
  <c r="N4" i="137"/>
  <c r="M4" i="137"/>
  <c r="M23" i="137" s="1"/>
  <c r="K4" i="137"/>
  <c r="G4" i="137"/>
  <c r="E4" i="137"/>
  <c r="E22" i="136"/>
  <c r="F22" i="136" s="1"/>
  <c r="G22" i="136"/>
  <c r="E28" i="136"/>
  <c r="F28" i="136" s="1"/>
  <c r="G28" i="136"/>
  <c r="E27" i="136"/>
  <c r="F27" i="136" s="1"/>
  <c r="G27" i="136"/>
  <c r="E23" i="136"/>
  <c r="F23" i="136" s="1"/>
  <c r="G23" i="136"/>
  <c r="G21" i="136"/>
  <c r="G20" i="136"/>
  <c r="E20" i="136"/>
  <c r="F20" i="136" s="1"/>
  <c r="G19" i="136"/>
  <c r="E19" i="136"/>
  <c r="F19" i="136" s="1"/>
  <c r="N12" i="136"/>
  <c r="M12" i="136"/>
  <c r="K12" i="136"/>
  <c r="G12" i="136"/>
  <c r="E12" i="136"/>
  <c r="N11" i="136"/>
  <c r="M11" i="136"/>
  <c r="K11" i="136"/>
  <c r="G11" i="136"/>
  <c r="E11" i="136"/>
  <c r="N10" i="136"/>
  <c r="M10" i="136"/>
  <c r="K10" i="136"/>
  <c r="G10" i="136"/>
  <c r="E10" i="136"/>
  <c r="N9" i="136"/>
  <c r="M9" i="136"/>
  <c r="K9" i="136"/>
  <c r="G9" i="136"/>
  <c r="E9" i="136"/>
  <c r="N8" i="136"/>
  <c r="M8" i="136"/>
  <c r="K8" i="136"/>
  <c r="G8" i="136"/>
  <c r="E8" i="136"/>
  <c r="N7" i="136"/>
  <c r="M7" i="136"/>
  <c r="K7" i="136"/>
  <c r="G7" i="136"/>
  <c r="E7" i="136"/>
  <c r="N6" i="136"/>
  <c r="M6" i="136"/>
  <c r="K6" i="136"/>
  <c r="G6" i="136"/>
  <c r="E6" i="136"/>
  <c r="N5" i="136"/>
  <c r="M5" i="136"/>
  <c r="K5" i="136"/>
  <c r="G5" i="136"/>
  <c r="E5" i="136"/>
  <c r="N4" i="136"/>
  <c r="M4" i="136"/>
  <c r="K4" i="136"/>
  <c r="G4" i="136"/>
  <c r="E4" i="136"/>
  <c r="B20" i="132"/>
  <c r="G20" i="132" s="1"/>
  <c r="B21" i="135"/>
  <c r="E21" i="135" s="1"/>
  <c r="F21" i="135" s="1"/>
  <c r="G22" i="135"/>
  <c r="E22" i="135"/>
  <c r="F22" i="135" s="1"/>
  <c r="G20" i="135"/>
  <c r="E20" i="135"/>
  <c r="F20" i="135" s="1"/>
  <c r="G19" i="135"/>
  <c r="E19" i="135"/>
  <c r="F19" i="135" s="1"/>
  <c r="N12" i="135"/>
  <c r="M12" i="135"/>
  <c r="K12" i="135"/>
  <c r="G12" i="135"/>
  <c r="E12" i="135"/>
  <c r="N11" i="135"/>
  <c r="M11" i="135"/>
  <c r="K11" i="135"/>
  <c r="G11" i="135"/>
  <c r="E11" i="135"/>
  <c r="N10" i="135"/>
  <c r="M10" i="135"/>
  <c r="K10" i="135"/>
  <c r="G10" i="135"/>
  <c r="E10" i="135"/>
  <c r="N9" i="135"/>
  <c r="M9" i="135"/>
  <c r="K9" i="135"/>
  <c r="G9" i="135"/>
  <c r="E9" i="135"/>
  <c r="N8" i="135"/>
  <c r="M8" i="135"/>
  <c r="K8" i="135"/>
  <c r="G8" i="135"/>
  <c r="E8" i="135"/>
  <c r="N7" i="135"/>
  <c r="M7" i="135"/>
  <c r="K7" i="135"/>
  <c r="G7" i="135"/>
  <c r="E7" i="135"/>
  <c r="N6" i="135"/>
  <c r="M6" i="135"/>
  <c r="K6" i="135"/>
  <c r="G6" i="135"/>
  <c r="E6" i="135"/>
  <c r="N5" i="135"/>
  <c r="M5" i="135"/>
  <c r="K5" i="135"/>
  <c r="G5" i="135"/>
  <c r="E5" i="135"/>
  <c r="N4" i="135"/>
  <c r="M4" i="135"/>
  <c r="K4" i="135"/>
  <c r="G4" i="135"/>
  <c r="E4" i="135"/>
  <c r="O4" i="135" s="1"/>
  <c r="G20" i="134"/>
  <c r="G21" i="134"/>
  <c r="G22" i="134"/>
  <c r="G23" i="134"/>
  <c r="E20" i="134"/>
  <c r="F20" i="134" s="1"/>
  <c r="E21" i="134"/>
  <c r="F21" i="134" s="1"/>
  <c r="E22" i="134"/>
  <c r="F22" i="134" s="1"/>
  <c r="E23" i="134"/>
  <c r="F23" i="134" s="1"/>
  <c r="G19" i="134"/>
  <c r="E19" i="134"/>
  <c r="F19" i="134" s="1"/>
  <c r="K12" i="134"/>
  <c r="G12" i="134"/>
  <c r="E12" i="134"/>
  <c r="K11" i="134"/>
  <c r="G11" i="134"/>
  <c r="E11" i="134"/>
  <c r="N10" i="134"/>
  <c r="M10" i="134"/>
  <c r="K10" i="134"/>
  <c r="G10" i="134"/>
  <c r="E10" i="134"/>
  <c r="N9" i="134"/>
  <c r="M9" i="134"/>
  <c r="K9" i="134"/>
  <c r="G9" i="134"/>
  <c r="E9" i="134"/>
  <c r="O9" i="134" s="1"/>
  <c r="M14" i="134"/>
  <c r="K8" i="134"/>
  <c r="G8" i="134"/>
  <c r="E8" i="134"/>
  <c r="K7" i="134"/>
  <c r="G7" i="134"/>
  <c r="E7" i="134"/>
  <c r="N6" i="134"/>
  <c r="M6" i="134"/>
  <c r="K6" i="134"/>
  <c r="G6" i="134"/>
  <c r="E6" i="134"/>
  <c r="N5" i="134"/>
  <c r="M5" i="134"/>
  <c r="K5" i="134"/>
  <c r="G5" i="134"/>
  <c r="E5" i="134"/>
  <c r="N4" i="134"/>
  <c r="M4" i="134"/>
  <c r="K4" i="134"/>
  <c r="G4" i="134"/>
  <c r="E4" i="134"/>
  <c r="G22" i="133"/>
  <c r="G23" i="133"/>
  <c r="E23" i="133"/>
  <c r="F23" i="133" s="1"/>
  <c r="E22" i="133"/>
  <c r="F22" i="133" s="1"/>
  <c r="G19" i="133"/>
  <c r="E19" i="133"/>
  <c r="F19" i="133" s="1"/>
  <c r="N12" i="133"/>
  <c r="M12" i="133"/>
  <c r="K12" i="133"/>
  <c r="G12" i="133"/>
  <c r="E12" i="133"/>
  <c r="N11" i="133"/>
  <c r="M11" i="133"/>
  <c r="K11" i="133"/>
  <c r="G11" i="133"/>
  <c r="E11" i="133"/>
  <c r="N10" i="133"/>
  <c r="M10" i="133"/>
  <c r="K10" i="133"/>
  <c r="G10" i="133"/>
  <c r="E10" i="133"/>
  <c r="N9" i="133"/>
  <c r="M9" i="133"/>
  <c r="K9" i="133"/>
  <c r="G9" i="133"/>
  <c r="E9" i="133"/>
  <c r="N8" i="133"/>
  <c r="M8" i="133"/>
  <c r="K8" i="133"/>
  <c r="G8" i="133"/>
  <c r="E8" i="133"/>
  <c r="N7" i="133"/>
  <c r="M7" i="133"/>
  <c r="K7" i="133"/>
  <c r="G7" i="133"/>
  <c r="E7" i="133"/>
  <c r="N6" i="133"/>
  <c r="M6" i="133"/>
  <c r="K6" i="133"/>
  <c r="G6" i="133"/>
  <c r="E6" i="133"/>
  <c r="N5" i="133"/>
  <c r="M5" i="133"/>
  <c r="K5" i="133"/>
  <c r="G5" i="133"/>
  <c r="E5" i="133"/>
  <c r="N4" i="133"/>
  <c r="M4" i="133"/>
  <c r="K4" i="133"/>
  <c r="G4" i="133"/>
  <c r="E4" i="133"/>
  <c r="O4" i="133" s="1"/>
  <c r="O4" i="136" l="1"/>
  <c r="O7" i="138"/>
  <c r="O10" i="139"/>
  <c r="P551" i="114"/>
  <c r="P556" i="114"/>
  <c r="P558" i="114"/>
  <c r="P606" i="114"/>
  <c r="P617" i="114"/>
  <c r="O14" i="140"/>
  <c r="O5" i="133"/>
  <c r="G21" i="135"/>
  <c r="P536" i="114"/>
  <c r="P559" i="114"/>
  <c r="P595" i="114"/>
  <c r="P602" i="114"/>
  <c r="O10" i="134"/>
  <c r="P543" i="114"/>
  <c r="P609" i="114"/>
  <c r="P634" i="114"/>
  <c r="O15" i="141"/>
  <c r="M14" i="133"/>
  <c r="O12" i="137"/>
  <c r="P564" i="114"/>
  <c r="P598" i="114"/>
  <c r="P641" i="114"/>
  <c r="O13" i="140"/>
  <c r="O12" i="135"/>
  <c r="E20" i="132"/>
  <c r="F20" i="132" s="1"/>
  <c r="P537" i="114"/>
  <c r="P546" i="114"/>
  <c r="P553" i="114"/>
  <c r="P560" i="114"/>
  <c r="P562" i="114"/>
  <c r="P601" i="114"/>
  <c r="P621" i="114"/>
  <c r="P637" i="114"/>
  <c r="O18" i="140"/>
  <c r="O15" i="138"/>
  <c r="P544" i="114"/>
  <c r="P608" i="114"/>
  <c r="P628" i="114"/>
  <c r="O4" i="140"/>
  <c r="P561" i="114"/>
  <c r="P576" i="114"/>
  <c r="P579" i="114"/>
  <c r="P582" i="114"/>
  <c r="P594" i="114"/>
  <c r="P603" i="114"/>
  <c r="P555" i="114"/>
  <c r="P612" i="114"/>
  <c r="P630" i="114"/>
  <c r="P633" i="114"/>
  <c r="P636" i="114"/>
  <c r="P653" i="114"/>
  <c r="P626" i="114"/>
  <c r="P629" i="114"/>
  <c r="P632" i="114"/>
  <c r="P643" i="114"/>
  <c r="P649" i="114"/>
  <c r="P655" i="114"/>
  <c r="P569" i="114"/>
  <c r="P620" i="114"/>
  <c r="P623" i="114"/>
  <c r="O13" i="115"/>
  <c r="O14" i="115"/>
  <c r="O17" i="141"/>
  <c r="O18" i="141"/>
  <c r="O9" i="141"/>
  <c r="O7" i="141"/>
  <c r="M23" i="141"/>
  <c r="O4" i="141"/>
  <c r="G23" i="141"/>
  <c r="O11" i="141"/>
  <c r="O8" i="141"/>
  <c r="O19" i="141"/>
  <c r="O5" i="141"/>
  <c r="O13" i="141"/>
  <c r="O16" i="141"/>
  <c r="O6" i="141"/>
  <c r="O10" i="141"/>
  <c r="F23" i="141"/>
  <c r="O7" i="140"/>
  <c r="O15" i="140"/>
  <c r="O6" i="140"/>
  <c r="O9" i="140"/>
  <c r="O12" i="140"/>
  <c r="O20" i="140"/>
  <c r="O5" i="140"/>
  <c r="O8" i="140"/>
  <c r="O19" i="140"/>
  <c r="O16" i="140"/>
  <c r="G23" i="140"/>
  <c r="E30" i="140"/>
  <c r="F30" i="140" s="1"/>
  <c r="O62" i="113"/>
  <c r="O17" i="139"/>
  <c r="O14" i="139"/>
  <c r="O11" i="139"/>
  <c r="F23" i="139"/>
  <c r="M23" i="139"/>
  <c r="O5" i="139"/>
  <c r="O7" i="139"/>
  <c r="O15" i="139"/>
  <c r="O4" i="139"/>
  <c r="O12" i="139"/>
  <c r="O20" i="139"/>
  <c r="O8" i="139"/>
  <c r="O16" i="139"/>
  <c r="O19" i="139"/>
  <c r="O9" i="139"/>
  <c r="G23" i="139"/>
  <c r="O13" i="139"/>
  <c r="O17" i="138"/>
  <c r="O8" i="138"/>
  <c r="O18" i="138"/>
  <c r="O9" i="138"/>
  <c r="O14" i="138"/>
  <c r="O4" i="138"/>
  <c r="O5" i="138"/>
  <c r="O19" i="138"/>
  <c r="O13" i="138"/>
  <c r="O16" i="138"/>
  <c r="O12" i="138"/>
  <c r="O6" i="138"/>
  <c r="O20" i="138"/>
  <c r="G23" i="138"/>
  <c r="O20" i="137"/>
  <c r="O19" i="137"/>
  <c r="O18" i="137"/>
  <c r="O17" i="137"/>
  <c r="F23" i="137"/>
  <c r="G23" i="137"/>
  <c r="O4" i="137"/>
  <c r="O11" i="136"/>
  <c r="F14" i="136"/>
  <c r="O10" i="136"/>
  <c r="M14" i="136"/>
  <c r="O8" i="136"/>
  <c r="O7" i="136"/>
  <c r="O5" i="136"/>
  <c r="O9" i="136"/>
  <c r="O12" i="136"/>
  <c r="O6" i="136"/>
  <c r="G14" i="136"/>
  <c r="E21" i="136"/>
  <c r="F21" i="136" s="1"/>
  <c r="O11" i="135"/>
  <c r="M14" i="135"/>
  <c r="O9" i="135"/>
  <c r="O8" i="135"/>
  <c r="O7" i="135"/>
  <c r="O6" i="135"/>
  <c r="O5" i="135"/>
  <c r="O10" i="135"/>
  <c r="G14" i="135"/>
  <c r="F14" i="135"/>
  <c r="O6" i="134"/>
  <c r="G14" i="134"/>
  <c r="O4" i="134"/>
  <c r="O5" i="134"/>
  <c r="F14" i="134"/>
  <c r="O11" i="133"/>
  <c r="O8" i="133"/>
  <c r="O6" i="133"/>
  <c r="O9" i="133"/>
  <c r="O12" i="133"/>
  <c r="O7" i="133"/>
  <c r="O10" i="133"/>
  <c r="F14" i="133"/>
  <c r="G14" i="133"/>
  <c r="G19" i="122"/>
  <c r="G19" i="123"/>
  <c r="G19" i="124"/>
  <c r="G19" i="125"/>
  <c r="G19" i="126"/>
  <c r="G19" i="127"/>
  <c r="G19" i="128"/>
  <c r="G19" i="130"/>
  <c r="G19" i="129"/>
  <c r="G19" i="131"/>
  <c r="F23" i="132"/>
  <c r="G21" i="132"/>
  <c r="G22" i="132"/>
  <c r="G23" i="132"/>
  <c r="G4" i="132"/>
  <c r="G19" i="132"/>
  <c r="E22" i="132"/>
  <c r="F22" i="132" s="1"/>
  <c r="E23" i="132"/>
  <c r="K4" i="131"/>
  <c r="E21" i="132"/>
  <c r="F21" i="132" s="1"/>
  <c r="E19" i="132"/>
  <c r="F19" i="132" s="1"/>
  <c r="N12" i="132"/>
  <c r="M12" i="132"/>
  <c r="M14" i="132" s="1"/>
  <c r="K12" i="132"/>
  <c r="G12" i="132"/>
  <c r="E12" i="132"/>
  <c r="N11" i="132"/>
  <c r="M11" i="132"/>
  <c r="K11" i="132"/>
  <c r="G11" i="132"/>
  <c r="E11" i="132"/>
  <c r="N10" i="132"/>
  <c r="M10" i="132"/>
  <c r="K10" i="132"/>
  <c r="G10" i="132"/>
  <c r="E10" i="132"/>
  <c r="O10" i="132" s="1"/>
  <c r="N9" i="132"/>
  <c r="M9" i="132"/>
  <c r="K9" i="132"/>
  <c r="G9" i="132"/>
  <c r="E9" i="132"/>
  <c r="N8" i="132"/>
  <c r="M8" i="132"/>
  <c r="K8" i="132"/>
  <c r="G8" i="132"/>
  <c r="E8" i="132"/>
  <c r="N7" i="132"/>
  <c r="M7" i="132"/>
  <c r="K7" i="132"/>
  <c r="G7" i="132"/>
  <c r="E7" i="132"/>
  <c r="N6" i="132"/>
  <c r="M6" i="132"/>
  <c r="K6" i="132"/>
  <c r="G6" i="132"/>
  <c r="E6" i="132"/>
  <c r="N5" i="132"/>
  <c r="M5" i="132"/>
  <c r="K5" i="132"/>
  <c r="G5" i="132"/>
  <c r="E5" i="132"/>
  <c r="N4" i="132"/>
  <c r="M4" i="132"/>
  <c r="K4" i="132"/>
  <c r="E4" i="132"/>
  <c r="F22" i="131"/>
  <c r="O11" i="132" l="1"/>
  <c r="O5" i="132"/>
  <c r="O12" i="132"/>
  <c r="G14" i="132"/>
  <c r="O9" i="132"/>
  <c r="O8" i="132"/>
  <c r="O7" i="132"/>
  <c r="O6" i="132"/>
  <c r="O4" i="132"/>
  <c r="F14" i="132"/>
  <c r="E19" i="131"/>
  <c r="F19" i="131"/>
  <c r="E21" i="131"/>
  <c r="F21" i="131" s="1"/>
  <c r="F23" i="131"/>
  <c r="E20" i="131"/>
  <c r="F20" i="131" s="1"/>
  <c r="N12" i="131"/>
  <c r="M12" i="131"/>
  <c r="K12" i="131"/>
  <c r="G12" i="131"/>
  <c r="E12" i="131"/>
  <c r="N11" i="131"/>
  <c r="M11" i="131"/>
  <c r="K11" i="131"/>
  <c r="G11" i="131"/>
  <c r="E11" i="131"/>
  <c r="N10" i="131"/>
  <c r="M10" i="131"/>
  <c r="K10" i="131"/>
  <c r="G10" i="131"/>
  <c r="E10" i="131"/>
  <c r="N9" i="131"/>
  <c r="M9" i="131"/>
  <c r="K9" i="131"/>
  <c r="G9" i="131"/>
  <c r="E9" i="131"/>
  <c r="N8" i="131"/>
  <c r="M8" i="131"/>
  <c r="K8" i="131"/>
  <c r="G8" i="131"/>
  <c r="E8" i="131"/>
  <c r="N7" i="131"/>
  <c r="M7" i="131"/>
  <c r="K7" i="131"/>
  <c r="G7" i="131"/>
  <c r="E7" i="131"/>
  <c r="N6" i="131"/>
  <c r="M6" i="131"/>
  <c r="K6" i="131"/>
  <c r="G6" i="131"/>
  <c r="E6" i="131"/>
  <c r="N5" i="131"/>
  <c r="M5" i="131"/>
  <c r="K5" i="131"/>
  <c r="G5" i="131"/>
  <c r="E5" i="131"/>
  <c r="O5" i="131" s="1"/>
  <c r="N4" i="131"/>
  <c r="M4" i="131"/>
  <c r="G4" i="131"/>
  <c r="E4" i="131"/>
  <c r="O12" i="129"/>
  <c r="N12" i="129"/>
  <c r="O11" i="129"/>
  <c r="N11" i="129"/>
  <c r="O10" i="129"/>
  <c r="N10" i="129"/>
  <c r="O9" i="129"/>
  <c r="N9" i="129"/>
  <c r="P8" i="129"/>
  <c r="O8" i="129"/>
  <c r="N8" i="129"/>
  <c r="O7" i="129"/>
  <c r="N7" i="129"/>
  <c r="O6" i="129"/>
  <c r="N6" i="129"/>
  <c r="O5" i="129"/>
  <c r="N5" i="129"/>
  <c r="O4" i="129"/>
  <c r="E21" i="130"/>
  <c r="F21" i="130" s="1"/>
  <c r="E20" i="130"/>
  <c r="F20" i="130" s="1"/>
  <c r="E19" i="130"/>
  <c r="F19" i="130" s="1"/>
  <c r="O12" i="130"/>
  <c r="N12" i="130"/>
  <c r="L12" i="130"/>
  <c r="G12" i="130"/>
  <c r="E12" i="130"/>
  <c r="P12" i="130" s="1"/>
  <c r="P11" i="130"/>
  <c r="O11" i="130"/>
  <c r="N11" i="130"/>
  <c r="L11" i="130"/>
  <c r="G11" i="130"/>
  <c r="E11" i="130"/>
  <c r="O10" i="130"/>
  <c r="N10" i="130"/>
  <c r="L10" i="130"/>
  <c r="G10" i="130"/>
  <c r="E10" i="130"/>
  <c r="P10" i="130" s="1"/>
  <c r="O9" i="130"/>
  <c r="N9" i="130"/>
  <c r="L9" i="130"/>
  <c r="G9" i="130"/>
  <c r="E9" i="130"/>
  <c r="O8" i="130"/>
  <c r="N8" i="130"/>
  <c r="L8" i="130"/>
  <c r="G8" i="130"/>
  <c r="E8" i="130"/>
  <c r="P8" i="130" s="1"/>
  <c r="O7" i="130"/>
  <c r="N7" i="130"/>
  <c r="L7" i="130"/>
  <c r="P7" i="130" s="1"/>
  <c r="G7" i="130"/>
  <c r="E7" i="130"/>
  <c r="O6" i="130"/>
  <c r="N6" i="130"/>
  <c r="L6" i="130"/>
  <c r="G6" i="130"/>
  <c r="E6" i="130"/>
  <c r="P6" i="130" s="1"/>
  <c r="O5" i="130"/>
  <c r="N5" i="130"/>
  <c r="L5" i="130"/>
  <c r="G5" i="130"/>
  <c r="E5" i="130"/>
  <c r="P5" i="130" s="1"/>
  <c r="P4" i="130"/>
  <c r="O4" i="130"/>
  <c r="N4" i="130"/>
  <c r="L4" i="130"/>
  <c r="G4" i="130"/>
  <c r="F14" i="130" s="1"/>
  <c r="E4" i="130"/>
  <c r="L9" i="129"/>
  <c r="L7" i="129"/>
  <c r="L8" i="129"/>
  <c r="E21" i="129"/>
  <c r="F21" i="129" s="1"/>
  <c r="E20" i="129"/>
  <c r="F20" i="129" s="1"/>
  <c r="E19" i="129"/>
  <c r="F19" i="129" s="1"/>
  <c r="L12" i="129"/>
  <c r="G12" i="129"/>
  <c r="E12" i="129"/>
  <c r="L11" i="129"/>
  <c r="G11" i="129"/>
  <c r="E11" i="129"/>
  <c r="L10" i="129"/>
  <c r="G10" i="129"/>
  <c r="E10" i="129"/>
  <c r="G9" i="129"/>
  <c r="E9" i="129"/>
  <c r="P9" i="129" s="1"/>
  <c r="G8" i="129"/>
  <c r="E8" i="129"/>
  <c r="G7" i="129"/>
  <c r="E7" i="129"/>
  <c r="P7" i="129" s="1"/>
  <c r="L6" i="129"/>
  <c r="G6" i="129"/>
  <c r="E6" i="129"/>
  <c r="P6" i="129" s="1"/>
  <c r="L5" i="129"/>
  <c r="G5" i="129"/>
  <c r="E5" i="129"/>
  <c r="P5" i="129" s="1"/>
  <c r="N4" i="129"/>
  <c r="L4" i="129"/>
  <c r="G4" i="129"/>
  <c r="E4" i="129"/>
  <c r="E21" i="128"/>
  <c r="F21" i="128" s="1"/>
  <c r="E20" i="128"/>
  <c r="F20" i="128" s="1"/>
  <c r="E19" i="128"/>
  <c r="F19" i="128" s="1"/>
  <c r="O12" i="128"/>
  <c r="N12" i="128"/>
  <c r="L12" i="128"/>
  <c r="G12" i="128"/>
  <c r="E12" i="128"/>
  <c r="P12" i="128" s="1"/>
  <c r="O11" i="128"/>
  <c r="N11" i="128"/>
  <c r="L11" i="128"/>
  <c r="G11" i="128"/>
  <c r="E11" i="128"/>
  <c r="O10" i="128"/>
  <c r="N10" i="128"/>
  <c r="L10" i="128"/>
  <c r="G10" i="128"/>
  <c r="E10" i="128"/>
  <c r="O9" i="128"/>
  <c r="N9" i="128"/>
  <c r="L9" i="128"/>
  <c r="G9" i="128"/>
  <c r="E9" i="128"/>
  <c r="O8" i="128"/>
  <c r="N8" i="128"/>
  <c r="L8" i="128"/>
  <c r="G8" i="128"/>
  <c r="E8" i="128"/>
  <c r="O7" i="128"/>
  <c r="N7" i="128"/>
  <c r="L7" i="128"/>
  <c r="G7" i="128"/>
  <c r="E7" i="128"/>
  <c r="O6" i="128"/>
  <c r="N6" i="128"/>
  <c r="L6" i="128"/>
  <c r="G6" i="128"/>
  <c r="E6" i="128"/>
  <c r="O5" i="128"/>
  <c r="N5" i="128"/>
  <c r="L5" i="128"/>
  <c r="G5" i="128"/>
  <c r="E5" i="128"/>
  <c r="P5" i="128" s="1"/>
  <c r="O4" i="128"/>
  <c r="N4" i="128"/>
  <c r="L4" i="128"/>
  <c r="P4" i="128" s="1"/>
  <c r="G4" i="128"/>
  <c r="E4" i="128"/>
  <c r="G14" i="130" l="1"/>
  <c r="N14" i="130"/>
  <c r="N15" i="129"/>
  <c r="N14" i="128"/>
  <c r="M14" i="131"/>
  <c r="P11" i="129"/>
  <c r="P9" i="128"/>
  <c r="P9" i="130"/>
  <c r="O11" i="131"/>
  <c r="F14" i="131"/>
  <c r="O8" i="131"/>
  <c r="O7" i="131"/>
  <c r="O4" i="131"/>
  <c r="O9" i="131"/>
  <c r="O12" i="131"/>
  <c r="G14" i="131"/>
  <c r="O10" i="131"/>
  <c r="O6" i="131"/>
  <c r="P12" i="129"/>
  <c r="P10" i="129"/>
  <c r="G14" i="129"/>
  <c r="P4" i="129"/>
  <c r="F14" i="129"/>
  <c r="P11" i="128"/>
  <c r="P8" i="128"/>
  <c r="P10" i="128"/>
  <c r="P6" i="128"/>
  <c r="G14" i="128"/>
  <c r="P7" i="128"/>
  <c r="F14" i="128"/>
  <c r="Q53" i="113"/>
  <c r="S53" i="113" s="1"/>
  <c r="N53" i="113"/>
  <c r="O53" i="113" s="1"/>
  <c r="I53" i="113"/>
  <c r="H53" i="113"/>
  <c r="G53" i="113"/>
  <c r="F53" i="113"/>
  <c r="O525" i="114"/>
  <c r="N525" i="114"/>
  <c r="O524" i="114"/>
  <c r="N524" i="114"/>
  <c r="O523" i="114"/>
  <c r="N523" i="114"/>
  <c r="P522" i="114"/>
  <c r="O522" i="114"/>
  <c r="N522" i="114"/>
  <c r="O521" i="114"/>
  <c r="N521" i="114"/>
  <c r="O520" i="114"/>
  <c r="N520" i="114"/>
  <c r="O519" i="114"/>
  <c r="N519" i="114"/>
  <c r="P518" i="114"/>
  <c r="O518" i="114"/>
  <c r="N518" i="114"/>
  <c r="O517" i="114"/>
  <c r="N517" i="114"/>
  <c r="L525" i="114"/>
  <c r="G525" i="114"/>
  <c r="E525" i="114"/>
  <c r="P525" i="114" s="1"/>
  <c r="L524" i="114"/>
  <c r="G524" i="114"/>
  <c r="E524" i="114"/>
  <c r="P524" i="114" s="1"/>
  <c r="L523" i="114"/>
  <c r="P523" i="114" s="1"/>
  <c r="G523" i="114"/>
  <c r="E523" i="114"/>
  <c r="L522" i="114"/>
  <c r="G522" i="114"/>
  <c r="E522" i="114"/>
  <c r="L521" i="114"/>
  <c r="G521" i="114"/>
  <c r="E521" i="114"/>
  <c r="P521" i="114" s="1"/>
  <c r="L520" i="114"/>
  <c r="G520" i="114"/>
  <c r="E520" i="114"/>
  <c r="P520" i="114" s="1"/>
  <c r="L519" i="114"/>
  <c r="P519" i="114" s="1"/>
  <c r="G519" i="114"/>
  <c r="E519" i="114"/>
  <c r="L518" i="114"/>
  <c r="G518" i="114"/>
  <c r="E518" i="114"/>
  <c r="L517" i="114"/>
  <c r="G517" i="114"/>
  <c r="E517" i="114"/>
  <c r="P517" i="114" s="1"/>
  <c r="E22" i="127"/>
  <c r="F22" i="127" s="1"/>
  <c r="E12" i="116"/>
  <c r="F12" i="116" s="1"/>
  <c r="E23" i="127"/>
  <c r="F23" i="127" s="1"/>
  <c r="B21" i="127"/>
  <c r="E21" i="127" s="1"/>
  <c r="F21" i="127" s="1"/>
  <c r="E20" i="127"/>
  <c r="F20" i="127" s="1"/>
  <c r="E19" i="127"/>
  <c r="F19" i="127" s="1"/>
  <c r="O12" i="127"/>
  <c r="N12" i="127"/>
  <c r="L12" i="127"/>
  <c r="G12" i="127"/>
  <c r="E12" i="127"/>
  <c r="P12" i="127" s="1"/>
  <c r="O11" i="127"/>
  <c r="N11" i="127"/>
  <c r="L11" i="127"/>
  <c r="G11" i="127"/>
  <c r="E11" i="127"/>
  <c r="O10" i="127"/>
  <c r="N10" i="127"/>
  <c r="L10" i="127"/>
  <c r="G10" i="127"/>
  <c r="E10" i="127"/>
  <c r="O9" i="127"/>
  <c r="N9" i="127"/>
  <c r="L9" i="127"/>
  <c r="G9" i="127"/>
  <c r="E9" i="127"/>
  <c r="O8" i="127"/>
  <c r="N8" i="127"/>
  <c r="L8" i="127"/>
  <c r="G8" i="127"/>
  <c r="E8" i="127"/>
  <c r="O7" i="127"/>
  <c r="N7" i="127"/>
  <c r="L7" i="127"/>
  <c r="G7" i="127"/>
  <c r="E7" i="127"/>
  <c r="O6" i="127"/>
  <c r="N6" i="127"/>
  <c r="L6" i="127"/>
  <c r="G6" i="127"/>
  <c r="E6" i="127"/>
  <c r="O5" i="127"/>
  <c r="N5" i="127"/>
  <c r="L5" i="127"/>
  <c r="G5" i="127"/>
  <c r="E5" i="127"/>
  <c r="O4" i="127"/>
  <c r="N4" i="127"/>
  <c r="L4" i="127"/>
  <c r="G4" i="127"/>
  <c r="E4" i="127"/>
  <c r="N14" i="127" l="1"/>
  <c r="P10" i="127"/>
  <c r="P9" i="127"/>
  <c r="P7" i="127"/>
  <c r="P6" i="127"/>
  <c r="P4" i="127"/>
  <c r="P8" i="127"/>
  <c r="P11" i="127"/>
  <c r="P5" i="127"/>
  <c r="F14" i="127"/>
  <c r="G14" i="127"/>
  <c r="Q52" i="113"/>
  <c r="S52" i="113" s="1"/>
  <c r="N52" i="113"/>
  <c r="H52" i="113"/>
  <c r="G52" i="113"/>
  <c r="F52" i="113"/>
  <c r="I52" i="113" s="1"/>
  <c r="B21" i="126"/>
  <c r="E9" i="126"/>
  <c r="N51" i="113"/>
  <c r="N50" i="113"/>
  <c r="O50" i="113" s="1"/>
  <c r="Q51" i="113"/>
  <c r="S51" i="113" s="1"/>
  <c r="Q50" i="113"/>
  <c r="S50" i="113" s="1"/>
  <c r="Q49" i="113"/>
  <c r="S49" i="113" s="1"/>
  <c r="N49" i="113"/>
  <c r="O49" i="113" s="1"/>
  <c r="H49" i="113"/>
  <c r="G49" i="113"/>
  <c r="H51" i="113"/>
  <c r="G51" i="113"/>
  <c r="I50" i="113"/>
  <c r="H50" i="113"/>
  <c r="G50" i="113"/>
  <c r="F51" i="113"/>
  <c r="I51" i="113" s="1"/>
  <c r="F50" i="113"/>
  <c r="F49" i="113"/>
  <c r="I49" i="113" s="1"/>
  <c r="O507" i="114"/>
  <c r="N507" i="114"/>
  <c r="L507" i="114"/>
  <c r="G507" i="114"/>
  <c r="E507" i="114"/>
  <c r="P507" i="114" s="1"/>
  <c r="O506" i="114"/>
  <c r="N506" i="114"/>
  <c r="L506" i="114"/>
  <c r="P506" i="114" s="1"/>
  <c r="G506" i="114"/>
  <c r="E506" i="114"/>
  <c r="O505" i="114"/>
  <c r="N505" i="114"/>
  <c r="L505" i="114"/>
  <c r="G505" i="114"/>
  <c r="E505" i="114"/>
  <c r="P505" i="114" s="1"/>
  <c r="O504" i="114"/>
  <c r="N504" i="114"/>
  <c r="L504" i="114"/>
  <c r="P504" i="114" s="1"/>
  <c r="G504" i="114"/>
  <c r="E504" i="114"/>
  <c r="O503" i="114"/>
  <c r="N503" i="114"/>
  <c r="L503" i="114"/>
  <c r="G503" i="114"/>
  <c r="E503" i="114"/>
  <c r="P503" i="114" s="1"/>
  <c r="O502" i="114"/>
  <c r="N502" i="114"/>
  <c r="L502" i="114"/>
  <c r="G502" i="114"/>
  <c r="E502" i="114"/>
  <c r="P502" i="114" s="1"/>
  <c r="P501" i="114"/>
  <c r="O501" i="114"/>
  <c r="N501" i="114"/>
  <c r="L501" i="114"/>
  <c r="G501" i="114"/>
  <c r="E501" i="114"/>
  <c r="O500" i="114"/>
  <c r="N500" i="114"/>
  <c r="L500" i="114"/>
  <c r="G500" i="114"/>
  <c r="E500" i="114"/>
  <c r="O499" i="114"/>
  <c r="N499" i="114"/>
  <c r="L499" i="114"/>
  <c r="G499" i="114"/>
  <c r="E499" i="114"/>
  <c r="P499" i="114" s="1"/>
  <c r="O498" i="114"/>
  <c r="N498" i="114"/>
  <c r="L498" i="114"/>
  <c r="G498" i="114"/>
  <c r="E498" i="114"/>
  <c r="P498" i="114" s="1"/>
  <c r="P497" i="114"/>
  <c r="O497" i="114"/>
  <c r="N497" i="114"/>
  <c r="L497" i="114"/>
  <c r="G497" i="114"/>
  <c r="E497" i="114"/>
  <c r="O496" i="114"/>
  <c r="N496" i="114"/>
  <c r="L496" i="114"/>
  <c r="G496" i="114"/>
  <c r="E496" i="114"/>
  <c r="O495" i="114"/>
  <c r="N495" i="114"/>
  <c r="L495" i="114"/>
  <c r="G495" i="114"/>
  <c r="E495" i="114"/>
  <c r="O494" i="114"/>
  <c r="N494" i="114"/>
  <c r="L494" i="114"/>
  <c r="G494" i="114"/>
  <c r="E494" i="114"/>
  <c r="P494" i="114" s="1"/>
  <c r="O493" i="114"/>
  <c r="N493" i="114"/>
  <c r="L493" i="114"/>
  <c r="P493" i="114" s="1"/>
  <c r="G493" i="114"/>
  <c r="E493" i="114"/>
  <c r="O492" i="114"/>
  <c r="N492" i="114"/>
  <c r="L492" i="114"/>
  <c r="G492" i="114"/>
  <c r="E492" i="114"/>
  <c r="O491" i="114"/>
  <c r="N491" i="114"/>
  <c r="L491" i="114"/>
  <c r="G491" i="114"/>
  <c r="E491" i="114"/>
  <c r="P491" i="114" s="1"/>
  <c r="P490" i="114"/>
  <c r="O490" i="114"/>
  <c r="N490" i="114"/>
  <c r="L490" i="114"/>
  <c r="G490" i="114"/>
  <c r="E490" i="114"/>
  <c r="O489" i="114"/>
  <c r="N489" i="114"/>
  <c r="L489" i="114"/>
  <c r="G489" i="114"/>
  <c r="E489" i="114"/>
  <c r="P489" i="114" s="1"/>
  <c r="O488" i="114"/>
  <c r="N488" i="114"/>
  <c r="L488" i="114"/>
  <c r="G488" i="114"/>
  <c r="E488" i="114"/>
  <c r="P488" i="114" s="1"/>
  <c r="O487" i="114"/>
  <c r="N487" i="114"/>
  <c r="L487" i="114"/>
  <c r="G487" i="114"/>
  <c r="E487" i="114"/>
  <c r="P487" i="114" s="1"/>
  <c r="O486" i="114"/>
  <c r="N486" i="114"/>
  <c r="L486" i="114"/>
  <c r="G486" i="114"/>
  <c r="E486" i="114"/>
  <c r="O485" i="114"/>
  <c r="N485" i="114"/>
  <c r="L485" i="114"/>
  <c r="G485" i="114"/>
  <c r="E485" i="114"/>
  <c r="P485" i="114" s="1"/>
  <c r="O484" i="114"/>
  <c r="N484" i="114"/>
  <c r="L484" i="114"/>
  <c r="G484" i="114"/>
  <c r="E484" i="114"/>
  <c r="O483" i="114"/>
  <c r="N483" i="114"/>
  <c r="L483" i="114"/>
  <c r="G483" i="114"/>
  <c r="E483" i="114"/>
  <c r="P483" i="114" s="1"/>
  <c r="O482" i="114"/>
  <c r="N482" i="114"/>
  <c r="L482" i="114"/>
  <c r="G482" i="114"/>
  <c r="E482" i="114"/>
  <c r="P482" i="114" s="1"/>
  <c r="P481" i="114"/>
  <c r="O481" i="114"/>
  <c r="N481" i="114"/>
  <c r="L481" i="114"/>
  <c r="G481" i="114"/>
  <c r="E481" i="114"/>
  <c r="B21" i="123"/>
  <c r="E21" i="123" s="1"/>
  <c r="F21" i="123" s="1"/>
  <c r="B21" i="124"/>
  <c r="E21" i="124" s="1"/>
  <c r="F21" i="124" s="1"/>
  <c r="B21" i="125"/>
  <c r="E21" i="126"/>
  <c r="F21" i="126" s="1"/>
  <c r="E20" i="126"/>
  <c r="F20" i="126" s="1"/>
  <c r="E19" i="126"/>
  <c r="F19" i="126" s="1"/>
  <c r="O12" i="126"/>
  <c r="N12" i="126"/>
  <c r="L12" i="126"/>
  <c r="G12" i="126"/>
  <c r="E12" i="126"/>
  <c r="O11" i="126"/>
  <c r="N11" i="126"/>
  <c r="L11" i="126"/>
  <c r="P11" i="126" s="1"/>
  <c r="G11" i="126"/>
  <c r="E11" i="126"/>
  <c r="O10" i="126"/>
  <c r="N10" i="126"/>
  <c r="L10" i="126"/>
  <c r="G10" i="126"/>
  <c r="E10" i="126"/>
  <c r="O9" i="126"/>
  <c r="N9" i="126"/>
  <c r="L9" i="126"/>
  <c r="G9" i="126"/>
  <c r="O8" i="126"/>
  <c r="N8" i="126"/>
  <c r="L8" i="126"/>
  <c r="G8" i="126"/>
  <c r="E8" i="126"/>
  <c r="P8" i="126" s="1"/>
  <c r="O7" i="126"/>
  <c r="N7" i="126"/>
  <c r="L7" i="126"/>
  <c r="G7" i="126"/>
  <c r="E7" i="126"/>
  <c r="O6" i="126"/>
  <c r="N6" i="126"/>
  <c r="L6" i="126"/>
  <c r="G6" i="126"/>
  <c r="E6" i="126"/>
  <c r="O5" i="126"/>
  <c r="N5" i="126"/>
  <c r="N14" i="126" s="1"/>
  <c r="L5" i="126"/>
  <c r="G5" i="126"/>
  <c r="E5" i="126"/>
  <c r="O4" i="126"/>
  <c r="N4" i="126"/>
  <c r="L4" i="126"/>
  <c r="G4" i="126"/>
  <c r="E4" i="126"/>
  <c r="E21" i="125"/>
  <c r="F21" i="125" s="1"/>
  <c r="E20" i="125"/>
  <c r="F20" i="125" s="1"/>
  <c r="E19" i="125"/>
  <c r="F19" i="125" s="1"/>
  <c r="P12" i="125"/>
  <c r="O12" i="125"/>
  <c r="N12" i="125"/>
  <c r="L12" i="125"/>
  <c r="G12" i="125"/>
  <c r="E12" i="125"/>
  <c r="O11" i="125"/>
  <c r="N11" i="125"/>
  <c r="L11" i="125"/>
  <c r="P11" i="125" s="1"/>
  <c r="G11" i="125"/>
  <c r="E11" i="125"/>
  <c r="O10" i="125"/>
  <c r="N10" i="125"/>
  <c r="L10" i="125"/>
  <c r="P10" i="125" s="1"/>
  <c r="G10" i="125"/>
  <c r="E10" i="125"/>
  <c r="O9" i="125"/>
  <c r="N9" i="125"/>
  <c r="L9" i="125"/>
  <c r="G9" i="125"/>
  <c r="E9" i="125"/>
  <c r="P9" i="125" s="1"/>
  <c r="O8" i="125"/>
  <c r="N8" i="125"/>
  <c r="L8" i="125"/>
  <c r="P8" i="125" s="1"/>
  <c r="G8" i="125"/>
  <c r="E8" i="125"/>
  <c r="O7" i="125"/>
  <c r="N7" i="125"/>
  <c r="L7" i="125"/>
  <c r="G7" i="125"/>
  <c r="E7" i="125"/>
  <c r="O6" i="125"/>
  <c r="N6" i="125"/>
  <c r="L6" i="125"/>
  <c r="G6" i="125"/>
  <c r="E6" i="125"/>
  <c r="O5" i="125"/>
  <c r="N5" i="125"/>
  <c r="L5" i="125"/>
  <c r="G5" i="125"/>
  <c r="E5" i="125"/>
  <c r="O4" i="125"/>
  <c r="N4" i="125"/>
  <c r="L4" i="125"/>
  <c r="G4" i="125"/>
  <c r="E4" i="125"/>
  <c r="E20" i="124"/>
  <c r="F20" i="124" s="1"/>
  <c r="E19" i="124"/>
  <c r="F19" i="124" s="1"/>
  <c r="O12" i="124"/>
  <c r="N12" i="124"/>
  <c r="L12" i="124"/>
  <c r="G12" i="124"/>
  <c r="E12" i="124"/>
  <c r="O11" i="124"/>
  <c r="N11" i="124"/>
  <c r="L11" i="124"/>
  <c r="G11" i="124"/>
  <c r="E11" i="124"/>
  <c r="O10" i="124"/>
  <c r="N10" i="124"/>
  <c r="L10" i="124"/>
  <c r="P10" i="124" s="1"/>
  <c r="G10" i="124"/>
  <c r="E10" i="124"/>
  <c r="O9" i="124"/>
  <c r="N9" i="124"/>
  <c r="L9" i="124"/>
  <c r="G9" i="124"/>
  <c r="E9" i="124"/>
  <c r="P9" i="124" s="1"/>
  <c r="O8" i="124"/>
  <c r="N8" i="124"/>
  <c r="L8" i="124"/>
  <c r="G8" i="124"/>
  <c r="G14" i="124" s="1"/>
  <c r="E8" i="124"/>
  <c r="O7" i="124"/>
  <c r="N7" i="124"/>
  <c r="L7" i="124"/>
  <c r="G7" i="124"/>
  <c r="E7" i="124"/>
  <c r="O6" i="124"/>
  <c r="N6" i="124"/>
  <c r="L6" i="124"/>
  <c r="G6" i="124"/>
  <c r="E6" i="124"/>
  <c r="O5" i="124"/>
  <c r="N5" i="124"/>
  <c r="L5" i="124"/>
  <c r="G5" i="124"/>
  <c r="E5" i="124"/>
  <c r="O4" i="124"/>
  <c r="N4" i="124"/>
  <c r="L4" i="124"/>
  <c r="G4" i="124"/>
  <c r="E4" i="124"/>
  <c r="P4" i="124" s="1"/>
  <c r="E20" i="123"/>
  <c r="F20" i="123" s="1"/>
  <c r="E19" i="123"/>
  <c r="F19" i="123" s="1"/>
  <c r="G14" i="123"/>
  <c r="O12" i="123"/>
  <c r="N12" i="123"/>
  <c r="L12" i="123"/>
  <c r="G12" i="123"/>
  <c r="E12" i="123"/>
  <c r="P12" i="123" s="1"/>
  <c r="O11" i="123"/>
  <c r="N11" i="123"/>
  <c r="L11" i="123"/>
  <c r="G11" i="123"/>
  <c r="E11" i="123"/>
  <c r="P11" i="123" s="1"/>
  <c r="O10" i="123"/>
  <c r="N10" i="123"/>
  <c r="L10" i="123"/>
  <c r="P10" i="123" s="1"/>
  <c r="G10" i="123"/>
  <c r="E10" i="123"/>
  <c r="O9" i="123"/>
  <c r="N9" i="123"/>
  <c r="L9" i="123"/>
  <c r="G9" i="123"/>
  <c r="E9" i="123"/>
  <c r="O8" i="123"/>
  <c r="N8" i="123"/>
  <c r="L8" i="123"/>
  <c r="G8" i="123"/>
  <c r="E8" i="123"/>
  <c r="O7" i="123"/>
  <c r="N7" i="123"/>
  <c r="L7" i="123"/>
  <c r="P7" i="123" s="1"/>
  <c r="G7" i="123"/>
  <c r="E7" i="123"/>
  <c r="O6" i="123"/>
  <c r="N6" i="123"/>
  <c r="L6" i="123"/>
  <c r="G6" i="123"/>
  <c r="E6" i="123"/>
  <c r="P6" i="123" s="1"/>
  <c r="O5" i="123"/>
  <c r="N5" i="123"/>
  <c r="L5" i="123"/>
  <c r="G5" i="123"/>
  <c r="E5" i="123"/>
  <c r="O4" i="123"/>
  <c r="N4" i="123"/>
  <c r="L4" i="123"/>
  <c r="G4" i="123"/>
  <c r="E4" i="123"/>
  <c r="N14" i="124" l="1"/>
  <c r="N14" i="125"/>
  <c r="P6" i="124"/>
  <c r="P500" i="114"/>
  <c r="F14" i="124"/>
  <c r="O51" i="113"/>
  <c r="F14" i="123"/>
  <c r="P496" i="114"/>
  <c r="P492" i="114"/>
  <c r="P7" i="124"/>
  <c r="P5" i="125"/>
  <c r="P486" i="114"/>
  <c r="N14" i="123"/>
  <c r="P8" i="123"/>
  <c r="P484" i="114"/>
  <c r="P495" i="114"/>
  <c r="O52" i="113"/>
  <c r="P5" i="126"/>
  <c r="G14" i="126"/>
  <c r="P7" i="126"/>
  <c r="P4" i="126"/>
  <c r="P9" i="126"/>
  <c r="P12" i="126"/>
  <c r="F14" i="126"/>
  <c r="P10" i="126"/>
  <c r="P6" i="126"/>
  <c r="P7" i="125"/>
  <c r="P4" i="125"/>
  <c r="F14" i="125"/>
  <c r="P6" i="125"/>
  <c r="G14" i="125"/>
  <c r="P11" i="124"/>
  <c r="P5" i="124"/>
  <c r="P8" i="124"/>
  <c r="P12" i="124"/>
  <c r="P4" i="123"/>
  <c r="P5" i="123"/>
  <c r="P9" i="123"/>
  <c r="Q48" i="113"/>
  <c r="S48" i="113" s="1"/>
  <c r="Q47" i="113"/>
  <c r="S47" i="113" s="1"/>
  <c r="N48" i="113"/>
  <c r="N47" i="113"/>
  <c r="H48" i="113"/>
  <c r="G48" i="113"/>
  <c r="F48" i="113"/>
  <c r="I48" i="113" s="1"/>
  <c r="I47" i="113"/>
  <c r="H47" i="113"/>
  <c r="G47" i="113"/>
  <c r="F47" i="113"/>
  <c r="E19" i="122"/>
  <c r="E20" i="122"/>
  <c r="E22" i="122"/>
  <c r="E23" i="122"/>
  <c r="F23" i="122" s="1"/>
  <c r="E24" i="122"/>
  <c r="F22" i="122"/>
  <c r="F24" i="122"/>
  <c r="F19" i="122"/>
  <c r="F20" i="122"/>
  <c r="B24" i="122"/>
  <c r="O480" i="114"/>
  <c r="N480" i="114"/>
  <c r="L480" i="114"/>
  <c r="G480" i="114"/>
  <c r="E480" i="114"/>
  <c r="P480" i="114" s="1"/>
  <c r="O479" i="114"/>
  <c r="N479" i="114"/>
  <c r="L479" i="114"/>
  <c r="P479" i="114" s="1"/>
  <c r="G479" i="114"/>
  <c r="E479" i="114"/>
  <c r="O478" i="114"/>
  <c r="N478" i="114"/>
  <c r="L478" i="114"/>
  <c r="G478" i="114"/>
  <c r="E478" i="114"/>
  <c r="P478" i="114" s="1"/>
  <c r="O477" i="114"/>
  <c r="N477" i="114"/>
  <c r="L477" i="114"/>
  <c r="G477" i="114"/>
  <c r="E477" i="114"/>
  <c r="P477" i="114" s="1"/>
  <c r="P476" i="114"/>
  <c r="O476" i="114"/>
  <c r="N476" i="114"/>
  <c r="L476" i="114"/>
  <c r="G476" i="114"/>
  <c r="E476" i="114"/>
  <c r="O475" i="114"/>
  <c r="N475" i="114"/>
  <c r="L475" i="114"/>
  <c r="G475" i="114"/>
  <c r="E475" i="114"/>
  <c r="O474" i="114"/>
  <c r="N474" i="114"/>
  <c r="L474" i="114"/>
  <c r="G474" i="114"/>
  <c r="E474" i="114"/>
  <c r="P474" i="114" s="1"/>
  <c r="O473" i="114"/>
  <c r="N473" i="114"/>
  <c r="L473" i="114"/>
  <c r="G473" i="114"/>
  <c r="E473" i="114"/>
  <c r="P473" i="114" s="1"/>
  <c r="P472" i="114"/>
  <c r="O472" i="114"/>
  <c r="N472" i="114"/>
  <c r="L472" i="114"/>
  <c r="G472" i="114"/>
  <c r="E472" i="114"/>
  <c r="B21" i="122"/>
  <c r="E21" i="122" s="1"/>
  <c r="F21" i="122" s="1"/>
  <c r="N5" i="122"/>
  <c r="K12" i="115"/>
  <c r="L12" i="115" s="1"/>
  <c r="E12" i="115"/>
  <c r="F12" i="115" s="1"/>
  <c r="K11" i="115"/>
  <c r="L11" i="115" s="1"/>
  <c r="E11" i="115"/>
  <c r="O11" i="115" s="1"/>
  <c r="E11" i="116"/>
  <c r="F11" i="116" s="1"/>
  <c r="F23" i="121"/>
  <c r="E22" i="121"/>
  <c r="F22" i="121" s="1"/>
  <c r="E23" i="121"/>
  <c r="E10" i="116"/>
  <c r="F10" i="116" s="1"/>
  <c r="E22" i="120"/>
  <c r="F22" i="120" s="1"/>
  <c r="E9" i="116"/>
  <c r="F9" i="116" s="1"/>
  <c r="F23" i="119"/>
  <c r="F22" i="119"/>
  <c r="E24" i="119"/>
  <c r="F24" i="119" s="1"/>
  <c r="E23" i="119"/>
  <c r="E22" i="119"/>
  <c r="E8" i="116"/>
  <c r="F8" i="116" s="1"/>
  <c r="E24" i="118"/>
  <c r="F24" i="118" s="1"/>
  <c r="E23" i="118"/>
  <c r="F23" i="118" s="1"/>
  <c r="E22" i="118"/>
  <c r="F22" i="118" s="1"/>
  <c r="F7" i="116"/>
  <c r="F6" i="116"/>
  <c r="F5" i="116"/>
  <c r="E6" i="116"/>
  <c r="E5" i="116"/>
  <c r="E7" i="116"/>
  <c r="E23" i="117"/>
  <c r="F23" i="117" s="1"/>
  <c r="F19" i="117"/>
  <c r="F20" i="117"/>
  <c r="E20" i="117"/>
  <c r="E19" i="117"/>
  <c r="Q46" i="113"/>
  <c r="H46" i="113"/>
  <c r="G46" i="113"/>
  <c r="H45" i="113"/>
  <c r="G45" i="113"/>
  <c r="H44" i="113"/>
  <c r="G44" i="113"/>
  <c r="G43" i="113"/>
  <c r="F44" i="113"/>
  <c r="I44" i="113" s="1"/>
  <c r="N44" i="113"/>
  <c r="O44" i="113" s="1"/>
  <c r="F45" i="113"/>
  <c r="I45" i="113" s="1"/>
  <c r="S46" i="113"/>
  <c r="N46" i="113"/>
  <c r="Q45" i="113"/>
  <c r="S45" i="113" s="1"/>
  <c r="N45" i="113"/>
  <c r="O45" i="113" s="1"/>
  <c r="Q44" i="113"/>
  <c r="S44" i="113" s="1"/>
  <c r="F46" i="113"/>
  <c r="I46" i="113" s="1"/>
  <c r="E19" i="120"/>
  <c r="E19" i="119"/>
  <c r="O471" i="114"/>
  <c r="N471" i="114"/>
  <c r="L471" i="114"/>
  <c r="G471" i="114"/>
  <c r="E471" i="114"/>
  <c r="O470" i="114"/>
  <c r="N470" i="114"/>
  <c r="L470" i="114"/>
  <c r="G470" i="114"/>
  <c r="E470" i="114"/>
  <c r="O469" i="114"/>
  <c r="N469" i="114"/>
  <c r="L469" i="114"/>
  <c r="G469" i="114"/>
  <c r="E469" i="114"/>
  <c r="P469" i="114" s="1"/>
  <c r="O468" i="114"/>
  <c r="N468" i="114"/>
  <c r="L468" i="114"/>
  <c r="G468" i="114"/>
  <c r="E468" i="114"/>
  <c r="O467" i="114"/>
  <c r="N467" i="114"/>
  <c r="L467" i="114"/>
  <c r="P467" i="114" s="1"/>
  <c r="G467" i="114"/>
  <c r="E467" i="114"/>
  <c r="O466" i="114"/>
  <c r="N466" i="114"/>
  <c r="L466" i="114"/>
  <c r="G466" i="114"/>
  <c r="E466" i="114"/>
  <c r="P466" i="114" s="1"/>
  <c r="O465" i="114"/>
  <c r="N465" i="114"/>
  <c r="L465" i="114"/>
  <c r="G465" i="114"/>
  <c r="E465" i="114"/>
  <c r="P465" i="114" s="1"/>
  <c r="O464" i="114"/>
  <c r="N464" i="114"/>
  <c r="L464" i="114"/>
  <c r="G464" i="114"/>
  <c r="E464" i="114"/>
  <c r="P464" i="114" s="1"/>
  <c r="O463" i="114"/>
  <c r="N463" i="114"/>
  <c r="L463" i="114"/>
  <c r="P463" i="114" s="1"/>
  <c r="G463" i="114"/>
  <c r="E463" i="114"/>
  <c r="O12" i="122"/>
  <c r="N12" i="122"/>
  <c r="O11" i="122"/>
  <c r="N11" i="122"/>
  <c r="O10" i="122"/>
  <c r="N10" i="122"/>
  <c r="O9" i="122"/>
  <c r="N9" i="122"/>
  <c r="O8" i="122"/>
  <c r="N8" i="122"/>
  <c r="O7" i="122"/>
  <c r="N7" i="122"/>
  <c r="O6" i="122"/>
  <c r="N6" i="122"/>
  <c r="O5" i="122"/>
  <c r="O4" i="122"/>
  <c r="N4" i="122"/>
  <c r="O462" i="114"/>
  <c r="N462" i="114"/>
  <c r="L462" i="114"/>
  <c r="P462" i="114" s="1"/>
  <c r="G462" i="114"/>
  <c r="E462" i="114"/>
  <c r="O461" i="114"/>
  <c r="N461" i="114"/>
  <c r="L461" i="114"/>
  <c r="G461" i="114"/>
  <c r="E461" i="114"/>
  <c r="P461" i="114" s="1"/>
  <c r="O460" i="114"/>
  <c r="N460" i="114"/>
  <c r="L460" i="114"/>
  <c r="P460" i="114" s="1"/>
  <c r="G460" i="114"/>
  <c r="E460" i="114"/>
  <c r="O459" i="114"/>
  <c r="N459" i="114"/>
  <c r="L459" i="114"/>
  <c r="G459" i="114"/>
  <c r="E459" i="114"/>
  <c r="P459" i="114" s="1"/>
  <c r="O458" i="114"/>
  <c r="N458" i="114"/>
  <c r="L458" i="114"/>
  <c r="G458" i="114"/>
  <c r="E458" i="114"/>
  <c r="P458" i="114" s="1"/>
  <c r="O457" i="114"/>
  <c r="N457" i="114"/>
  <c r="L457" i="114"/>
  <c r="G457" i="114"/>
  <c r="E457" i="114"/>
  <c r="P457" i="114" s="1"/>
  <c r="O456" i="114"/>
  <c r="N456" i="114"/>
  <c r="L456" i="114"/>
  <c r="G456" i="114"/>
  <c r="E456" i="114"/>
  <c r="O455" i="114"/>
  <c r="N455" i="114"/>
  <c r="L455" i="114"/>
  <c r="G455" i="114"/>
  <c r="E455" i="114"/>
  <c r="O454" i="114"/>
  <c r="N454" i="114"/>
  <c r="L454" i="114"/>
  <c r="G454" i="114"/>
  <c r="E454" i="114"/>
  <c r="P454" i="114" s="1"/>
  <c r="O12" i="120"/>
  <c r="N12" i="120"/>
  <c r="O11" i="120"/>
  <c r="N11" i="120"/>
  <c r="O10" i="120"/>
  <c r="N10" i="120"/>
  <c r="O9" i="120"/>
  <c r="N9" i="120"/>
  <c r="O8" i="120"/>
  <c r="N8" i="120"/>
  <c r="O7" i="120"/>
  <c r="N7" i="120"/>
  <c r="O6" i="120"/>
  <c r="N6" i="120"/>
  <c r="O5" i="120"/>
  <c r="N5" i="120"/>
  <c r="O4" i="120"/>
  <c r="N4" i="120"/>
  <c r="O12" i="119"/>
  <c r="N12" i="119"/>
  <c r="O11" i="119"/>
  <c r="N11" i="119"/>
  <c r="O10" i="119"/>
  <c r="N10" i="119"/>
  <c r="O9" i="119"/>
  <c r="N9" i="119"/>
  <c r="O8" i="119"/>
  <c r="N8" i="119"/>
  <c r="O7" i="119"/>
  <c r="N7" i="119"/>
  <c r="O6" i="119"/>
  <c r="N6" i="119"/>
  <c r="O5" i="119"/>
  <c r="N5" i="119"/>
  <c r="O4" i="119"/>
  <c r="N4" i="119"/>
  <c r="O4" i="118"/>
  <c r="N4" i="118"/>
  <c r="Q12" i="118"/>
  <c r="O12" i="118"/>
  <c r="N12" i="118"/>
  <c r="Q11" i="118"/>
  <c r="O11" i="118"/>
  <c r="N11" i="118"/>
  <c r="Q10" i="118"/>
  <c r="O10" i="118"/>
  <c r="N10" i="118"/>
  <c r="Q9" i="118"/>
  <c r="O9" i="118"/>
  <c r="N9" i="118"/>
  <c r="Q8" i="118"/>
  <c r="O8" i="118"/>
  <c r="N8" i="118"/>
  <c r="Q7" i="118"/>
  <c r="O7" i="118"/>
  <c r="N7" i="118"/>
  <c r="Q6" i="118"/>
  <c r="O6" i="118"/>
  <c r="N6" i="118"/>
  <c r="Q5" i="118"/>
  <c r="O5" i="118"/>
  <c r="N5" i="118"/>
  <c r="Q4" i="118"/>
  <c r="O12" i="117"/>
  <c r="N12" i="117"/>
  <c r="O11" i="117"/>
  <c r="N11" i="117"/>
  <c r="O10" i="117"/>
  <c r="N10" i="117"/>
  <c r="O9" i="117"/>
  <c r="N9" i="117"/>
  <c r="O8" i="117"/>
  <c r="N8" i="117"/>
  <c r="O7" i="117"/>
  <c r="N7" i="117"/>
  <c r="O6" i="117"/>
  <c r="N6" i="117"/>
  <c r="O5" i="117"/>
  <c r="N5" i="117"/>
  <c r="O4" i="117"/>
  <c r="N4" i="117"/>
  <c r="O12" i="121"/>
  <c r="N12" i="121"/>
  <c r="O11" i="121"/>
  <c r="N11" i="121"/>
  <c r="O10" i="121"/>
  <c r="N10" i="121"/>
  <c r="O9" i="121"/>
  <c r="N9" i="121"/>
  <c r="O8" i="121"/>
  <c r="N8" i="121"/>
  <c r="O7" i="121"/>
  <c r="N7" i="121"/>
  <c r="O6" i="121"/>
  <c r="N6" i="121"/>
  <c r="O5" i="121"/>
  <c r="N5" i="121"/>
  <c r="O4" i="121"/>
  <c r="N4" i="121"/>
  <c r="L4" i="121"/>
  <c r="P453" i="114"/>
  <c r="O453" i="114"/>
  <c r="N453" i="114"/>
  <c r="O452" i="114"/>
  <c r="N452" i="114"/>
  <c r="O451" i="114"/>
  <c r="N451" i="114"/>
  <c r="O450" i="114"/>
  <c r="N450" i="114"/>
  <c r="P449" i="114"/>
  <c r="O449" i="114"/>
  <c r="N449" i="114"/>
  <c r="O448" i="114"/>
  <c r="N448" i="114"/>
  <c r="O447" i="114"/>
  <c r="N447" i="114"/>
  <c r="O446" i="114"/>
  <c r="N446" i="114"/>
  <c r="P445" i="114"/>
  <c r="O445" i="114"/>
  <c r="N445" i="114"/>
  <c r="O444" i="114"/>
  <c r="N444" i="114"/>
  <c r="O443" i="114"/>
  <c r="N443" i="114"/>
  <c r="O442" i="114"/>
  <c r="N442" i="114"/>
  <c r="P441" i="114"/>
  <c r="O441" i="114"/>
  <c r="N441" i="114"/>
  <c r="O440" i="114"/>
  <c r="N440" i="114"/>
  <c r="O439" i="114"/>
  <c r="N439" i="114"/>
  <c r="O438" i="114"/>
  <c r="N438" i="114"/>
  <c r="P437" i="114"/>
  <c r="O437" i="114"/>
  <c r="N437" i="114"/>
  <c r="O436" i="114"/>
  <c r="N436" i="114"/>
  <c r="O435" i="114"/>
  <c r="N435" i="114"/>
  <c r="O434" i="114"/>
  <c r="N434" i="114"/>
  <c r="P433" i="114"/>
  <c r="O433" i="114"/>
  <c r="N433" i="114"/>
  <c r="O432" i="114"/>
  <c r="N432" i="114"/>
  <c r="O431" i="114"/>
  <c r="N431" i="114"/>
  <c r="O430" i="114"/>
  <c r="N430" i="114"/>
  <c r="P429" i="114"/>
  <c r="O429" i="114"/>
  <c r="N429" i="114"/>
  <c r="O428" i="114"/>
  <c r="N428" i="114"/>
  <c r="O427" i="114"/>
  <c r="N427" i="114"/>
  <c r="O426" i="114"/>
  <c r="N426" i="114"/>
  <c r="P425" i="114"/>
  <c r="O425" i="114"/>
  <c r="N425" i="114"/>
  <c r="O424" i="114"/>
  <c r="N424" i="114"/>
  <c r="O423" i="114"/>
  <c r="N423" i="114"/>
  <c r="O422" i="114"/>
  <c r="N422" i="114"/>
  <c r="P421" i="114"/>
  <c r="O421" i="114"/>
  <c r="N421" i="114"/>
  <c r="O420" i="114"/>
  <c r="N420" i="114"/>
  <c r="O419" i="114"/>
  <c r="N419" i="114"/>
  <c r="O418" i="114"/>
  <c r="N418" i="114"/>
  <c r="N414" i="114"/>
  <c r="O414" i="114"/>
  <c r="L453" i="114"/>
  <c r="G453" i="114"/>
  <c r="E453" i="114"/>
  <c r="L452" i="114"/>
  <c r="G452" i="114"/>
  <c r="E452" i="114"/>
  <c r="P452" i="114" s="1"/>
  <c r="L451" i="114"/>
  <c r="G451" i="114"/>
  <c r="E451" i="114"/>
  <c r="P451" i="114" s="1"/>
  <c r="L450" i="114"/>
  <c r="G450" i="114"/>
  <c r="E450" i="114"/>
  <c r="P450" i="114" s="1"/>
  <c r="L449" i="114"/>
  <c r="G449" i="114"/>
  <c r="E449" i="114"/>
  <c r="L448" i="114"/>
  <c r="G448" i="114"/>
  <c r="E448" i="114"/>
  <c r="P448" i="114" s="1"/>
  <c r="L447" i="114"/>
  <c r="G447" i="114"/>
  <c r="E447" i="114"/>
  <c r="P447" i="114" s="1"/>
  <c r="L446" i="114"/>
  <c r="G446" i="114"/>
  <c r="E446" i="114"/>
  <c r="P446" i="114" s="1"/>
  <c r="L445" i="114"/>
  <c r="G445" i="114"/>
  <c r="E445" i="114"/>
  <c r="L444" i="114"/>
  <c r="G444" i="114"/>
  <c r="E444" i="114"/>
  <c r="P444" i="114" s="1"/>
  <c r="L443" i="114"/>
  <c r="G443" i="114"/>
  <c r="E443" i="114"/>
  <c r="P443" i="114" s="1"/>
  <c r="L442" i="114"/>
  <c r="G442" i="114"/>
  <c r="E442" i="114"/>
  <c r="P442" i="114" s="1"/>
  <c r="L441" i="114"/>
  <c r="G441" i="114"/>
  <c r="E441" i="114"/>
  <c r="L440" i="114"/>
  <c r="G440" i="114"/>
  <c r="E440" i="114"/>
  <c r="P440" i="114" s="1"/>
  <c r="L439" i="114"/>
  <c r="G439" i="114"/>
  <c r="E439" i="114"/>
  <c r="P439" i="114" s="1"/>
  <c r="L438" i="114"/>
  <c r="G438" i="114"/>
  <c r="E438" i="114"/>
  <c r="P438" i="114" s="1"/>
  <c r="L437" i="114"/>
  <c r="G437" i="114"/>
  <c r="E437" i="114"/>
  <c r="L436" i="114"/>
  <c r="G436" i="114"/>
  <c r="E436" i="114"/>
  <c r="P436" i="114" s="1"/>
  <c r="L435" i="114"/>
  <c r="G435" i="114"/>
  <c r="E435" i="114"/>
  <c r="P435" i="114" s="1"/>
  <c r="L434" i="114"/>
  <c r="G434" i="114"/>
  <c r="E434" i="114"/>
  <c r="P434" i="114" s="1"/>
  <c r="L433" i="114"/>
  <c r="G433" i="114"/>
  <c r="E433" i="114"/>
  <c r="L432" i="114"/>
  <c r="G432" i="114"/>
  <c r="E432" i="114"/>
  <c r="P432" i="114" s="1"/>
  <c r="L431" i="114"/>
  <c r="G431" i="114"/>
  <c r="E431" i="114"/>
  <c r="P431" i="114" s="1"/>
  <c r="L430" i="114"/>
  <c r="G430" i="114"/>
  <c r="E430" i="114"/>
  <c r="P430" i="114" s="1"/>
  <c r="L429" i="114"/>
  <c r="G429" i="114"/>
  <c r="E429" i="114"/>
  <c r="L428" i="114"/>
  <c r="G428" i="114"/>
  <c r="E428" i="114"/>
  <c r="P428" i="114" s="1"/>
  <c r="L427" i="114"/>
  <c r="G427" i="114"/>
  <c r="E427" i="114"/>
  <c r="P427" i="114" s="1"/>
  <c r="L426" i="114"/>
  <c r="G426" i="114"/>
  <c r="E426" i="114"/>
  <c r="P426" i="114" s="1"/>
  <c r="L425" i="114"/>
  <c r="G425" i="114"/>
  <c r="E425" i="114"/>
  <c r="L424" i="114"/>
  <c r="G424" i="114"/>
  <c r="E424" i="114"/>
  <c r="P424" i="114" s="1"/>
  <c r="L423" i="114"/>
  <c r="G423" i="114"/>
  <c r="E423" i="114"/>
  <c r="P423" i="114" s="1"/>
  <c r="L422" i="114"/>
  <c r="G422" i="114"/>
  <c r="E422" i="114"/>
  <c r="P422" i="114" s="1"/>
  <c r="L421" i="114"/>
  <c r="G421" i="114"/>
  <c r="E421" i="114"/>
  <c r="L420" i="114"/>
  <c r="G420" i="114"/>
  <c r="E420" i="114"/>
  <c r="P420" i="114" s="1"/>
  <c r="L419" i="114"/>
  <c r="G419" i="114"/>
  <c r="E419" i="114"/>
  <c r="P419" i="114" s="1"/>
  <c r="L418" i="114"/>
  <c r="G418" i="114"/>
  <c r="E418" i="114"/>
  <c r="P418" i="114" s="1"/>
  <c r="L12" i="122"/>
  <c r="G12" i="122"/>
  <c r="E12" i="122"/>
  <c r="L11" i="122"/>
  <c r="G11" i="122"/>
  <c r="E11" i="122"/>
  <c r="L10" i="122"/>
  <c r="G10" i="122"/>
  <c r="E10" i="122"/>
  <c r="P10" i="122" s="1"/>
  <c r="L9" i="122"/>
  <c r="G9" i="122"/>
  <c r="E9" i="122"/>
  <c r="L8" i="122"/>
  <c r="G8" i="122"/>
  <c r="E8" i="122"/>
  <c r="L7" i="122"/>
  <c r="G7" i="122"/>
  <c r="E7" i="122"/>
  <c r="L6" i="122"/>
  <c r="G6" i="122"/>
  <c r="E6" i="122"/>
  <c r="L5" i="122"/>
  <c r="G5" i="122"/>
  <c r="E5" i="122"/>
  <c r="L4" i="122"/>
  <c r="G4" i="122"/>
  <c r="E4" i="122"/>
  <c r="P456" i="114" l="1"/>
  <c r="P471" i="114"/>
  <c r="F11" i="115"/>
  <c r="P475" i="114"/>
  <c r="O47" i="113"/>
  <c r="O48" i="113"/>
  <c r="N14" i="122"/>
  <c r="P455" i="114"/>
  <c r="P470" i="114"/>
  <c r="O46" i="113"/>
  <c r="P9" i="122"/>
  <c r="P468" i="114"/>
  <c r="G14" i="122"/>
  <c r="F14" i="122"/>
  <c r="P11" i="122"/>
  <c r="P6" i="122"/>
  <c r="P5" i="122"/>
  <c r="P8" i="122"/>
  <c r="P4" i="122"/>
  <c r="P12" i="122"/>
  <c r="P7" i="122"/>
  <c r="B21" i="118"/>
  <c r="B21" i="117"/>
  <c r="B21" i="120"/>
  <c r="E21" i="120" s="1"/>
  <c r="F21" i="120" s="1"/>
  <c r="B21" i="119"/>
  <c r="E21" i="119" s="1"/>
  <c r="F21" i="119" s="1"/>
  <c r="G23" i="121"/>
  <c r="L12" i="121"/>
  <c r="G12" i="121"/>
  <c r="E12" i="121"/>
  <c r="P12" i="121" s="1"/>
  <c r="Q11" i="121"/>
  <c r="L11" i="121"/>
  <c r="G11" i="121"/>
  <c r="E11" i="121"/>
  <c r="P11" i="121" s="1"/>
  <c r="L10" i="121"/>
  <c r="G10" i="121"/>
  <c r="E10" i="121"/>
  <c r="P10" i="121" s="1"/>
  <c r="L9" i="121"/>
  <c r="G9" i="121"/>
  <c r="E9" i="121"/>
  <c r="P9" i="121" s="1"/>
  <c r="Q8" i="121"/>
  <c r="L8" i="121"/>
  <c r="G8" i="121"/>
  <c r="E8" i="121"/>
  <c r="P8" i="121" s="1"/>
  <c r="L7" i="121"/>
  <c r="G7" i="121"/>
  <c r="E7" i="121"/>
  <c r="P7" i="121" s="1"/>
  <c r="L6" i="121"/>
  <c r="G6" i="121"/>
  <c r="E6" i="121"/>
  <c r="Q5" i="121"/>
  <c r="L5" i="121"/>
  <c r="G5" i="121"/>
  <c r="E5" i="121"/>
  <c r="P5" i="121" s="1"/>
  <c r="Q4" i="121"/>
  <c r="G4" i="121"/>
  <c r="E4" i="121"/>
  <c r="P4" i="121" s="1"/>
  <c r="Q10" i="121"/>
  <c r="Q7" i="121"/>
  <c r="E21" i="121"/>
  <c r="F21" i="121" s="1"/>
  <c r="E20" i="121"/>
  <c r="F20" i="121" s="1"/>
  <c r="Q12" i="121"/>
  <c r="Q9" i="121"/>
  <c r="Q6" i="121"/>
  <c r="F19" i="120"/>
  <c r="Q12" i="120"/>
  <c r="L12" i="120"/>
  <c r="G12" i="120"/>
  <c r="E12" i="120"/>
  <c r="P12" i="120" s="1"/>
  <c r="L11" i="120"/>
  <c r="G11" i="120"/>
  <c r="E11" i="120"/>
  <c r="P11" i="120" s="1"/>
  <c r="L10" i="120"/>
  <c r="G10" i="120"/>
  <c r="E10" i="120"/>
  <c r="Q9" i="120"/>
  <c r="L9" i="120"/>
  <c r="G9" i="120"/>
  <c r="E9" i="120"/>
  <c r="P9" i="120" s="1"/>
  <c r="Q8" i="120"/>
  <c r="L8" i="120"/>
  <c r="G8" i="120"/>
  <c r="E8" i="120"/>
  <c r="P8" i="120" s="1"/>
  <c r="L7" i="120"/>
  <c r="G7" i="120"/>
  <c r="G14" i="120" s="1"/>
  <c r="E7" i="120"/>
  <c r="L6" i="120"/>
  <c r="G6" i="120"/>
  <c r="E6" i="120"/>
  <c r="P6" i="120" s="1"/>
  <c r="Q5" i="120"/>
  <c r="L5" i="120"/>
  <c r="G5" i="120"/>
  <c r="E5" i="120"/>
  <c r="P5" i="120" s="1"/>
  <c r="Q4" i="120"/>
  <c r="L4" i="120"/>
  <c r="G4" i="120"/>
  <c r="E4" i="120"/>
  <c r="P4" i="120" s="1"/>
  <c r="E20" i="120"/>
  <c r="F20" i="120" s="1"/>
  <c r="Q11" i="120"/>
  <c r="Q10" i="120"/>
  <c r="Q7" i="120"/>
  <c r="Q6" i="120"/>
  <c r="F19" i="119"/>
  <c r="L12" i="119"/>
  <c r="G12" i="119"/>
  <c r="E12" i="119"/>
  <c r="P12" i="119" s="1"/>
  <c r="L11" i="119"/>
  <c r="G11" i="119"/>
  <c r="E11" i="119"/>
  <c r="P11" i="119" s="1"/>
  <c r="L10" i="119"/>
  <c r="G10" i="119"/>
  <c r="E10" i="119"/>
  <c r="P10" i="119" s="1"/>
  <c r="L9" i="119"/>
  <c r="G9" i="119"/>
  <c r="E9" i="119"/>
  <c r="P9" i="119" s="1"/>
  <c r="L8" i="119"/>
  <c r="G8" i="119"/>
  <c r="E8" i="119"/>
  <c r="P8" i="119" s="1"/>
  <c r="L7" i="119"/>
  <c r="G7" i="119"/>
  <c r="E7" i="119"/>
  <c r="P7" i="119" s="1"/>
  <c r="L6" i="119"/>
  <c r="G6" i="119"/>
  <c r="E6" i="119"/>
  <c r="P6" i="119" s="1"/>
  <c r="L5" i="119"/>
  <c r="G5" i="119"/>
  <c r="E5" i="119"/>
  <c r="P5" i="119" s="1"/>
  <c r="L4" i="119"/>
  <c r="G4" i="119"/>
  <c r="E4" i="119"/>
  <c r="P4" i="119" s="1"/>
  <c r="E20" i="119"/>
  <c r="F20" i="119" s="1"/>
  <c r="F19" i="118"/>
  <c r="L12" i="118"/>
  <c r="G12" i="118"/>
  <c r="E12" i="118"/>
  <c r="L11" i="118"/>
  <c r="G11" i="118"/>
  <c r="E11" i="118"/>
  <c r="P11" i="118" s="1"/>
  <c r="L10" i="118"/>
  <c r="G10" i="118"/>
  <c r="E10" i="118"/>
  <c r="P10" i="118" s="1"/>
  <c r="L9" i="118"/>
  <c r="G9" i="118"/>
  <c r="E9" i="118"/>
  <c r="P9" i="118" s="1"/>
  <c r="L8" i="118"/>
  <c r="G8" i="118"/>
  <c r="E8" i="118"/>
  <c r="L7" i="118"/>
  <c r="G7" i="118"/>
  <c r="E7" i="118"/>
  <c r="P7" i="118" s="1"/>
  <c r="L6" i="118"/>
  <c r="G6" i="118"/>
  <c r="E6" i="118"/>
  <c r="P6" i="118" s="1"/>
  <c r="L5" i="118"/>
  <c r="G5" i="118"/>
  <c r="E5" i="118"/>
  <c r="P5" i="118" s="1"/>
  <c r="L4" i="118"/>
  <c r="G4" i="118"/>
  <c r="E4" i="118"/>
  <c r="L12" i="117"/>
  <c r="G12" i="117"/>
  <c r="E12" i="117"/>
  <c r="P12" i="117" s="1"/>
  <c r="L11" i="117"/>
  <c r="G11" i="117"/>
  <c r="E11" i="117"/>
  <c r="P11" i="117" s="1"/>
  <c r="L10" i="117"/>
  <c r="G10" i="117"/>
  <c r="E10" i="117"/>
  <c r="P10" i="117" s="1"/>
  <c r="L9" i="117"/>
  <c r="G9" i="117"/>
  <c r="E9" i="117"/>
  <c r="L8" i="117"/>
  <c r="G8" i="117"/>
  <c r="E8" i="117"/>
  <c r="P8" i="117" s="1"/>
  <c r="L7" i="117"/>
  <c r="G7" i="117"/>
  <c r="E7" i="117"/>
  <c r="P7" i="117" s="1"/>
  <c r="L6" i="117"/>
  <c r="G6" i="117"/>
  <c r="F14" i="117" s="1"/>
  <c r="E6" i="117"/>
  <c r="P6" i="117" s="1"/>
  <c r="L5" i="117"/>
  <c r="G5" i="117"/>
  <c r="E5" i="117"/>
  <c r="L4" i="117"/>
  <c r="G4" i="117"/>
  <c r="E4" i="117"/>
  <c r="P4" i="117" s="1"/>
  <c r="E21" i="118"/>
  <c r="F21" i="118" s="1"/>
  <c r="E20" i="118"/>
  <c r="F20" i="118" s="1"/>
  <c r="F14" i="120" l="1"/>
  <c r="F21" i="117"/>
  <c r="E21" i="117"/>
  <c r="F14" i="119"/>
  <c r="G14" i="117"/>
  <c r="P5" i="117"/>
  <c r="P9" i="117"/>
  <c r="P4" i="118"/>
  <c r="P8" i="118"/>
  <c r="P12" i="118"/>
  <c r="P10" i="120"/>
  <c r="G14" i="118"/>
  <c r="P7" i="120"/>
  <c r="P6" i="121"/>
  <c r="F14" i="121"/>
  <c r="G14" i="121"/>
  <c r="Q14" i="121"/>
  <c r="P14" i="121"/>
  <c r="R14" i="120"/>
  <c r="Q14" i="120"/>
  <c r="G14" i="119"/>
  <c r="F14" i="118"/>
  <c r="K10" i="115"/>
  <c r="L10" i="115" s="1"/>
  <c r="E10" i="115"/>
  <c r="K9" i="115"/>
  <c r="L9" i="115" s="1"/>
  <c r="E9" i="115"/>
  <c r="K8" i="115"/>
  <c r="L8" i="115" s="1"/>
  <c r="E8" i="115"/>
  <c r="K7" i="115"/>
  <c r="L7" i="115" s="1"/>
  <c r="E7" i="115"/>
  <c r="K6" i="115"/>
  <c r="L6" i="115" s="1"/>
  <c r="E6" i="115"/>
  <c r="K5" i="115"/>
  <c r="L5" i="115" s="1"/>
  <c r="E5" i="115"/>
  <c r="E4" i="116"/>
  <c r="F4" i="116" s="1"/>
  <c r="G273" i="114"/>
  <c r="G272" i="114"/>
  <c r="G271" i="114"/>
  <c r="G270" i="114"/>
  <c r="G269" i="114"/>
  <c r="G268" i="114"/>
  <c r="G267" i="114"/>
  <c r="G266" i="114"/>
  <c r="G265" i="114"/>
  <c r="E4" i="115"/>
  <c r="K4" i="115"/>
  <c r="L4" i="115" s="1"/>
  <c r="N284" i="114"/>
  <c r="P417" i="114"/>
  <c r="P404" i="114"/>
  <c r="P392" i="114"/>
  <c r="P380" i="114"/>
  <c r="P368" i="114"/>
  <c r="P356" i="114"/>
  <c r="P344" i="114"/>
  <c r="P332" i="114"/>
  <c r="P320" i="114"/>
  <c r="P308" i="114"/>
  <c r="P296" i="114"/>
  <c r="P284" i="114"/>
  <c r="O417" i="114"/>
  <c r="N417" i="114"/>
  <c r="L417" i="114"/>
  <c r="G417" i="114"/>
  <c r="E417" i="114"/>
  <c r="O416" i="114"/>
  <c r="N416" i="114"/>
  <c r="L416" i="114"/>
  <c r="G416" i="114"/>
  <c r="E416" i="114"/>
  <c r="P416" i="114" s="1"/>
  <c r="O415" i="114"/>
  <c r="N415" i="114"/>
  <c r="L415" i="114"/>
  <c r="G415" i="114"/>
  <c r="E415" i="114"/>
  <c r="P415" i="114" s="1"/>
  <c r="L414" i="114"/>
  <c r="G414" i="114"/>
  <c r="E414" i="114"/>
  <c r="P414" i="114" s="1"/>
  <c r="O413" i="114"/>
  <c r="N413" i="114"/>
  <c r="L413" i="114"/>
  <c r="G413" i="114"/>
  <c r="E413" i="114"/>
  <c r="P413" i="114" s="1"/>
  <c r="O412" i="114"/>
  <c r="N412" i="114"/>
  <c r="L412" i="114"/>
  <c r="G412" i="114"/>
  <c r="E412" i="114"/>
  <c r="P412" i="114" s="1"/>
  <c r="O411" i="114"/>
  <c r="N411" i="114"/>
  <c r="L411" i="114"/>
  <c r="G411" i="114"/>
  <c r="E411" i="114"/>
  <c r="P411" i="114" s="1"/>
  <c r="O410" i="114"/>
  <c r="N410" i="114"/>
  <c r="L410" i="114"/>
  <c r="G410" i="114"/>
  <c r="E410" i="114"/>
  <c r="P410" i="114" s="1"/>
  <c r="O409" i="114"/>
  <c r="N409" i="114"/>
  <c r="L409" i="114"/>
  <c r="G409" i="114"/>
  <c r="E409" i="114"/>
  <c r="P409" i="114" s="1"/>
  <c r="O408" i="114"/>
  <c r="N408" i="114"/>
  <c r="L408" i="114"/>
  <c r="G408" i="114"/>
  <c r="E408" i="114"/>
  <c r="P408" i="114" s="1"/>
  <c r="O407" i="114"/>
  <c r="N407" i="114"/>
  <c r="L407" i="114"/>
  <c r="G407" i="114"/>
  <c r="E407" i="114"/>
  <c r="P407" i="114" s="1"/>
  <c r="O406" i="114"/>
  <c r="N406" i="114"/>
  <c r="L406" i="114"/>
  <c r="G406" i="114"/>
  <c r="E406" i="114"/>
  <c r="P406" i="114" s="1"/>
  <c r="O405" i="114"/>
  <c r="N405" i="114"/>
  <c r="L405" i="114"/>
  <c r="G405" i="114"/>
  <c r="E405" i="114"/>
  <c r="P405" i="114" s="1"/>
  <c r="O404" i="114"/>
  <c r="N404" i="114"/>
  <c r="L404" i="114"/>
  <c r="G404" i="114"/>
  <c r="E404" i="114"/>
  <c r="O403" i="114"/>
  <c r="N403" i="114"/>
  <c r="L403" i="114"/>
  <c r="G403" i="114"/>
  <c r="E403" i="114"/>
  <c r="P403" i="114" s="1"/>
  <c r="O402" i="114"/>
  <c r="N402" i="114"/>
  <c r="L402" i="114"/>
  <c r="G402" i="114"/>
  <c r="E402" i="114"/>
  <c r="P402" i="114" s="1"/>
  <c r="O401" i="114"/>
  <c r="N401" i="114"/>
  <c r="L401" i="114"/>
  <c r="G401" i="114"/>
  <c r="E401" i="114"/>
  <c r="P401" i="114" s="1"/>
  <c r="O400" i="114"/>
  <c r="N400" i="114"/>
  <c r="L400" i="114"/>
  <c r="G400" i="114"/>
  <c r="E400" i="114"/>
  <c r="P400" i="114" s="1"/>
  <c r="O399" i="114"/>
  <c r="N399" i="114"/>
  <c r="L399" i="114"/>
  <c r="G399" i="114"/>
  <c r="E399" i="114"/>
  <c r="P399" i="114" s="1"/>
  <c r="O398" i="114"/>
  <c r="N398" i="114"/>
  <c r="L398" i="114"/>
  <c r="G398" i="114"/>
  <c r="E398" i="114"/>
  <c r="P398" i="114" s="1"/>
  <c r="O397" i="114"/>
  <c r="N397" i="114"/>
  <c r="L397" i="114"/>
  <c r="G397" i="114"/>
  <c r="E397" i="114"/>
  <c r="P397" i="114" s="1"/>
  <c r="O396" i="114"/>
  <c r="N396" i="114"/>
  <c r="L396" i="114"/>
  <c r="G396" i="114"/>
  <c r="E396" i="114"/>
  <c r="P396" i="114" s="1"/>
  <c r="O395" i="114"/>
  <c r="N395" i="114"/>
  <c r="L395" i="114"/>
  <c r="G395" i="114"/>
  <c r="E395" i="114"/>
  <c r="P395" i="114" s="1"/>
  <c r="O394" i="114"/>
  <c r="N394" i="114"/>
  <c r="L394" i="114"/>
  <c r="G394" i="114"/>
  <c r="E394" i="114"/>
  <c r="P394" i="114" s="1"/>
  <c r="O393" i="114"/>
  <c r="N393" i="114"/>
  <c r="L393" i="114"/>
  <c r="G393" i="114"/>
  <c r="E393" i="114"/>
  <c r="P393" i="114" s="1"/>
  <c r="O392" i="114"/>
  <c r="L392" i="114"/>
  <c r="G392" i="114"/>
  <c r="E392" i="114"/>
  <c r="O391" i="114"/>
  <c r="N391" i="114"/>
  <c r="L391" i="114"/>
  <c r="G391" i="114"/>
  <c r="E391" i="114"/>
  <c r="P391" i="114" s="1"/>
  <c r="O390" i="114"/>
  <c r="N390" i="114"/>
  <c r="L390" i="114"/>
  <c r="G390" i="114"/>
  <c r="E390" i="114"/>
  <c r="P390" i="114" s="1"/>
  <c r="O389" i="114"/>
  <c r="N389" i="114"/>
  <c r="L389" i="114"/>
  <c r="G389" i="114"/>
  <c r="E389" i="114"/>
  <c r="P389" i="114" s="1"/>
  <c r="O388" i="114"/>
  <c r="N388" i="114"/>
  <c r="L388" i="114"/>
  <c r="G388" i="114"/>
  <c r="E388" i="114"/>
  <c r="P388" i="114" s="1"/>
  <c r="L387" i="114"/>
  <c r="G387" i="114"/>
  <c r="E387" i="114"/>
  <c r="P387" i="114" s="1"/>
  <c r="O386" i="114"/>
  <c r="N386" i="114"/>
  <c r="L386" i="114"/>
  <c r="G386" i="114"/>
  <c r="E386" i="114"/>
  <c r="P386" i="114" s="1"/>
  <c r="O385" i="114"/>
  <c r="N385" i="114"/>
  <c r="L385" i="114"/>
  <c r="G385" i="114"/>
  <c r="E385" i="114"/>
  <c r="P385" i="114" s="1"/>
  <c r="O384" i="114"/>
  <c r="N384" i="114"/>
  <c r="L384" i="114"/>
  <c r="G384" i="114"/>
  <c r="E384" i="114"/>
  <c r="P384" i="114" s="1"/>
  <c r="O383" i="114"/>
  <c r="N383" i="114"/>
  <c r="L383" i="114"/>
  <c r="G383" i="114"/>
  <c r="E383" i="114"/>
  <c r="P383" i="114" s="1"/>
  <c r="O382" i="114"/>
  <c r="N382" i="114"/>
  <c r="L382" i="114"/>
  <c r="G382" i="114"/>
  <c r="E382" i="114"/>
  <c r="P382" i="114" s="1"/>
  <c r="O381" i="114"/>
  <c r="N381" i="114"/>
  <c r="L381" i="114"/>
  <c r="G381" i="114"/>
  <c r="E381" i="114"/>
  <c r="P381" i="114" s="1"/>
  <c r="O380" i="114"/>
  <c r="N380" i="114"/>
  <c r="L380" i="114"/>
  <c r="G380" i="114"/>
  <c r="E380" i="114"/>
  <c r="O379" i="114"/>
  <c r="N379" i="114"/>
  <c r="L379" i="114"/>
  <c r="G379" i="114"/>
  <c r="E379" i="114"/>
  <c r="P379" i="114" s="1"/>
  <c r="O378" i="114"/>
  <c r="N378" i="114"/>
  <c r="L378" i="114"/>
  <c r="G378" i="114"/>
  <c r="E378" i="114"/>
  <c r="P378" i="114" s="1"/>
  <c r="O377" i="114"/>
  <c r="N377" i="114"/>
  <c r="L377" i="114"/>
  <c r="G377" i="114"/>
  <c r="E377" i="114"/>
  <c r="P377" i="114" s="1"/>
  <c r="O376" i="114"/>
  <c r="N376" i="114"/>
  <c r="L376" i="114"/>
  <c r="G376" i="114"/>
  <c r="E376" i="114"/>
  <c r="P376" i="114" s="1"/>
  <c r="O375" i="114"/>
  <c r="N375" i="114"/>
  <c r="L375" i="114"/>
  <c r="G375" i="114"/>
  <c r="E375" i="114"/>
  <c r="P375" i="114" s="1"/>
  <c r="O374" i="114"/>
  <c r="N374" i="114"/>
  <c r="L374" i="114"/>
  <c r="G374" i="114"/>
  <c r="E374" i="114"/>
  <c r="P374" i="114" s="1"/>
  <c r="O373" i="114"/>
  <c r="N373" i="114"/>
  <c r="L373" i="114"/>
  <c r="G373" i="114"/>
  <c r="E373" i="114"/>
  <c r="P373" i="114" s="1"/>
  <c r="O372" i="114"/>
  <c r="N372" i="114"/>
  <c r="L372" i="114"/>
  <c r="G372" i="114"/>
  <c r="E372" i="114"/>
  <c r="P372" i="114" s="1"/>
  <c r="O371" i="114"/>
  <c r="N371" i="114"/>
  <c r="L371" i="114"/>
  <c r="G371" i="114"/>
  <c r="E371" i="114"/>
  <c r="P371" i="114" s="1"/>
  <c r="O370" i="114"/>
  <c r="N370" i="114"/>
  <c r="L370" i="114"/>
  <c r="G370" i="114"/>
  <c r="E370" i="114"/>
  <c r="P370" i="114" s="1"/>
  <c r="O369" i="114"/>
  <c r="N369" i="114"/>
  <c r="L369" i="114"/>
  <c r="G369" i="114"/>
  <c r="E369" i="114"/>
  <c r="P369" i="114" s="1"/>
  <c r="O368" i="114"/>
  <c r="N368" i="114"/>
  <c r="L368" i="114"/>
  <c r="G368" i="114"/>
  <c r="E368" i="114"/>
  <c r="O367" i="114"/>
  <c r="N367" i="114"/>
  <c r="L367" i="114"/>
  <c r="G367" i="114"/>
  <c r="E367" i="114"/>
  <c r="P367" i="114" s="1"/>
  <c r="O366" i="114"/>
  <c r="N366" i="114"/>
  <c r="L366" i="114"/>
  <c r="G366" i="114"/>
  <c r="E366" i="114"/>
  <c r="P366" i="114" s="1"/>
  <c r="O365" i="114"/>
  <c r="N365" i="114"/>
  <c r="L365" i="114"/>
  <c r="G365" i="114"/>
  <c r="E365" i="114"/>
  <c r="P365" i="114" s="1"/>
  <c r="O364" i="114"/>
  <c r="N364" i="114"/>
  <c r="L364" i="114"/>
  <c r="G364" i="114"/>
  <c r="E364" i="114"/>
  <c r="P364" i="114" s="1"/>
  <c r="O363" i="114"/>
  <c r="N363" i="114"/>
  <c r="L363" i="114"/>
  <c r="G363" i="114"/>
  <c r="E363" i="114"/>
  <c r="P363" i="114" s="1"/>
  <c r="O362" i="114"/>
  <c r="N362" i="114"/>
  <c r="L362" i="114"/>
  <c r="G362" i="114"/>
  <c r="E362" i="114"/>
  <c r="P362" i="114" s="1"/>
  <c r="O361" i="114"/>
  <c r="N361" i="114"/>
  <c r="L361" i="114"/>
  <c r="G361" i="114"/>
  <c r="E361" i="114"/>
  <c r="P361" i="114" s="1"/>
  <c r="O360" i="114"/>
  <c r="N360" i="114"/>
  <c r="L360" i="114"/>
  <c r="G360" i="114"/>
  <c r="E360" i="114"/>
  <c r="P360" i="114" s="1"/>
  <c r="O359" i="114"/>
  <c r="N359" i="114"/>
  <c r="L359" i="114"/>
  <c r="G359" i="114"/>
  <c r="E359" i="114"/>
  <c r="P359" i="114" s="1"/>
  <c r="O358" i="114"/>
  <c r="N358" i="114"/>
  <c r="L358" i="114"/>
  <c r="G358" i="114"/>
  <c r="E358" i="114"/>
  <c r="P358" i="114" s="1"/>
  <c r="O357" i="114"/>
  <c r="N357" i="114"/>
  <c r="L357" i="114"/>
  <c r="G357" i="114"/>
  <c r="E357" i="114"/>
  <c r="P357" i="114" s="1"/>
  <c r="O356" i="114"/>
  <c r="N356" i="114"/>
  <c r="L356" i="114"/>
  <c r="G356" i="114"/>
  <c r="E356" i="114"/>
  <c r="O355" i="114"/>
  <c r="N355" i="114"/>
  <c r="L355" i="114"/>
  <c r="G355" i="114"/>
  <c r="E355" i="114"/>
  <c r="P355" i="114" s="1"/>
  <c r="O354" i="114"/>
  <c r="N354" i="114"/>
  <c r="L354" i="114"/>
  <c r="G354" i="114"/>
  <c r="E354" i="114"/>
  <c r="P354" i="114" s="1"/>
  <c r="O353" i="114"/>
  <c r="N353" i="114"/>
  <c r="L353" i="114"/>
  <c r="G353" i="114"/>
  <c r="E353" i="114"/>
  <c r="P353" i="114" s="1"/>
  <c r="O352" i="114"/>
  <c r="N352" i="114"/>
  <c r="L352" i="114"/>
  <c r="G352" i="114"/>
  <c r="E352" i="114"/>
  <c r="P352" i="114" s="1"/>
  <c r="O351" i="114"/>
  <c r="N351" i="114"/>
  <c r="L351" i="114"/>
  <c r="G351" i="114"/>
  <c r="E351" i="114"/>
  <c r="P351" i="114" s="1"/>
  <c r="O350" i="114"/>
  <c r="N350" i="114"/>
  <c r="L350" i="114"/>
  <c r="G350" i="114"/>
  <c r="E350" i="114"/>
  <c r="P350" i="114" s="1"/>
  <c r="O349" i="114"/>
  <c r="N349" i="114"/>
  <c r="L349" i="114"/>
  <c r="G349" i="114"/>
  <c r="E349" i="114"/>
  <c r="P349" i="114" s="1"/>
  <c r="O348" i="114"/>
  <c r="N348" i="114"/>
  <c r="L348" i="114"/>
  <c r="G348" i="114"/>
  <c r="E348" i="114"/>
  <c r="P348" i="114" s="1"/>
  <c r="O347" i="114"/>
  <c r="N347" i="114"/>
  <c r="L347" i="114"/>
  <c r="G347" i="114"/>
  <c r="E347" i="114"/>
  <c r="P347" i="114" s="1"/>
  <c r="O346" i="114"/>
  <c r="N346" i="114"/>
  <c r="L346" i="114"/>
  <c r="G346" i="114"/>
  <c r="E346" i="114"/>
  <c r="P346" i="114" s="1"/>
  <c r="O345" i="114"/>
  <c r="N345" i="114"/>
  <c r="L345" i="114"/>
  <c r="G345" i="114"/>
  <c r="E345" i="114"/>
  <c r="P345" i="114" s="1"/>
  <c r="O344" i="114"/>
  <c r="N344" i="114"/>
  <c r="L344" i="114"/>
  <c r="G344" i="114"/>
  <c r="E344" i="114"/>
  <c r="O343" i="114"/>
  <c r="N343" i="114"/>
  <c r="L343" i="114"/>
  <c r="G343" i="114"/>
  <c r="E343" i="114"/>
  <c r="P343" i="114" s="1"/>
  <c r="O342" i="114"/>
  <c r="N342" i="114"/>
  <c r="L342" i="114"/>
  <c r="G342" i="114"/>
  <c r="E342" i="114"/>
  <c r="P342" i="114" s="1"/>
  <c r="O341" i="114"/>
  <c r="N341" i="114"/>
  <c r="L341" i="114"/>
  <c r="G341" i="114"/>
  <c r="E341" i="114"/>
  <c r="P341" i="114" s="1"/>
  <c r="O340" i="114"/>
  <c r="N340" i="114"/>
  <c r="L340" i="114"/>
  <c r="G340" i="114"/>
  <c r="E340" i="114"/>
  <c r="P340" i="114" s="1"/>
  <c r="O339" i="114"/>
  <c r="N339" i="114"/>
  <c r="L339" i="114"/>
  <c r="G339" i="114"/>
  <c r="E339" i="114"/>
  <c r="P339" i="114" s="1"/>
  <c r="O338" i="114"/>
  <c r="N338" i="114"/>
  <c r="L338" i="114"/>
  <c r="G338" i="114"/>
  <c r="E338" i="114"/>
  <c r="P338" i="114" s="1"/>
  <c r="O337" i="114"/>
  <c r="N337" i="114"/>
  <c r="L337" i="114"/>
  <c r="G337" i="114"/>
  <c r="E337" i="114"/>
  <c r="P337" i="114" s="1"/>
  <c r="O336" i="114"/>
  <c r="N336" i="114"/>
  <c r="L336" i="114"/>
  <c r="G336" i="114"/>
  <c r="E336" i="114"/>
  <c r="P336" i="114" s="1"/>
  <c r="O335" i="114"/>
  <c r="N335" i="114"/>
  <c r="L335" i="114"/>
  <c r="G335" i="114"/>
  <c r="E335" i="114"/>
  <c r="P335" i="114" s="1"/>
  <c r="O334" i="114"/>
  <c r="N334" i="114"/>
  <c r="L334" i="114"/>
  <c r="G334" i="114"/>
  <c r="E334" i="114"/>
  <c r="P334" i="114" s="1"/>
  <c r="O333" i="114"/>
  <c r="N333" i="114"/>
  <c r="L333" i="114"/>
  <c r="G333" i="114"/>
  <c r="E333" i="114"/>
  <c r="P333" i="114" s="1"/>
  <c r="O332" i="114"/>
  <c r="N332" i="114"/>
  <c r="L332" i="114"/>
  <c r="G332" i="114"/>
  <c r="E332" i="114"/>
  <c r="O331" i="114"/>
  <c r="N331" i="114"/>
  <c r="L331" i="114"/>
  <c r="G331" i="114"/>
  <c r="E331" i="114"/>
  <c r="P331" i="114" s="1"/>
  <c r="O330" i="114"/>
  <c r="N330" i="114"/>
  <c r="L330" i="114"/>
  <c r="G330" i="114"/>
  <c r="E330" i="114"/>
  <c r="P330" i="114" s="1"/>
  <c r="O329" i="114"/>
  <c r="N329" i="114"/>
  <c r="L329" i="114"/>
  <c r="G329" i="114"/>
  <c r="E329" i="114"/>
  <c r="P329" i="114" s="1"/>
  <c r="O328" i="114"/>
  <c r="N328" i="114"/>
  <c r="L328" i="114"/>
  <c r="G328" i="114"/>
  <c r="E328" i="114"/>
  <c r="P328" i="114" s="1"/>
  <c r="O327" i="114"/>
  <c r="N327" i="114"/>
  <c r="L327" i="114"/>
  <c r="G327" i="114"/>
  <c r="E327" i="114"/>
  <c r="P327" i="114" s="1"/>
  <c r="O326" i="114"/>
  <c r="N326" i="114"/>
  <c r="L326" i="114"/>
  <c r="G326" i="114"/>
  <c r="E326" i="114"/>
  <c r="P326" i="114" s="1"/>
  <c r="O325" i="114"/>
  <c r="N325" i="114"/>
  <c r="L325" i="114"/>
  <c r="G325" i="114"/>
  <c r="E325" i="114"/>
  <c r="P325" i="114" s="1"/>
  <c r="O324" i="114"/>
  <c r="N324" i="114"/>
  <c r="L324" i="114"/>
  <c r="G324" i="114"/>
  <c r="E324" i="114"/>
  <c r="P324" i="114" s="1"/>
  <c r="O323" i="114"/>
  <c r="N323" i="114"/>
  <c r="L323" i="114"/>
  <c r="G323" i="114"/>
  <c r="E323" i="114"/>
  <c r="P323" i="114" s="1"/>
  <c r="O322" i="114"/>
  <c r="N322" i="114"/>
  <c r="L322" i="114"/>
  <c r="G322" i="114"/>
  <c r="E322" i="114"/>
  <c r="P322" i="114" s="1"/>
  <c r="O321" i="114"/>
  <c r="N321" i="114"/>
  <c r="L321" i="114"/>
  <c r="G321" i="114"/>
  <c r="E321" i="114"/>
  <c r="P321" i="114" s="1"/>
  <c r="O320" i="114"/>
  <c r="N320" i="114"/>
  <c r="L320" i="114"/>
  <c r="G320" i="114"/>
  <c r="E320" i="114"/>
  <c r="O319" i="114"/>
  <c r="N319" i="114"/>
  <c r="L319" i="114"/>
  <c r="G319" i="114"/>
  <c r="E319" i="114"/>
  <c r="P319" i="114" s="1"/>
  <c r="O318" i="114"/>
  <c r="N318" i="114"/>
  <c r="L318" i="114"/>
  <c r="G318" i="114"/>
  <c r="E318" i="114"/>
  <c r="P318" i="114" s="1"/>
  <c r="O317" i="114"/>
  <c r="N317" i="114"/>
  <c r="L317" i="114"/>
  <c r="G317" i="114"/>
  <c r="E317" i="114"/>
  <c r="P317" i="114" s="1"/>
  <c r="O316" i="114"/>
  <c r="N316" i="114"/>
  <c r="L316" i="114"/>
  <c r="G316" i="114"/>
  <c r="E316" i="114"/>
  <c r="P316" i="114" s="1"/>
  <c r="O315" i="114"/>
  <c r="N315" i="114"/>
  <c r="L315" i="114"/>
  <c r="G315" i="114"/>
  <c r="E315" i="114"/>
  <c r="P315" i="114" s="1"/>
  <c r="O314" i="114"/>
  <c r="N314" i="114"/>
  <c r="L314" i="114"/>
  <c r="G314" i="114"/>
  <c r="E314" i="114"/>
  <c r="P314" i="114" s="1"/>
  <c r="O313" i="114"/>
  <c r="N313" i="114"/>
  <c r="L313" i="114"/>
  <c r="G313" i="114"/>
  <c r="E313" i="114"/>
  <c r="P313" i="114" s="1"/>
  <c r="O312" i="114"/>
  <c r="N312" i="114"/>
  <c r="L312" i="114"/>
  <c r="G312" i="114"/>
  <c r="E312" i="114"/>
  <c r="P312" i="114" s="1"/>
  <c r="O311" i="114"/>
  <c r="N311" i="114"/>
  <c r="L311" i="114"/>
  <c r="G311" i="114"/>
  <c r="E311" i="114"/>
  <c r="P311" i="114" s="1"/>
  <c r="O310" i="114"/>
  <c r="N310" i="114"/>
  <c r="L310" i="114"/>
  <c r="G310" i="114"/>
  <c r="E310" i="114"/>
  <c r="P310" i="114" s="1"/>
  <c r="O309" i="114"/>
  <c r="N309" i="114"/>
  <c r="L309" i="114"/>
  <c r="G309" i="114"/>
  <c r="E309" i="114"/>
  <c r="P309" i="114" s="1"/>
  <c r="O308" i="114"/>
  <c r="N308" i="114"/>
  <c r="L308" i="114"/>
  <c r="G308" i="114"/>
  <c r="E308" i="114"/>
  <c r="O307" i="114"/>
  <c r="N307" i="114"/>
  <c r="L307" i="114"/>
  <c r="G307" i="114"/>
  <c r="E307" i="114"/>
  <c r="P307" i="114" s="1"/>
  <c r="O306" i="114"/>
  <c r="N306" i="114"/>
  <c r="L306" i="114"/>
  <c r="G306" i="114"/>
  <c r="E306" i="114"/>
  <c r="P306" i="114" s="1"/>
  <c r="O305" i="114"/>
  <c r="N305" i="114"/>
  <c r="L305" i="114"/>
  <c r="G305" i="114"/>
  <c r="E305" i="114"/>
  <c r="P305" i="114" s="1"/>
  <c r="O304" i="114"/>
  <c r="N304" i="114"/>
  <c r="L304" i="114"/>
  <c r="G304" i="114"/>
  <c r="E304" i="114"/>
  <c r="P304" i="114" s="1"/>
  <c r="O303" i="114"/>
  <c r="N303" i="114"/>
  <c r="L303" i="114"/>
  <c r="G303" i="114"/>
  <c r="E303" i="114"/>
  <c r="P303" i="114" s="1"/>
  <c r="O302" i="114"/>
  <c r="N302" i="114"/>
  <c r="L302" i="114"/>
  <c r="G302" i="114"/>
  <c r="E302" i="114"/>
  <c r="P302" i="114" s="1"/>
  <c r="O301" i="114"/>
  <c r="N301" i="114"/>
  <c r="L301" i="114"/>
  <c r="G301" i="114"/>
  <c r="E301" i="114"/>
  <c r="P301" i="114" s="1"/>
  <c r="O300" i="114"/>
  <c r="N300" i="114"/>
  <c r="L300" i="114"/>
  <c r="G300" i="114"/>
  <c r="E300" i="114"/>
  <c r="P300" i="114" s="1"/>
  <c r="O299" i="114"/>
  <c r="N299" i="114"/>
  <c r="L299" i="114"/>
  <c r="G299" i="114"/>
  <c r="E299" i="114"/>
  <c r="P299" i="114" s="1"/>
  <c r="O298" i="114"/>
  <c r="N298" i="114"/>
  <c r="L298" i="114"/>
  <c r="G298" i="114"/>
  <c r="E298" i="114"/>
  <c r="P298" i="114" s="1"/>
  <c r="O297" i="114"/>
  <c r="N297" i="114"/>
  <c r="L297" i="114"/>
  <c r="G297" i="114"/>
  <c r="E297" i="114"/>
  <c r="P297" i="114" s="1"/>
  <c r="O296" i="114"/>
  <c r="N296" i="114"/>
  <c r="L296" i="114"/>
  <c r="G296" i="114"/>
  <c r="E296" i="114"/>
  <c r="O295" i="114"/>
  <c r="N295" i="114"/>
  <c r="L295" i="114"/>
  <c r="G295" i="114"/>
  <c r="E295" i="114"/>
  <c r="P295" i="114" s="1"/>
  <c r="O294" i="114"/>
  <c r="N294" i="114"/>
  <c r="L294" i="114"/>
  <c r="G294" i="114"/>
  <c r="E294" i="114"/>
  <c r="P294" i="114" s="1"/>
  <c r="O293" i="114"/>
  <c r="N293" i="114"/>
  <c r="L293" i="114"/>
  <c r="G293" i="114"/>
  <c r="E293" i="114"/>
  <c r="P293" i="114" s="1"/>
  <c r="O292" i="114"/>
  <c r="N292" i="114"/>
  <c r="L292" i="114"/>
  <c r="G292" i="114"/>
  <c r="E292" i="114"/>
  <c r="P292" i="114" s="1"/>
  <c r="O291" i="114"/>
  <c r="N291" i="114"/>
  <c r="L291" i="114"/>
  <c r="G291" i="114"/>
  <c r="E291" i="114"/>
  <c r="P291" i="114" s="1"/>
  <c r="O290" i="114"/>
  <c r="N290" i="114"/>
  <c r="L290" i="114"/>
  <c r="G290" i="114"/>
  <c r="E290" i="114"/>
  <c r="P290" i="114" s="1"/>
  <c r="O289" i="114"/>
  <c r="N289" i="114"/>
  <c r="L289" i="114"/>
  <c r="G289" i="114"/>
  <c r="E289" i="114"/>
  <c r="P289" i="114" s="1"/>
  <c r="O288" i="114"/>
  <c r="N288" i="114"/>
  <c r="L288" i="114"/>
  <c r="G288" i="114"/>
  <c r="E288" i="114"/>
  <c r="P288" i="114" s="1"/>
  <c r="O287" i="114"/>
  <c r="N287" i="114"/>
  <c r="L287" i="114"/>
  <c r="G287" i="114"/>
  <c r="E287" i="114"/>
  <c r="P287" i="114" s="1"/>
  <c r="O286" i="114"/>
  <c r="N286" i="114"/>
  <c r="L286" i="114"/>
  <c r="G286" i="114"/>
  <c r="E286" i="114"/>
  <c r="P286" i="114" s="1"/>
  <c r="O285" i="114"/>
  <c r="N285" i="114"/>
  <c r="L285" i="114"/>
  <c r="G285" i="114"/>
  <c r="E285" i="114"/>
  <c r="P285" i="114" s="1"/>
  <c r="O284" i="114"/>
  <c r="L284" i="114"/>
  <c r="G284" i="114"/>
  <c r="E284" i="114"/>
  <c r="O283" i="114"/>
  <c r="N283" i="114"/>
  <c r="L283" i="114"/>
  <c r="G283" i="114"/>
  <c r="E283" i="114"/>
  <c r="P283" i="114" s="1"/>
  <c r="O282" i="114"/>
  <c r="N282" i="114"/>
  <c r="L282" i="114"/>
  <c r="G282" i="114"/>
  <c r="E282" i="114"/>
  <c r="O281" i="114"/>
  <c r="N281" i="114"/>
  <c r="L281" i="114"/>
  <c r="G281" i="114"/>
  <c r="E281" i="114"/>
  <c r="O280" i="114"/>
  <c r="N280" i="114"/>
  <c r="L280" i="114"/>
  <c r="G280" i="114"/>
  <c r="E280" i="114"/>
  <c r="O279" i="114"/>
  <c r="N279" i="114"/>
  <c r="L279" i="114"/>
  <c r="G279" i="114"/>
  <c r="E279" i="114"/>
  <c r="O278" i="114"/>
  <c r="N278" i="114"/>
  <c r="L278" i="114"/>
  <c r="G278" i="114"/>
  <c r="E278" i="114"/>
  <c r="O277" i="114"/>
  <c r="N277" i="114"/>
  <c r="L277" i="114"/>
  <c r="G277" i="114"/>
  <c r="E277" i="114"/>
  <c r="O276" i="114"/>
  <c r="N276" i="114"/>
  <c r="L276" i="114"/>
  <c r="G276" i="114"/>
  <c r="E276" i="114"/>
  <c r="O275" i="114"/>
  <c r="N275" i="114"/>
  <c r="L275" i="114"/>
  <c r="G275" i="114"/>
  <c r="E275" i="114"/>
  <c r="O274" i="114"/>
  <c r="N274" i="114"/>
  <c r="L274" i="114"/>
  <c r="G274" i="114"/>
  <c r="E274" i="114"/>
  <c r="O273" i="114"/>
  <c r="N273" i="114"/>
  <c r="L273" i="114"/>
  <c r="E273" i="114"/>
  <c r="O272" i="114"/>
  <c r="N272" i="114"/>
  <c r="L272" i="114"/>
  <c r="E272" i="114"/>
  <c r="O271" i="114"/>
  <c r="N271" i="114"/>
  <c r="L271" i="114"/>
  <c r="E271" i="114"/>
  <c r="O270" i="114"/>
  <c r="N270" i="114"/>
  <c r="L270" i="114"/>
  <c r="E270" i="114"/>
  <c r="O269" i="114"/>
  <c r="N269" i="114"/>
  <c r="L269" i="114"/>
  <c r="E269" i="114"/>
  <c r="O268" i="114"/>
  <c r="N268" i="114"/>
  <c r="L268" i="114"/>
  <c r="E268" i="114"/>
  <c r="O267" i="114"/>
  <c r="N267" i="114"/>
  <c r="L267" i="114"/>
  <c r="E267" i="114"/>
  <c r="O266" i="114"/>
  <c r="N266" i="114"/>
  <c r="L266" i="114"/>
  <c r="E266" i="114"/>
  <c r="O265" i="114"/>
  <c r="N265" i="114"/>
  <c r="L265" i="114"/>
  <c r="E265" i="114"/>
  <c r="P155" i="112"/>
  <c r="N155" i="112"/>
  <c r="M155" i="112"/>
  <c r="K155" i="112"/>
  <c r="G155" i="112"/>
  <c r="E155" i="112"/>
  <c r="O155" i="112" s="1"/>
  <c r="P154" i="112"/>
  <c r="N154" i="112"/>
  <c r="M154" i="112"/>
  <c r="K154" i="112"/>
  <c r="G154" i="112"/>
  <c r="E154" i="112"/>
  <c r="O154" i="112" s="1"/>
  <c r="P153" i="112"/>
  <c r="N153" i="112"/>
  <c r="M153" i="112"/>
  <c r="K153" i="112"/>
  <c r="O153" i="112" s="1"/>
  <c r="G153" i="112"/>
  <c r="E153" i="112"/>
  <c r="P152" i="112"/>
  <c r="N152" i="112"/>
  <c r="M152" i="112"/>
  <c r="K152" i="112"/>
  <c r="O152" i="112" s="1"/>
  <c r="G152" i="112"/>
  <c r="E152" i="112"/>
  <c r="P151" i="112"/>
  <c r="N151" i="112"/>
  <c r="M151" i="112"/>
  <c r="K151" i="112"/>
  <c r="G151" i="112"/>
  <c r="E151" i="112"/>
  <c r="O151" i="112" s="1"/>
  <c r="P150" i="112"/>
  <c r="N150" i="112"/>
  <c r="M150" i="112"/>
  <c r="K150" i="112"/>
  <c r="G150" i="112"/>
  <c r="E150" i="112"/>
  <c r="P149" i="112"/>
  <c r="N149" i="112"/>
  <c r="M149" i="112"/>
  <c r="K149" i="112"/>
  <c r="G149" i="112"/>
  <c r="E149" i="112"/>
  <c r="P148" i="112"/>
  <c r="N148" i="112"/>
  <c r="M148" i="112"/>
  <c r="K148" i="112"/>
  <c r="G148" i="112"/>
  <c r="E148" i="112"/>
  <c r="O148" i="112" s="1"/>
  <c r="O264" i="114"/>
  <c r="N264" i="114"/>
  <c r="L264" i="114"/>
  <c r="G264" i="114"/>
  <c r="E264" i="114"/>
  <c r="O263" i="114"/>
  <c r="N263" i="114"/>
  <c r="L263" i="114"/>
  <c r="G263" i="114"/>
  <c r="E263" i="114"/>
  <c r="O262" i="114"/>
  <c r="N262" i="114"/>
  <c r="L262" i="114"/>
  <c r="G262" i="114"/>
  <c r="E262" i="114"/>
  <c r="O261" i="114"/>
  <c r="N261" i="114"/>
  <c r="L261" i="114"/>
  <c r="G261" i="114"/>
  <c r="E261" i="114"/>
  <c r="O260" i="114"/>
  <c r="N260" i="114"/>
  <c r="L260" i="114"/>
  <c r="G260" i="114"/>
  <c r="E260" i="114"/>
  <c r="O259" i="114"/>
  <c r="N259" i="114"/>
  <c r="L259" i="114"/>
  <c r="G259" i="114"/>
  <c r="E259" i="114"/>
  <c r="O258" i="114"/>
  <c r="N258" i="114"/>
  <c r="L258" i="114"/>
  <c r="G258" i="114"/>
  <c r="E258" i="114"/>
  <c r="O257" i="114"/>
  <c r="N257" i="114"/>
  <c r="L257" i="114"/>
  <c r="G257" i="114"/>
  <c r="E257" i="114"/>
  <c r="O256" i="114"/>
  <c r="N256" i="114"/>
  <c r="L256" i="114"/>
  <c r="G256" i="114"/>
  <c r="E256" i="114"/>
  <c r="Q147" i="112"/>
  <c r="O147" i="112"/>
  <c r="N147" i="112"/>
  <c r="L147" i="112"/>
  <c r="H147" i="112"/>
  <c r="F147" i="112"/>
  <c r="Q146" i="112"/>
  <c r="O146" i="112"/>
  <c r="N146" i="112"/>
  <c r="L146" i="112"/>
  <c r="H146" i="112"/>
  <c r="F146" i="112"/>
  <c r="P146" i="112" s="1"/>
  <c r="Q145" i="112"/>
  <c r="O145" i="112"/>
  <c r="N145" i="112"/>
  <c r="L145" i="112"/>
  <c r="H145" i="112"/>
  <c r="F145" i="112"/>
  <c r="Q144" i="112"/>
  <c r="P144" i="112"/>
  <c r="O144" i="112"/>
  <c r="N144" i="112"/>
  <c r="L144" i="112"/>
  <c r="H144" i="112"/>
  <c r="F144" i="112"/>
  <c r="Q143" i="112"/>
  <c r="O143" i="112"/>
  <c r="N143" i="112"/>
  <c r="L143" i="112"/>
  <c r="H143" i="112"/>
  <c r="F143" i="112"/>
  <c r="Q142" i="112"/>
  <c r="O142" i="112"/>
  <c r="N142" i="112"/>
  <c r="L142" i="112"/>
  <c r="H142" i="112"/>
  <c r="F142" i="112"/>
  <c r="Q141" i="112"/>
  <c r="O141" i="112"/>
  <c r="N141" i="112"/>
  <c r="L141" i="112"/>
  <c r="H141" i="112"/>
  <c r="F141" i="112"/>
  <c r="Q140" i="112"/>
  <c r="O140" i="112"/>
  <c r="N140" i="112"/>
  <c r="L140" i="112"/>
  <c r="H140" i="112"/>
  <c r="F140" i="112"/>
  <c r="P140" i="112" s="1"/>
  <c r="O255" i="114"/>
  <c r="N255" i="114"/>
  <c r="L255" i="114"/>
  <c r="G255" i="114"/>
  <c r="E255" i="114"/>
  <c r="O254" i="114"/>
  <c r="N254" i="114"/>
  <c r="L254" i="114"/>
  <c r="G254" i="114"/>
  <c r="E254" i="114"/>
  <c r="O253" i="114"/>
  <c r="N253" i="114"/>
  <c r="L253" i="114"/>
  <c r="G253" i="114"/>
  <c r="E253" i="114"/>
  <c r="O252" i="114"/>
  <c r="N252" i="114"/>
  <c r="L252" i="114"/>
  <c r="G252" i="114"/>
  <c r="E252" i="114"/>
  <c r="O251" i="114"/>
  <c r="N251" i="114"/>
  <c r="L251" i="114"/>
  <c r="G251" i="114"/>
  <c r="E251" i="114"/>
  <c r="O250" i="114"/>
  <c r="N250" i="114"/>
  <c r="L250" i="114"/>
  <c r="P250" i="114" s="1"/>
  <c r="G250" i="114"/>
  <c r="E250" i="114"/>
  <c r="O249" i="114"/>
  <c r="N249" i="114"/>
  <c r="L249" i="114"/>
  <c r="G249" i="114"/>
  <c r="E249" i="114"/>
  <c r="O248" i="114"/>
  <c r="N248" i="114"/>
  <c r="L248" i="114"/>
  <c r="G248" i="114"/>
  <c r="E248" i="114"/>
  <c r="O247" i="114"/>
  <c r="N247" i="114"/>
  <c r="L247" i="114"/>
  <c r="G247" i="114"/>
  <c r="E247" i="114"/>
  <c r="P139" i="112"/>
  <c r="O139" i="112"/>
  <c r="N139" i="112"/>
  <c r="M139" i="112"/>
  <c r="K139" i="112"/>
  <c r="G139" i="112"/>
  <c r="E139" i="112"/>
  <c r="P138" i="112"/>
  <c r="N138" i="112"/>
  <c r="M138" i="112"/>
  <c r="K138" i="112"/>
  <c r="G138" i="112"/>
  <c r="E138" i="112"/>
  <c r="O138" i="112" s="1"/>
  <c r="P137" i="112"/>
  <c r="N137" i="112"/>
  <c r="M137" i="112"/>
  <c r="K137" i="112"/>
  <c r="O137" i="112" s="1"/>
  <c r="G137" i="112"/>
  <c r="E137" i="112"/>
  <c r="P136" i="112"/>
  <c r="N136" i="112"/>
  <c r="M136" i="112"/>
  <c r="K136" i="112"/>
  <c r="G136" i="112"/>
  <c r="E136" i="112"/>
  <c r="O136" i="112" s="1"/>
  <c r="P135" i="112"/>
  <c r="N135" i="112"/>
  <c r="M135" i="112"/>
  <c r="K135" i="112"/>
  <c r="G135" i="112"/>
  <c r="E135" i="112"/>
  <c r="O135" i="112" s="1"/>
  <c r="P134" i="112"/>
  <c r="N134" i="112"/>
  <c r="M134" i="112"/>
  <c r="K134" i="112"/>
  <c r="G134" i="112"/>
  <c r="E134" i="112"/>
  <c r="O134" i="112" s="1"/>
  <c r="P133" i="112"/>
  <c r="N133" i="112"/>
  <c r="M133" i="112"/>
  <c r="K133" i="112"/>
  <c r="G133" i="112"/>
  <c r="E133" i="112"/>
  <c r="P132" i="112"/>
  <c r="N132" i="112"/>
  <c r="M132" i="112"/>
  <c r="K132" i="112"/>
  <c r="G132" i="112"/>
  <c r="E132" i="112"/>
  <c r="O132" i="112" s="1"/>
  <c r="O246" i="114"/>
  <c r="N246" i="114"/>
  <c r="L246" i="114"/>
  <c r="G246" i="114"/>
  <c r="E246" i="114"/>
  <c r="O245" i="114"/>
  <c r="N245" i="114"/>
  <c r="L245" i="114"/>
  <c r="G245" i="114"/>
  <c r="E245" i="114"/>
  <c r="O244" i="114"/>
  <c r="N244" i="114"/>
  <c r="L244" i="114"/>
  <c r="G244" i="114"/>
  <c r="E244" i="114"/>
  <c r="O243" i="114"/>
  <c r="N243" i="114"/>
  <c r="L243" i="114"/>
  <c r="G243" i="114"/>
  <c r="E243" i="114"/>
  <c r="O242" i="114"/>
  <c r="N242" i="114"/>
  <c r="L242" i="114"/>
  <c r="G242" i="114"/>
  <c r="E242" i="114"/>
  <c r="O241" i="114"/>
  <c r="N241" i="114"/>
  <c r="L241" i="114"/>
  <c r="G241" i="114"/>
  <c r="E241" i="114"/>
  <c r="O240" i="114"/>
  <c r="N240" i="114"/>
  <c r="L240" i="114"/>
  <c r="G240" i="114"/>
  <c r="E240" i="114"/>
  <c r="O239" i="114"/>
  <c r="N239" i="114"/>
  <c r="L239" i="114"/>
  <c r="G239" i="114"/>
  <c r="E239" i="114"/>
  <c r="O238" i="114"/>
  <c r="N238" i="114"/>
  <c r="L238" i="114"/>
  <c r="G238" i="114"/>
  <c r="E238" i="114"/>
  <c r="P131" i="112"/>
  <c r="N131" i="112"/>
  <c r="M131" i="112"/>
  <c r="K131" i="112"/>
  <c r="G131" i="112"/>
  <c r="E131" i="112"/>
  <c r="P130" i="112"/>
  <c r="N130" i="112"/>
  <c r="M130" i="112"/>
  <c r="K130" i="112"/>
  <c r="G130" i="112"/>
  <c r="E130" i="112"/>
  <c r="P129" i="112"/>
  <c r="N129" i="112"/>
  <c r="M129" i="112"/>
  <c r="K129" i="112"/>
  <c r="O129" i="112" s="1"/>
  <c r="G129" i="112"/>
  <c r="E129" i="112"/>
  <c r="P128" i="112"/>
  <c r="N128" i="112"/>
  <c r="M128" i="112"/>
  <c r="K128" i="112"/>
  <c r="G128" i="112"/>
  <c r="E128" i="112"/>
  <c r="O128" i="112" s="1"/>
  <c r="P127" i="112"/>
  <c r="N127" i="112"/>
  <c r="M127" i="112"/>
  <c r="K127" i="112"/>
  <c r="G127" i="112"/>
  <c r="E127" i="112"/>
  <c r="O127" i="112" s="1"/>
  <c r="P126" i="112"/>
  <c r="N126" i="112"/>
  <c r="M126" i="112"/>
  <c r="K126" i="112"/>
  <c r="G126" i="112"/>
  <c r="E126" i="112"/>
  <c r="O126" i="112" s="1"/>
  <c r="P125" i="112"/>
  <c r="N125" i="112"/>
  <c r="M125" i="112"/>
  <c r="K125" i="112"/>
  <c r="G125" i="112"/>
  <c r="E125" i="112"/>
  <c r="P124" i="112"/>
  <c r="N124" i="112"/>
  <c r="M124" i="112"/>
  <c r="K124" i="112"/>
  <c r="G124" i="112"/>
  <c r="E124" i="112"/>
  <c r="O124" i="112" s="1"/>
  <c r="O237" i="114"/>
  <c r="N237" i="114"/>
  <c r="L237" i="114"/>
  <c r="G237" i="114"/>
  <c r="E237" i="114"/>
  <c r="O236" i="114"/>
  <c r="N236" i="114"/>
  <c r="L236" i="114"/>
  <c r="G236" i="114"/>
  <c r="E236" i="114"/>
  <c r="O235" i="114"/>
  <c r="N235" i="114"/>
  <c r="L235" i="114"/>
  <c r="G235" i="114"/>
  <c r="E235" i="114"/>
  <c r="O234" i="114"/>
  <c r="N234" i="114"/>
  <c r="L234" i="114"/>
  <c r="G234" i="114"/>
  <c r="E234" i="114"/>
  <c r="O233" i="114"/>
  <c r="N233" i="114"/>
  <c r="L233" i="114"/>
  <c r="G233" i="114"/>
  <c r="E233" i="114"/>
  <c r="O232" i="114"/>
  <c r="N232" i="114"/>
  <c r="L232" i="114"/>
  <c r="G232" i="114"/>
  <c r="E232" i="114"/>
  <c r="O231" i="114"/>
  <c r="N231" i="114"/>
  <c r="L231" i="114"/>
  <c r="G231" i="114"/>
  <c r="E231" i="114"/>
  <c r="O230" i="114"/>
  <c r="N230" i="114"/>
  <c r="L230" i="114"/>
  <c r="G230" i="114"/>
  <c r="E230" i="114"/>
  <c r="O229" i="114"/>
  <c r="N229" i="114"/>
  <c r="L229" i="114"/>
  <c r="G229" i="114"/>
  <c r="E229" i="114"/>
  <c r="P123" i="112"/>
  <c r="N123" i="112"/>
  <c r="M123" i="112"/>
  <c r="K123" i="112"/>
  <c r="G123" i="112"/>
  <c r="E123" i="112"/>
  <c r="O123" i="112" s="1"/>
  <c r="P122" i="112"/>
  <c r="N122" i="112"/>
  <c r="M122" i="112"/>
  <c r="K122" i="112"/>
  <c r="G122" i="112"/>
  <c r="E122" i="112"/>
  <c r="O122" i="112" s="1"/>
  <c r="P121" i="112"/>
  <c r="N121" i="112"/>
  <c r="M121" i="112"/>
  <c r="K121" i="112"/>
  <c r="G121" i="112"/>
  <c r="E121" i="112"/>
  <c r="O121" i="112" s="1"/>
  <c r="P120" i="112"/>
  <c r="N120" i="112"/>
  <c r="M120" i="112"/>
  <c r="K120" i="112"/>
  <c r="G120" i="112"/>
  <c r="E120" i="112"/>
  <c r="O120" i="112" s="1"/>
  <c r="P119" i="112"/>
  <c r="N119" i="112"/>
  <c r="M119" i="112"/>
  <c r="K119" i="112"/>
  <c r="G119" i="112"/>
  <c r="E119" i="112"/>
  <c r="P118" i="112"/>
  <c r="N118" i="112"/>
  <c r="M118" i="112"/>
  <c r="K118" i="112"/>
  <c r="G118" i="112"/>
  <c r="E118" i="112"/>
  <c r="O118" i="112" s="1"/>
  <c r="P117" i="112"/>
  <c r="N117" i="112"/>
  <c r="M117" i="112"/>
  <c r="K117" i="112"/>
  <c r="O117" i="112" s="1"/>
  <c r="G117" i="112"/>
  <c r="E117" i="112"/>
  <c r="P116" i="112"/>
  <c r="N116" i="112"/>
  <c r="M116" i="112"/>
  <c r="K116" i="112"/>
  <c r="G116" i="112"/>
  <c r="E116" i="112"/>
  <c r="O116" i="112" s="1"/>
  <c r="O228" i="114"/>
  <c r="N228" i="114"/>
  <c r="L228" i="114"/>
  <c r="G228" i="114"/>
  <c r="E228" i="114"/>
  <c r="O227" i="114"/>
  <c r="N227" i="114"/>
  <c r="L227" i="114"/>
  <c r="G227" i="114"/>
  <c r="E227" i="114"/>
  <c r="O226" i="114"/>
  <c r="N226" i="114"/>
  <c r="L226" i="114"/>
  <c r="G226" i="114"/>
  <c r="E226" i="114"/>
  <c r="O225" i="114"/>
  <c r="N225" i="114"/>
  <c r="L225" i="114"/>
  <c r="G225" i="114"/>
  <c r="E225" i="114"/>
  <c r="O224" i="114"/>
  <c r="N224" i="114"/>
  <c r="L224" i="114"/>
  <c r="G224" i="114"/>
  <c r="E224" i="114"/>
  <c r="O223" i="114"/>
  <c r="N223" i="114"/>
  <c r="L223" i="114"/>
  <c r="G223" i="114"/>
  <c r="E223" i="114"/>
  <c r="O222" i="114"/>
  <c r="N222" i="114"/>
  <c r="L222" i="114"/>
  <c r="G222" i="114"/>
  <c r="E222" i="114"/>
  <c r="O221" i="114"/>
  <c r="N221" i="114"/>
  <c r="L221" i="114"/>
  <c r="G221" i="114"/>
  <c r="E221" i="114"/>
  <c r="O220" i="114"/>
  <c r="N220" i="114"/>
  <c r="L220" i="114"/>
  <c r="G220" i="114"/>
  <c r="E220" i="114"/>
  <c r="P115" i="112"/>
  <c r="N115" i="112"/>
  <c r="M115" i="112"/>
  <c r="K115" i="112"/>
  <c r="G115" i="112"/>
  <c r="E115" i="112"/>
  <c r="O115" i="112" s="1"/>
  <c r="P114" i="112"/>
  <c r="N114" i="112"/>
  <c r="M114" i="112"/>
  <c r="K114" i="112"/>
  <c r="G114" i="112"/>
  <c r="E114" i="112"/>
  <c r="P113" i="112"/>
  <c r="N113" i="112"/>
  <c r="M113" i="112"/>
  <c r="K113" i="112"/>
  <c r="G113" i="112"/>
  <c r="E113" i="112"/>
  <c r="O113" i="112" s="1"/>
  <c r="P112" i="112"/>
  <c r="N112" i="112"/>
  <c r="M112" i="112"/>
  <c r="K112" i="112"/>
  <c r="O112" i="112" s="1"/>
  <c r="G112" i="112"/>
  <c r="E112" i="112"/>
  <c r="P111" i="112"/>
  <c r="N111" i="112"/>
  <c r="M111" i="112"/>
  <c r="K111" i="112"/>
  <c r="G111" i="112"/>
  <c r="E111" i="112"/>
  <c r="O111" i="112" s="1"/>
  <c r="P110" i="112"/>
  <c r="N110" i="112"/>
  <c r="M110" i="112"/>
  <c r="K110" i="112"/>
  <c r="G110" i="112"/>
  <c r="E110" i="112"/>
  <c r="P109" i="112"/>
  <c r="N109" i="112"/>
  <c r="M109" i="112"/>
  <c r="K109" i="112"/>
  <c r="G109" i="112"/>
  <c r="E109" i="112"/>
  <c r="P108" i="112"/>
  <c r="N108" i="112"/>
  <c r="M108" i="112"/>
  <c r="K108" i="112"/>
  <c r="G108" i="112"/>
  <c r="E108" i="112"/>
  <c r="O219" i="114"/>
  <c r="N219" i="114"/>
  <c r="L219" i="114"/>
  <c r="G219" i="114"/>
  <c r="E219" i="114"/>
  <c r="O218" i="114"/>
  <c r="N218" i="114"/>
  <c r="L218" i="114"/>
  <c r="G218" i="114"/>
  <c r="E218" i="114"/>
  <c r="O217" i="114"/>
  <c r="N217" i="114"/>
  <c r="L217" i="114"/>
  <c r="G217" i="114"/>
  <c r="E217" i="114"/>
  <c r="O216" i="114"/>
  <c r="N216" i="114"/>
  <c r="L216" i="114"/>
  <c r="G216" i="114"/>
  <c r="E216" i="114"/>
  <c r="O215" i="114"/>
  <c r="N215" i="114"/>
  <c r="L215" i="114"/>
  <c r="G215" i="114"/>
  <c r="E215" i="114"/>
  <c r="O214" i="114"/>
  <c r="N214" i="114"/>
  <c r="L214" i="114"/>
  <c r="G214" i="114"/>
  <c r="E214" i="114"/>
  <c r="O213" i="114"/>
  <c r="N213" i="114"/>
  <c r="L213" i="114"/>
  <c r="G213" i="114"/>
  <c r="E213" i="114"/>
  <c r="O212" i="114"/>
  <c r="N212" i="114"/>
  <c r="L212" i="114"/>
  <c r="G212" i="114"/>
  <c r="E212" i="114"/>
  <c r="O211" i="114"/>
  <c r="N211" i="114"/>
  <c r="L211" i="114"/>
  <c r="G211" i="114"/>
  <c r="E211" i="114"/>
  <c r="P107" i="112"/>
  <c r="N107" i="112"/>
  <c r="M107" i="112"/>
  <c r="K107" i="112"/>
  <c r="G107" i="112"/>
  <c r="E107" i="112"/>
  <c r="O107" i="112" s="1"/>
  <c r="P106" i="112"/>
  <c r="N106" i="112"/>
  <c r="M106" i="112"/>
  <c r="K106" i="112"/>
  <c r="O106" i="112" s="1"/>
  <c r="G106" i="112"/>
  <c r="E106" i="112"/>
  <c r="P105" i="112"/>
  <c r="N105" i="112"/>
  <c r="M105" i="112"/>
  <c r="K105" i="112"/>
  <c r="G105" i="112"/>
  <c r="E105" i="112"/>
  <c r="O105" i="112" s="1"/>
  <c r="P104" i="112"/>
  <c r="N104" i="112"/>
  <c r="M104" i="112"/>
  <c r="K104" i="112"/>
  <c r="G104" i="112"/>
  <c r="E104" i="112"/>
  <c r="P103" i="112"/>
  <c r="N103" i="112"/>
  <c r="M103" i="112"/>
  <c r="K103" i="112"/>
  <c r="G103" i="112"/>
  <c r="E103" i="112"/>
  <c r="O103" i="112" s="1"/>
  <c r="P102" i="112"/>
  <c r="N102" i="112"/>
  <c r="M102" i="112"/>
  <c r="K102" i="112"/>
  <c r="G102" i="112"/>
  <c r="E102" i="112"/>
  <c r="O102" i="112" s="1"/>
  <c r="P101" i="112"/>
  <c r="N101" i="112"/>
  <c r="M101" i="112"/>
  <c r="K101" i="112"/>
  <c r="O101" i="112" s="1"/>
  <c r="G101" i="112"/>
  <c r="E101" i="112"/>
  <c r="P100" i="112"/>
  <c r="N100" i="112"/>
  <c r="M100" i="112"/>
  <c r="K100" i="112"/>
  <c r="G100" i="112"/>
  <c r="E100" i="112"/>
  <c r="O210" i="114"/>
  <c r="N210" i="114"/>
  <c r="L210" i="114"/>
  <c r="G210" i="114"/>
  <c r="E210" i="114"/>
  <c r="O209" i="114"/>
  <c r="N209" i="114"/>
  <c r="L209" i="114"/>
  <c r="G209" i="114"/>
  <c r="E209" i="114"/>
  <c r="O208" i="114"/>
  <c r="N208" i="114"/>
  <c r="L208" i="114"/>
  <c r="G208" i="114"/>
  <c r="E208" i="114"/>
  <c r="P208" i="114" s="1"/>
  <c r="O207" i="114"/>
  <c r="N207" i="114"/>
  <c r="L207" i="114"/>
  <c r="G207" i="114"/>
  <c r="E207" i="114"/>
  <c r="O206" i="114"/>
  <c r="N206" i="114"/>
  <c r="L206" i="114"/>
  <c r="G206" i="114"/>
  <c r="E206" i="114"/>
  <c r="O205" i="114"/>
  <c r="N205" i="114"/>
  <c r="L205" i="114"/>
  <c r="G205" i="114"/>
  <c r="E205" i="114"/>
  <c r="O204" i="114"/>
  <c r="N204" i="114"/>
  <c r="L204" i="114"/>
  <c r="G204" i="114"/>
  <c r="E204" i="114"/>
  <c r="O203" i="114"/>
  <c r="N203" i="114"/>
  <c r="L203" i="114"/>
  <c r="G203" i="114"/>
  <c r="E203" i="114"/>
  <c r="O202" i="114"/>
  <c r="N202" i="114"/>
  <c r="L202" i="114"/>
  <c r="G202" i="114"/>
  <c r="E202" i="114"/>
  <c r="P99" i="112"/>
  <c r="N99" i="112"/>
  <c r="M99" i="112"/>
  <c r="K99" i="112"/>
  <c r="G99" i="112"/>
  <c r="E99" i="112"/>
  <c r="P98" i="112"/>
  <c r="N98" i="112"/>
  <c r="M98" i="112"/>
  <c r="K98" i="112"/>
  <c r="G98" i="112"/>
  <c r="E98" i="112"/>
  <c r="P97" i="112"/>
  <c r="N97" i="112"/>
  <c r="M97" i="112"/>
  <c r="K97" i="112"/>
  <c r="G97" i="112"/>
  <c r="E97" i="112"/>
  <c r="P96" i="112"/>
  <c r="N96" i="112"/>
  <c r="M96" i="112"/>
  <c r="K96" i="112"/>
  <c r="O96" i="112" s="1"/>
  <c r="G96" i="112"/>
  <c r="E96" i="112"/>
  <c r="P95" i="112"/>
  <c r="N95" i="112"/>
  <c r="M95" i="112"/>
  <c r="K95" i="112"/>
  <c r="G95" i="112"/>
  <c r="E95" i="112"/>
  <c r="O95" i="112" s="1"/>
  <c r="P94" i="112"/>
  <c r="N94" i="112"/>
  <c r="M94" i="112"/>
  <c r="K94" i="112"/>
  <c r="G94" i="112"/>
  <c r="E94" i="112"/>
  <c r="P93" i="112"/>
  <c r="N93" i="112"/>
  <c r="M93" i="112"/>
  <c r="K93" i="112"/>
  <c r="G93" i="112"/>
  <c r="E93" i="112"/>
  <c r="P92" i="112"/>
  <c r="N92" i="112"/>
  <c r="M92" i="112"/>
  <c r="K92" i="112"/>
  <c r="O92" i="112" s="1"/>
  <c r="G92" i="112"/>
  <c r="E92" i="112"/>
  <c r="O201" i="114"/>
  <c r="N201" i="114"/>
  <c r="L201" i="114"/>
  <c r="G201" i="114"/>
  <c r="E201" i="114"/>
  <c r="O200" i="114"/>
  <c r="N200" i="114"/>
  <c r="L200" i="114"/>
  <c r="G200" i="114"/>
  <c r="E200" i="114"/>
  <c r="P200" i="114" s="1"/>
  <c r="O199" i="114"/>
  <c r="N199" i="114"/>
  <c r="L199" i="114"/>
  <c r="G199" i="114"/>
  <c r="E199" i="114"/>
  <c r="O198" i="114"/>
  <c r="N198" i="114"/>
  <c r="L198" i="114"/>
  <c r="G198" i="114"/>
  <c r="E198" i="114"/>
  <c r="O197" i="114"/>
  <c r="N197" i="114"/>
  <c r="L197" i="114"/>
  <c r="G197" i="114"/>
  <c r="E197" i="114"/>
  <c r="O196" i="114"/>
  <c r="N196" i="114"/>
  <c r="L196" i="114"/>
  <c r="G196" i="114"/>
  <c r="E196" i="114"/>
  <c r="O195" i="114"/>
  <c r="N195" i="114"/>
  <c r="L195" i="114"/>
  <c r="G195" i="114"/>
  <c r="E195" i="114"/>
  <c r="O194" i="114"/>
  <c r="N194" i="114"/>
  <c r="L194" i="114"/>
  <c r="G194" i="114"/>
  <c r="E194" i="114"/>
  <c r="O193" i="114"/>
  <c r="N193" i="114"/>
  <c r="L193" i="114"/>
  <c r="G193" i="114"/>
  <c r="E193" i="114"/>
  <c r="P193" i="114" s="1"/>
  <c r="P91" i="112"/>
  <c r="N91" i="112"/>
  <c r="M91" i="112"/>
  <c r="K91" i="112"/>
  <c r="G91" i="112"/>
  <c r="E91" i="112"/>
  <c r="P90" i="112"/>
  <c r="N90" i="112"/>
  <c r="M90" i="112"/>
  <c r="K90" i="112"/>
  <c r="G90" i="112"/>
  <c r="E90" i="112"/>
  <c r="P89" i="112"/>
  <c r="N89" i="112"/>
  <c r="M89" i="112"/>
  <c r="K89" i="112"/>
  <c r="G89" i="112"/>
  <c r="E89" i="112"/>
  <c r="P88" i="112"/>
  <c r="N88" i="112"/>
  <c r="M88" i="112"/>
  <c r="K88" i="112"/>
  <c r="O88" i="112" s="1"/>
  <c r="G88" i="112"/>
  <c r="E88" i="112"/>
  <c r="P87" i="112"/>
  <c r="N87" i="112"/>
  <c r="M87" i="112"/>
  <c r="K87" i="112"/>
  <c r="G87" i="112"/>
  <c r="E87" i="112"/>
  <c r="P86" i="112"/>
  <c r="N86" i="112"/>
  <c r="M86" i="112"/>
  <c r="K86" i="112"/>
  <c r="G86" i="112"/>
  <c r="E86" i="112"/>
  <c r="P85" i="112"/>
  <c r="N85" i="112"/>
  <c r="M85" i="112"/>
  <c r="K85" i="112"/>
  <c r="G85" i="112"/>
  <c r="E85" i="112"/>
  <c r="P84" i="112"/>
  <c r="N84" i="112"/>
  <c r="M84" i="112"/>
  <c r="K84" i="112"/>
  <c r="G84" i="112"/>
  <c r="E84" i="112"/>
  <c r="O84" i="112" s="1"/>
  <c r="O192" i="114"/>
  <c r="N192" i="114"/>
  <c r="L192" i="114"/>
  <c r="G192" i="114"/>
  <c r="E192" i="114"/>
  <c r="O191" i="114"/>
  <c r="N191" i="114"/>
  <c r="L191" i="114"/>
  <c r="G191" i="114"/>
  <c r="E191" i="114"/>
  <c r="O190" i="114"/>
  <c r="N190" i="114"/>
  <c r="L190" i="114"/>
  <c r="G190" i="114"/>
  <c r="E190" i="114"/>
  <c r="O189" i="114"/>
  <c r="N189" i="114"/>
  <c r="L189" i="114"/>
  <c r="G189" i="114"/>
  <c r="E189" i="114"/>
  <c r="O188" i="114"/>
  <c r="N188" i="114"/>
  <c r="L188" i="114"/>
  <c r="G188" i="114"/>
  <c r="E188" i="114"/>
  <c r="P188" i="114" s="1"/>
  <c r="O187" i="114"/>
  <c r="N187" i="114"/>
  <c r="L187" i="114"/>
  <c r="G187" i="114"/>
  <c r="E187" i="114"/>
  <c r="O186" i="114"/>
  <c r="N186" i="114"/>
  <c r="L186" i="114"/>
  <c r="G186" i="114"/>
  <c r="E186" i="114"/>
  <c r="P186" i="114" s="1"/>
  <c r="O185" i="114"/>
  <c r="N185" i="114"/>
  <c r="L185" i="114"/>
  <c r="G185" i="114"/>
  <c r="E185" i="114"/>
  <c r="O184" i="114"/>
  <c r="N184" i="114"/>
  <c r="L184" i="114"/>
  <c r="G184" i="114"/>
  <c r="E184" i="114"/>
  <c r="P83" i="112"/>
  <c r="N83" i="112"/>
  <c r="M83" i="112"/>
  <c r="K83" i="112"/>
  <c r="G83" i="112"/>
  <c r="E83" i="112"/>
  <c r="O83" i="112" s="1"/>
  <c r="P82" i="112"/>
  <c r="N82" i="112"/>
  <c r="M82" i="112"/>
  <c r="K82" i="112"/>
  <c r="G82" i="112"/>
  <c r="E82" i="112"/>
  <c r="P81" i="112"/>
  <c r="N81" i="112"/>
  <c r="M81" i="112"/>
  <c r="K81" i="112"/>
  <c r="G81" i="112"/>
  <c r="E81" i="112"/>
  <c r="O81" i="112" s="1"/>
  <c r="P80" i="112"/>
  <c r="N80" i="112"/>
  <c r="M80" i="112"/>
  <c r="K80" i="112"/>
  <c r="G80" i="112"/>
  <c r="E80" i="112"/>
  <c r="O80" i="112" s="1"/>
  <c r="P79" i="112"/>
  <c r="N79" i="112"/>
  <c r="M79" i="112"/>
  <c r="K79" i="112"/>
  <c r="O79" i="112" s="1"/>
  <c r="G79" i="112"/>
  <c r="E79" i="112"/>
  <c r="P78" i="112"/>
  <c r="N78" i="112"/>
  <c r="M78" i="112"/>
  <c r="K78" i="112"/>
  <c r="G78" i="112"/>
  <c r="E78" i="112"/>
  <c r="P77" i="112"/>
  <c r="N77" i="112"/>
  <c r="M77" i="112"/>
  <c r="K77" i="112"/>
  <c r="O77" i="112" s="1"/>
  <c r="G77" i="112"/>
  <c r="E77" i="112"/>
  <c r="P76" i="112"/>
  <c r="N76" i="112"/>
  <c r="M76" i="112"/>
  <c r="K76" i="112"/>
  <c r="O76" i="112" s="1"/>
  <c r="G76" i="112"/>
  <c r="E76" i="112"/>
  <c r="O183" i="114"/>
  <c r="N183" i="114"/>
  <c r="L183" i="114"/>
  <c r="P183" i="114" s="1"/>
  <c r="G183" i="114"/>
  <c r="E183" i="114"/>
  <c r="O182" i="114"/>
  <c r="N182" i="114"/>
  <c r="L182" i="114"/>
  <c r="G182" i="114"/>
  <c r="E182" i="114"/>
  <c r="O181" i="114"/>
  <c r="N181" i="114"/>
  <c r="L181" i="114"/>
  <c r="G181" i="114"/>
  <c r="E181" i="114"/>
  <c r="O180" i="114"/>
  <c r="N180" i="114"/>
  <c r="L180" i="114"/>
  <c r="G180" i="114"/>
  <c r="E180" i="114"/>
  <c r="O179" i="114"/>
  <c r="N179" i="114"/>
  <c r="L179" i="114"/>
  <c r="G179" i="114"/>
  <c r="E179" i="114"/>
  <c r="O178" i="114"/>
  <c r="N178" i="114"/>
  <c r="L178" i="114"/>
  <c r="G178" i="114"/>
  <c r="E178" i="114"/>
  <c r="O177" i="114"/>
  <c r="N177" i="114"/>
  <c r="L177" i="114"/>
  <c r="G177" i="114"/>
  <c r="E177" i="114"/>
  <c r="O176" i="114"/>
  <c r="N176" i="114"/>
  <c r="L176" i="114"/>
  <c r="P176" i="114" s="1"/>
  <c r="G176" i="114"/>
  <c r="E176" i="114"/>
  <c r="O175" i="114"/>
  <c r="N175" i="114"/>
  <c r="L175" i="114"/>
  <c r="G175" i="114"/>
  <c r="E175" i="114"/>
  <c r="P75" i="112"/>
  <c r="N75" i="112"/>
  <c r="M75" i="112"/>
  <c r="K75" i="112"/>
  <c r="G75" i="112"/>
  <c r="E75" i="112"/>
  <c r="O75" i="112" s="1"/>
  <c r="P74" i="112"/>
  <c r="N74" i="112"/>
  <c r="M74" i="112"/>
  <c r="K74" i="112"/>
  <c r="G74" i="112"/>
  <c r="E74" i="112"/>
  <c r="P73" i="112"/>
  <c r="N73" i="112"/>
  <c r="M73" i="112"/>
  <c r="K73" i="112"/>
  <c r="G73" i="112"/>
  <c r="E73" i="112"/>
  <c r="O73" i="112" s="1"/>
  <c r="P72" i="112"/>
  <c r="N72" i="112"/>
  <c r="M72" i="112"/>
  <c r="K72" i="112"/>
  <c r="G72" i="112"/>
  <c r="E72" i="112"/>
  <c r="P71" i="112"/>
  <c r="N71" i="112"/>
  <c r="M71" i="112"/>
  <c r="K71" i="112"/>
  <c r="G71" i="112"/>
  <c r="E71" i="112"/>
  <c r="O71" i="112" s="1"/>
  <c r="P70" i="112"/>
  <c r="N70" i="112"/>
  <c r="M70" i="112"/>
  <c r="K70" i="112"/>
  <c r="G70" i="112"/>
  <c r="E70" i="112"/>
  <c r="O70" i="112" s="1"/>
  <c r="P69" i="112"/>
  <c r="N69" i="112"/>
  <c r="M69" i="112"/>
  <c r="K69" i="112"/>
  <c r="G69" i="112"/>
  <c r="E69" i="112"/>
  <c r="P68" i="112"/>
  <c r="N68" i="112"/>
  <c r="M68" i="112"/>
  <c r="K68" i="112"/>
  <c r="G68" i="112"/>
  <c r="E68" i="112"/>
  <c r="O68" i="112" s="1"/>
  <c r="O174" i="114"/>
  <c r="N174" i="114"/>
  <c r="L174" i="114"/>
  <c r="G174" i="114"/>
  <c r="E174" i="114"/>
  <c r="O173" i="114"/>
  <c r="N173" i="114"/>
  <c r="L173" i="114"/>
  <c r="G173" i="114"/>
  <c r="E173" i="114"/>
  <c r="O172" i="114"/>
  <c r="N172" i="114"/>
  <c r="L172" i="114"/>
  <c r="G172" i="114"/>
  <c r="E172" i="114"/>
  <c r="O171" i="114"/>
  <c r="N171" i="114"/>
  <c r="L171" i="114"/>
  <c r="G171" i="114"/>
  <c r="E171" i="114"/>
  <c r="O170" i="114"/>
  <c r="N170" i="114"/>
  <c r="L170" i="114"/>
  <c r="G170" i="114"/>
  <c r="E170" i="114"/>
  <c r="O169" i="114"/>
  <c r="N169" i="114"/>
  <c r="L169" i="114"/>
  <c r="G169" i="114"/>
  <c r="E169" i="114"/>
  <c r="P169" i="114" s="1"/>
  <c r="O168" i="114"/>
  <c r="N168" i="114"/>
  <c r="L168" i="114"/>
  <c r="G168" i="114"/>
  <c r="E168" i="114"/>
  <c r="O167" i="114"/>
  <c r="N167" i="114"/>
  <c r="L167" i="114"/>
  <c r="G167" i="114"/>
  <c r="E167" i="114"/>
  <c r="O166" i="114"/>
  <c r="N166" i="114"/>
  <c r="L166" i="114"/>
  <c r="G166" i="114"/>
  <c r="E166" i="114"/>
  <c r="P67" i="112"/>
  <c r="N67" i="112"/>
  <c r="M67" i="112"/>
  <c r="K67" i="112"/>
  <c r="G67" i="112"/>
  <c r="E67" i="112"/>
  <c r="O67" i="112" s="1"/>
  <c r="P66" i="112"/>
  <c r="N66" i="112"/>
  <c r="M66" i="112"/>
  <c r="K66" i="112"/>
  <c r="G66" i="112"/>
  <c r="E66" i="112"/>
  <c r="O66" i="112" s="1"/>
  <c r="P65" i="112"/>
  <c r="N65" i="112"/>
  <c r="M65" i="112"/>
  <c r="K65" i="112"/>
  <c r="G65" i="112"/>
  <c r="E65" i="112"/>
  <c r="O65" i="112" s="1"/>
  <c r="P64" i="112"/>
  <c r="N64" i="112"/>
  <c r="M64" i="112"/>
  <c r="K64" i="112"/>
  <c r="G64" i="112"/>
  <c r="E64" i="112"/>
  <c r="O64" i="112" s="1"/>
  <c r="P63" i="112"/>
  <c r="N63" i="112"/>
  <c r="M63" i="112"/>
  <c r="K63" i="112"/>
  <c r="G63" i="112"/>
  <c r="E63" i="112"/>
  <c r="O63" i="112" s="1"/>
  <c r="P62" i="112"/>
  <c r="N62" i="112"/>
  <c r="M62" i="112"/>
  <c r="K62" i="112"/>
  <c r="G62" i="112"/>
  <c r="E62" i="112"/>
  <c r="O62" i="112" s="1"/>
  <c r="P61" i="112"/>
  <c r="N61" i="112"/>
  <c r="M61" i="112"/>
  <c r="K61" i="112"/>
  <c r="G61" i="112"/>
  <c r="E61" i="112"/>
  <c r="P60" i="112"/>
  <c r="N60" i="112"/>
  <c r="M60" i="112"/>
  <c r="K60" i="112"/>
  <c r="G60" i="112"/>
  <c r="E60" i="112"/>
  <c r="O60" i="112" s="1"/>
  <c r="O165" i="114"/>
  <c r="N165" i="114"/>
  <c r="L165" i="114"/>
  <c r="G165" i="114"/>
  <c r="E165" i="114"/>
  <c r="O164" i="114"/>
  <c r="N164" i="114"/>
  <c r="L164" i="114"/>
  <c r="G164" i="114"/>
  <c r="E164" i="114"/>
  <c r="O163" i="114"/>
  <c r="N163" i="114"/>
  <c r="L163" i="114"/>
  <c r="G163" i="114"/>
  <c r="E163" i="114"/>
  <c r="O162" i="114"/>
  <c r="N162" i="114"/>
  <c r="L162" i="114"/>
  <c r="G162" i="114"/>
  <c r="E162" i="114"/>
  <c r="O161" i="114"/>
  <c r="N161" i="114"/>
  <c r="L161" i="114"/>
  <c r="G161" i="114"/>
  <c r="E161" i="114"/>
  <c r="P161" i="114" s="1"/>
  <c r="O160" i="114"/>
  <c r="N160" i="114"/>
  <c r="L160" i="114"/>
  <c r="G160" i="114"/>
  <c r="E160" i="114"/>
  <c r="O159" i="114"/>
  <c r="N159" i="114"/>
  <c r="L159" i="114"/>
  <c r="G159" i="114"/>
  <c r="E159" i="114"/>
  <c r="O158" i="114"/>
  <c r="N158" i="114"/>
  <c r="L158" i="114"/>
  <c r="G158" i="114"/>
  <c r="E158" i="114"/>
  <c r="O157" i="114"/>
  <c r="N157" i="114"/>
  <c r="L157" i="114"/>
  <c r="G157" i="114"/>
  <c r="E157" i="114"/>
  <c r="P59" i="112"/>
  <c r="N59" i="112"/>
  <c r="M59" i="112"/>
  <c r="K59" i="112"/>
  <c r="G59" i="112"/>
  <c r="E59" i="112"/>
  <c r="P58" i="112"/>
  <c r="N58" i="112"/>
  <c r="M58" i="112"/>
  <c r="K58" i="112"/>
  <c r="O58" i="112" s="1"/>
  <c r="G58" i="112"/>
  <c r="E58" i="112"/>
  <c r="P57" i="112"/>
  <c r="N57" i="112"/>
  <c r="M57" i="112"/>
  <c r="K57" i="112"/>
  <c r="G57" i="112"/>
  <c r="E57" i="112"/>
  <c r="P56" i="112"/>
  <c r="N56" i="112"/>
  <c r="M56" i="112"/>
  <c r="K56" i="112"/>
  <c r="O56" i="112" s="1"/>
  <c r="G56" i="112"/>
  <c r="E56" i="112"/>
  <c r="P55" i="112"/>
  <c r="N55" i="112"/>
  <c r="M55" i="112"/>
  <c r="K55" i="112"/>
  <c r="G55" i="112"/>
  <c r="E55" i="112"/>
  <c r="P54" i="112"/>
  <c r="N54" i="112"/>
  <c r="M54" i="112"/>
  <c r="K54" i="112"/>
  <c r="O54" i="112" s="1"/>
  <c r="G54" i="112"/>
  <c r="E54" i="112"/>
  <c r="P53" i="112"/>
  <c r="N53" i="112"/>
  <c r="M53" i="112"/>
  <c r="K53" i="112"/>
  <c r="G53" i="112"/>
  <c r="E53" i="112"/>
  <c r="P52" i="112"/>
  <c r="N52" i="112"/>
  <c r="M52" i="112"/>
  <c r="K52" i="112"/>
  <c r="G52" i="112"/>
  <c r="E52" i="112"/>
  <c r="O156" i="114"/>
  <c r="N156" i="114"/>
  <c r="L156" i="114"/>
  <c r="G156" i="114"/>
  <c r="E156" i="114"/>
  <c r="O155" i="114"/>
  <c r="N155" i="114"/>
  <c r="L155" i="114"/>
  <c r="G155" i="114"/>
  <c r="E155" i="114"/>
  <c r="P155" i="114" s="1"/>
  <c r="O154" i="114"/>
  <c r="N154" i="114"/>
  <c r="L154" i="114"/>
  <c r="G154" i="114"/>
  <c r="E154" i="114"/>
  <c r="O153" i="114"/>
  <c r="N153" i="114"/>
  <c r="L153" i="114"/>
  <c r="G153" i="114"/>
  <c r="E153" i="114"/>
  <c r="O152" i="114"/>
  <c r="N152" i="114"/>
  <c r="L152" i="114"/>
  <c r="G152" i="114"/>
  <c r="E152" i="114"/>
  <c r="O151" i="114"/>
  <c r="N151" i="114"/>
  <c r="L151" i="114"/>
  <c r="G151" i="114"/>
  <c r="E151" i="114"/>
  <c r="O150" i="114"/>
  <c r="N150" i="114"/>
  <c r="L150" i="114"/>
  <c r="P150" i="114" s="1"/>
  <c r="G150" i="114"/>
  <c r="E150" i="114"/>
  <c r="O149" i="114"/>
  <c r="N149" i="114"/>
  <c r="L149" i="114"/>
  <c r="G149" i="114"/>
  <c r="E149" i="114"/>
  <c r="O148" i="114"/>
  <c r="N148" i="114"/>
  <c r="L148" i="114"/>
  <c r="G148" i="114"/>
  <c r="E148" i="114"/>
  <c r="P51" i="112"/>
  <c r="N51" i="112"/>
  <c r="M51" i="112"/>
  <c r="K51" i="112"/>
  <c r="G51" i="112"/>
  <c r="E51" i="112"/>
  <c r="O51" i="112" s="1"/>
  <c r="P50" i="112"/>
  <c r="N50" i="112"/>
  <c r="M50" i="112"/>
  <c r="K50" i="112"/>
  <c r="G50" i="112"/>
  <c r="E50" i="112"/>
  <c r="P49" i="112"/>
  <c r="N49" i="112"/>
  <c r="M49" i="112"/>
  <c r="K49" i="112"/>
  <c r="G49" i="112"/>
  <c r="E49" i="112"/>
  <c r="O49" i="112" s="1"/>
  <c r="P48" i="112"/>
  <c r="N48" i="112"/>
  <c r="M48" i="112"/>
  <c r="K48" i="112"/>
  <c r="G48" i="112"/>
  <c r="E48" i="112"/>
  <c r="O48" i="112" s="1"/>
  <c r="P47" i="112"/>
  <c r="N47" i="112"/>
  <c r="M47" i="112"/>
  <c r="K47" i="112"/>
  <c r="G47" i="112"/>
  <c r="E47" i="112"/>
  <c r="O47" i="112" s="1"/>
  <c r="P46" i="112"/>
  <c r="N46" i="112"/>
  <c r="M46" i="112"/>
  <c r="K46" i="112"/>
  <c r="G46" i="112"/>
  <c r="E46" i="112"/>
  <c r="P45" i="112"/>
  <c r="N45" i="112"/>
  <c r="M45" i="112"/>
  <c r="K45" i="112"/>
  <c r="G45" i="112"/>
  <c r="E45" i="112"/>
  <c r="P44" i="112"/>
  <c r="N44" i="112"/>
  <c r="M44" i="112"/>
  <c r="K44" i="112"/>
  <c r="G44" i="112"/>
  <c r="E44" i="112"/>
  <c r="O147" i="114"/>
  <c r="N147" i="114"/>
  <c r="L147" i="114"/>
  <c r="G147" i="114"/>
  <c r="E147" i="114"/>
  <c r="O146" i="114"/>
  <c r="N146" i="114"/>
  <c r="L146" i="114"/>
  <c r="G146" i="114"/>
  <c r="E146" i="114"/>
  <c r="O145" i="114"/>
  <c r="N145" i="114"/>
  <c r="L145" i="114"/>
  <c r="G145" i="114"/>
  <c r="E145" i="114"/>
  <c r="O144" i="114"/>
  <c r="N144" i="114"/>
  <c r="L144" i="114"/>
  <c r="G144" i="114"/>
  <c r="E144" i="114"/>
  <c r="O143" i="114"/>
  <c r="N143" i="114"/>
  <c r="L143" i="114"/>
  <c r="G143" i="114"/>
  <c r="E143" i="114"/>
  <c r="P143" i="114" s="1"/>
  <c r="O142" i="114"/>
  <c r="N142" i="114"/>
  <c r="L142" i="114"/>
  <c r="G142" i="114"/>
  <c r="E142" i="114"/>
  <c r="O141" i="114"/>
  <c r="N141" i="114"/>
  <c r="L141" i="114"/>
  <c r="G141" i="114"/>
  <c r="E141" i="114"/>
  <c r="O140" i="114"/>
  <c r="N140" i="114"/>
  <c r="L140" i="114"/>
  <c r="G140" i="114"/>
  <c r="E140" i="114"/>
  <c r="P140" i="114" s="1"/>
  <c r="O139" i="114"/>
  <c r="N139" i="114"/>
  <c r="L139" i="114"/>
  <c r="G139" i="114"/>
  <c r="E139" i="114"/>
  <c r="P43" i="112"/>
  <c r="N43" i="112"/>
  <c r="M43" i="112"/>
  <c r="K43" i="112"/>
  <c r="G43" i="112"/>
  <c r="E43" i="112"/>
  <c r="P42" i="112"/>
  <c r="N42" i="112"/>
  <c r="M42" i="112"/>
  <c r="K42" i="112"/>
  <c r="G42" i="112"/>
  <c r="E42" i="112"/>
  <c r="P41" i="112"/>
  <c r="N41" i="112"/>
  <c r="M41" i="112"/>
  <c r="K41" i="112"/>
  <c r="G41" i="112"/>
  <c r="E41" i="112"/>
  <c r="P40" i="112"/>
  <c r="N40" i="112"/>
  <c r="M40" i="112"/>
  <c r="K40" i="112"/>
  <c r="G40" i="112"/>
  <c r="E40" i="112"/>
  <c r="P39" i="112"/>
  <c r="N39" i="112"/>
  <c r="M39" i="112"/>
  <c r="K39" i="112"/>
  <c r="G39" i="112"/>
  <c r="E39" i="112"/>
  <c r="O39" i="112" s="1"/>
  <c r="P38" i="112"/>
  <c r="N38" i="112"/>
  <c r="M38" i="112"/>
  <c r="K38" i="112"/>
  <c r="G38" i="112"/>
  <c r="E38" i="112"/>
  <c r="P37" i="112"/>
  <c r="N37" i="112"/>
  <c r="M37" i="112"/>
  <c r="K37" i="112"/>
  <c r="G37" i="112"/>
  <c r="E37" i="112"/>
  <c r="P36" i="112"/>
  <c r="N36" i="112"/>
  <c r="M36" i="112"/>
  <c r="K36" i="112"/>
  <c r="G36" i="112"/>
  <c r="E36" i="112"/>
  <c r="O138" i="114"/>
  <c r="N138" i="114"/>
  <c r="L138" i="114"/>
  <c r="G138" i="114"/>
  <c r="E138" i="114"/>
  <c r="O137" i="114"/>
  <c r="N137" i="114"/>
  <c r="L137" i="114"/>
  <c r="G137" i="114"/>
  <c r="E137" i="114"/>
  <c r="O136" i="114"/>
  <c r="N136" i="114"/>
  <c r="L136" i="114"/>
  <c r="G136" i="114"/>
  <c r="E136" i="114"/>
  <c r="O135" i="114"/>
  <c r="N135" i="114"/>
  <c r="L135" i="114"/>
  <c r="G135" i="114"/>
  <c r="E135" i="114"/>
  <c r="O134" i="114"/>
  <c r="N134" i="114"/>
  <c r="L134" i="114"/>
  <c r="G134" i="114"/>
  <c r="E134" i="114"/>
  <c r="O133" i="114"/>
  <c r="N133" i="114"/>
  <c r="L133" i="114"/>
  <c r="G133" i="114"/>
  <c r="E133" i="114"/>
  <c r="O132" i="114"/>
  <c r="N132" i="114"/>
  <c r="L132" i="114"/>
  <c r="G132" i="114"/>
  <c r="E132" i="114"/>
  <c r="O131" i="114"/>
  <c r="N131" i="114"/>
  <c r="L131" i="114"/>
  <c r="G131" i="114"/>
  <c r="E131" i="114"/>
  <c r="O130" i="114"/>
  <c r="N130" i="114"/>
  <c r="L130" i="114"/>
  <c r="G130" i="114"/>
  <c r="E130" i="114"/>
  <c r="P35" i="112"/>
  <c r="N35" i="112"/>
  <c r="M35" i="112"/>
  <c r="K35" i="112"/>
  <c r="G35" i="112"/>
  <c r="E35" i="112"/>
  <c r="P34" i="112"/>
  <c r="N34" i="112"/>
  <c r="M34" i="112"/>
  <c r="K34" i="112"/>
  <c r="G34" i="112"/>
  <c r="E34" i="112"/>
  <c r="O34" i="112" s="1"/>
  <c r="P33" i="112"/>
  <c r="N33" i="112"/>
  <c r="M33" i="112"/>
  <c r="K33" i="112"/>
  <c r="G33" i="112"/>
  <c r="E33" i="112"/>
  <c r="O33" i="112" s="1"/>
  <c r="P32" i="112"/>
  <c r="N32" i="112"/>
  <c r="M32" i="112"/>
  <c r="K32" i="112"/>
  <c r="G32" i="112"/>
  <c r="E32" i="112"/>
  <c r="O32" i="112" s="1"/>
  <c r="P31" i="112"/>
  <c r="N31" i="112"/>
  <c r="M31" i="112"/>
  <c r="K31" i="112"/>
  <c r="G31" i="112"/>
  <c r="E31" i="112"/>
  <c r="P30" i="112"/>
  <c r="N30" i="112"/>
  <c r="M30" i="112"/>
  <c r="K30" i="112"/>
  <c r="G30" i="112"/>
  <c r="E30" i="112"/>
  <c r="O30" i="112" s="1"/>
  <c r="P29" i="112"/>
  <c r="N29" i="112"/>
  <c r="M29" i="112"/>
  <c r="K29" i="112"/>
  <c r="G29" i="112"/>
  <c r="E29" i="112"/>
  <c r="P28" i="112"/>
  <c r="N28" i="112"/>
  <c r="M28" i="112"/>
  <c r="K28" i="112"/>
  <c r="G28" i="112"/>
  <c r="E28" i="112"/>
  <c r="O28" i="112" s="1"/>
  <c r="O129" i="114"/>
  <c r="N129" i="114"/>
  <c r="L129" i="114"/>
  <c r="G129" i="114"/>
  <c r="E129" i="114"/>
  <c r="O128" i="114"/>
  <c r="N128" i="114"/>
  <c r="L128" i="114"/>
  <c r="G128" i="114"/>
  <c r="E128" i="114"/>
  <c r="O127" i="114"/>
  <c r="N127" i="114"/>
  <c r="L127" i="114"/>
  <c r="G127" i="114"/>
  <c r="E127" i="114"/>
  <c r="O126" i="114"/>
  <c r="N126" i="114"/>
  <c r="L126" i="114"/>
  <c r="G126" i="114"/>
  <c r="E126" i="114"/>
  <c r="O125" i="114"/>
  <c r="N125" i="114"/>
  <c r="L125" i="114"/>
  <c r="P125" i="114" s="1"/>
  <c r="G125" i="114"/>
  <c r="E125" i="114"/>
  <c r="O124" i="114"/>
  <c r="N124" i="114"/>
  <c r="L124" i="114"/>
  <c r="G124" i="114"/>
  <c r="E124" i="114"/>
  <c r="O123" i="114"/>
  <c r="N123" i="114"/>
  <c r="L123" i="114"/>
  <c r="G123" i="114"/>
  <c r="E123" i="114"/>
  <c r="O122" i="114"/>
  <c r="N122" i="114"/>
  <c r="L122" i="114"/>
  <c r="G122" i="114"/>
  <c r="E122" i="114"/>
  <c r="O121" i="114"/>
  <c r="N121" i="114"/>
  <c r="L121" i="114"/>
  <c r="G121" i="114"/>
  <c r="E121" i="114"/>
  <c r="P27" i="112"/>
  <c r="N27" i="112"/>
  <c r="M27" i="112"/>
  <c r="K27" i="112"/>
  <c r="G27" i="112"/>
  <c r="E27" i="112"/>
  <c r="P26" i="112"/>
  <c r="N26" i="112"/>
  <c r="M26" i="112"/>
  <c r="K26" i="112"/>
  <c r="O26" i="112" s="1"/>
  <c r="G26" i="112"/>
  <c r="E26" i="112"/>
  <c r="P25" i="112"/>
  <c r="N25" i="112"/>
  <c r="M25" i="112"/>
  <c r="K25" i="112"/>
  <c r="G25" i="112"/>
  <c r="E25" i="112"/>
  <c r="P24" i="112"/>
  <c r="N24" i="112"/>
  <c r="M24" i="112"/>
  <c r="K24" i="112"/>
  <c r="G24" i="112"/>
  <c r="E24" i="112"/>
  <c r="P23" i="112"/>
  <c r="N23" i="112"/>
  <c r="M23" i="112"/>
  <c r="K23" i="112"/>
  <c r="G23" i="112"/>
  <c r="E23" i="112"/>
  <c r="P22" i="112"/>
  <c r="N22" i="112"/>
  <c r="M22" i="112"/>
  <c r="K22" i="112"/>
  <c r="G22" i="112"/>
  <c r="E22" i="112"/>
  <c r="P21" i="112"/>
  <c r="N21" i="112"/>
  <c r="M21" i="112"/>
  <c r="K21" i="112"/>
  <c r="G21" i="112"/>
  <c r="E21" i="112"/>
  <c r="P20" i="112"/>
  <c r="N20" i="112"/>
  <c r="M20" i="112"/>
  <c r="K20" i="112"/>
  <c r="G20" i="112"/>
  <c r="E20" i="112"/>
  <c r="O20" i="112" s="1"/>
  <c r="O120" i="114"/>
  <c r="N120" i="114"/>
  <c r="L120" i="114"/>
  <c r="G120" i="114"/>
  <c r="E120" i="114"/>
  <c r="O119" i="114"/>
  <c r="N119" i="114"/>
  <c r="L119" i="114"/>
  <c r="G119" i="114"/>
  <c r="E119" i="114"/>
  <c r="O118" i="114"/>
  <c r="N118" i="114"/>
  <c r="L118" i="114"/>
  <c r="G118" i="114"/>
  <c r="E118" i="114"/>
  <c r="O117" i="114"/>
  <c r="N117" i="114"/>
  <c r="L117" i="114"/>
  <c r="G117" i="114"/>
  <c r="E117" i="114"/>
  <c r="O116" i="114"/>
  <c r="N116" i="114"/>
  <c r="L116" i="114"/>
  <c r="G116" i="114"/>
  <c r="E116" i="114"/>
  <c r="O115" i="114"/>
  <c r="N115" i="114"/>
  <c r="L115" i="114"/>
  <c r="G115" i="114"/>
  <c r="E115" i="114"/>
  <c r="O114" i="114"/>
  <c r="N114" i="114"/>
  <c r="L114" i="114"/>
  <c r="G114" i="114"/>
  <c r="E114" i="114"/>
  <c r="O113" i="114"/>
  <c r="N113" i="114"/>
  <c r="L113" i="114"/>
  <c r="G113" i="114"/>
  <c r="E113" i="114"/>
  <c r="O112" i="114"/>
  <c r="N112" i="114"/>
  <c r="L112" i="114"/>
  <c r="G112" i="114"/>
  <c r="E112" i="114"/>
  <c r="P112" i="114" s="1"/>
  <c r="P19" i="112"/>
  <c r="N19" i="112"/>
  <c r="M19" i="112"/>
  <c r="K19" i="112"/>
  <c r="G19" i="112"/>
  <c r="E19" i="112"/>
  <c r="O19" i="112" s="1"/>
  <c r="P18" i="112"/>
  <c r="N18" i="112"/>
  <c r="M18" i="112"/>
  <c r="K18" i="112"/>
  <c r="G18" i="112"/>
  <c r="E18" i="112"/>
  <c r="P17" i="112"/>
  <c r="N17" i="112"/>
  <c r="M17" i="112"/>
  <c r="K17" i="112"/>
  <c r="G17" i="112"/>
  <c r="E17" i="112"/>
  <c r="O17" i="112" s="1"/>
  <c r="P16" i="112"/>
  <c r="N16" i="112"/>
  <c r="M16" i="112"/>
  <c r="K16" i="112"/>
  <c r="G16" i="112"/>
  <c r="E16" i="112"/>
  <c r="P15" i="112"/>
  <c r="N15" i="112"/>
  <c r="M15" i="112"/>
  <c r="K15" i="112"/>
  <c r="G15" i="112"/>
  <c r="E15" i="112"/>
  <c r="O15" i="112" s="1"/>
  <c r="P14" i="112"/>
  <c r="N14" i="112"/>
  <c r="M14" i="112"/>
  <c r="K14" i="112"/>
  <c r="G14" i="112"/>
  <c r="E14" i="112"/>
  <c r="O14" i="112" s="1"/>
  <c r="P13" i="112"/>
  <c r="N13" i="112"/>
  <c r="M13" i="112"/>
  <c r="K13" i="112"/>
  <c r="G13" i="112"/>
  <c r="E13" i="112"/>
  <c r="P12" i="112"/>
  <c r="N12" i="112"/>
  <c r="M12" i="112"/>
  <c r="K12" i="112"/>
  <c r="G12" i="112"/>
  <c r="E12" i="112"/>
  <c r="O12" i="112" s="1"/>
  <c r="O111" i="114"/>
  <c r="N111" i="114"/>
  <c r="L111" i="114"/>
  <c r="G111" i="114"/>
  <c r="E111" i="114"/>
  <c r="O110" i="114"/>
  <c r="N110" i="114"/>
  <c r="L110" i="114"/>
  <c r="G110" i="114"/>
  <c r="E110" i="114"/>
  <c r="O109" i="114"/>
  <c r="N109" i="114"/>
  <c r="L109" i="114"/>
  <c r="G109" i="114"/>
  <c r="E109" i="114"/>
  <c r="O108" i="114"/>
  <c r="N108" i="114"/>
  <c r="L108" i="114"/>
  <c r="G108" i="114"/>
  <c r="E108" i="114"/>
  <c r="O107" i="114"/>
  <c r="N107" i="114"/>
  <c r="L107" i="114"/>
  <c r="G107" i="114"/>
  <c r="E107" i="114"/>
  <c r="O106" i="114"/>
  <c r="N106" i="114"/>
  <c r="L106" i="114"/>
  <c r="G106" i="114"/>
  <c r="E106" i="114"/>
  <c r="O105" i="114"/>
  <c r="N105" i="114"/>
  <c r="L105" i="114"/>
  <c r="G105" i="114"/>
  <c r="E105" i="114"/>
  <c r="P105" i="114" s="1"/>
  <c r="O104" i="114"/>
  <c r="N104" i="114"/>
  <c r="L104" i="114"/>
  <c r="G104" i="114"/>
  <c r="E104" i="114"/>
  <c r="O103" i="114"/>
  <c r="N103" i="114"/>
  <c r="L103" i="114"/>
  <c r="G103" i="114"/>
  <c r="E103" i="114"/>
  <c r="P11" i="112"/>
  <c r="N11" i="112"/>
  <c r="M11" i="112"/>
  <c r="K11" i="112"/>
  <c r="G11" i="112"/>
  <c r="E11" i="112"/>
  <c r="O11" i="112" s="1"/>
  <c r="P10" i="112"/>
  <c r="N10" i="112"/>
  <c r="M10" i="112"/>
  <c r="K10" i="112"/>
  <c r="G10" i="112"/>
  <c r="E10" i="112"/>
  <c r="P9" i="112"/>
  <c r="N9" i="112"/>
  <c r="M9" i="112"/>
  <c r="K9" i="112"/>
  <c r="G9" i="112"/>
  <c r="E9" i="112"/>
  <c r="O9" i="112" s="1"/>
  <c r="P8" i="112"/>
  <c r="N8" i="112"/>
  <c r="M8" i="112"/>
  <c r="K8" i="112"/>
  <c r="O8" i="112" s="1"/>
  <c r="G8" i="112"/>
  <c r="E8" i="112"/>
  <c r="P7" i="112"/>
  <c r="N7" i="112"/>
  <c r="M7" i="112"/>
  <c r="K7" i="112"/>
  <c r="G7" i="112"/>
  <c r="E7" i="112"/>
  <c r="O7" i="112" s="1"/>
  <c r="P6" i="112"/>
  <c r="N6" i="112"/>
  <c r="M6" i="112"/>
  <c r="K6" i="112"/>
  <c r="G6" i="112"/>
  <c r="E6" i="112"/>
  <c r="P5" i="112"/>
  <c r="N5" i="112"/>
  <c r="M5" i="112"/>
  <c r="K5" i="112"/>
  <c r="G5" i="112"/>
  <c r="E5" i="112"/>
  <c r="P4" i="112"/>
  <c r="N4" i="112"/>
  <c r="M4" i="112"/>
  <c r="K4" i="112"/>
  <c r="O4" i="112" s="1"/>
  <c r="G4" i="112"/>
  <c r="E4" i="112"/>
  <c r="O102" i="114"/>
  <c r="N102" i="114"/>
  <c r="L102" i="114"/>
  <c r="G102" i="114"/>
  <c r="E102" i="114"/>
  <c r="O101" i="114"/>
  <c r="N101" i="114"/>
  <c r="L101" i="114"/>
  <c r="G101" i="114"/>
  <c r="E101" i="114"/>
  <c r="O100" i="114"/>
  <c r="N100" i="114"/>
  <c r="L100" i="114"/>
  <c r="G100" i="114"/>
  <c r="E100" i="114"/>
  <c r="O99" i="114"/>
  <c r="N99" i="114"/>
  <c r="L99" i="114"/>
  <c r="G99" i="114"/>
  <c r="E99" i="114"/>
  <c r="O98" i="114"/>
  <c r="N98" i="114"/>
  <c r="L98" i="114"/>
  <c r="G98" i="114"/>
  <c r="E98" i="114"/>
  <c r="O97" i="114"/>
  <c r="N97" i="114"/>
  <c r="L97" i="114"/>
  <c r="G97" i="114"/>
  <c r="E97" i="114"/>
  <c r="O96" i="114"/>
  <c r="N96" i="114"/>
  <c r="L96" i="114"/>
  <c r="G96" i="114"/>
  <c r="E96" i="114"/>
  <c r="O95" i="114"/>
  <c r="N95" i="114"/>
  <c r="L95" i="114"/>
  <c r="G95" i="114"/>
  <c r="E95" i="114"/>
  <c r="O94" i="114"/>
  <c r="N94" i="114"/>
  <c r="L94" i="114"/>
  <c r="G94" i="114"/>
  <c r="E94" i="114"/>
  <c r="O93" i="114"/>
  <c r="N93" i="114"/>
  <c r="L93" i="114"/>
  <c r="G93" i="114"/>
  <c r="E93" i="114"/>
  <c r="O92" i="114"/>
  <c r="N92" i="114"/>
  <c r="L92" i="114"/>
  <c r="G92" i="114"/>
  <c r="E92" i="114"/>
  <c r="O91" i="114"/>
  <c r="N91" i="114"/>
  <c r="L91" i="114"/>
  <c r="G91" i="114"/>
  <c r="E91" i="114"/>
  <c r="O90" i="114"/>
  <c r="N90" i="114"/>
  <c r="L90" i="114"/>
  <c r="G90" i="114"/>
  <c r="E90" i="114"/>
  <c r="O89" i="114"/>
  <c r="N89" i="114"/>
  <c r="L89" i="114"/>
  <c r="G89" i="114"/>
  <c r="E89" i="114"/>
  <c r="O88" i="114"/>
  <c r="N88" i="114"/>
  <c r="L88" i="114"/>
  <c r="G88" i="114"/>
  <c r="E88" i="114"/>
  <c r="O87" i="114"/>
  <c r="N87" i="114"/>
  <c r="L87" i="114"/>
  <c r="P87" i="114" s="1"/>
  <c r="G87" i="114"/>
  <c r="E87" i="114"/>
  <c r="O86" i="114"/>
  <c r="N86" i="114"/>
  <c r="L86" i="114"/>
  <c r="G86" i="114"/>
  <c r="E86" i="114"/>
  <c r="P86" i="114" s="1"/>
  <c r="O85" i="114"/>
  <c r="N85" i="114"/>
  <c r="L85" i="114"/>
  <c r="G85" i="114"/>
  <c r="E85" i="114"/>
  <c r="O84" i="114"/>
  <c r="N84" i="114"/>
  <c r="L84" i="114"/>
  <c r="G84" i="114"/>
  <c r="E84" i="114"/>
  <c r="O83" i="114"/>
  <c r="N83" i="114"/>
  <c r="L83" i="114"/>
  <c r="G83" i="114"/>
  <c r="E83" i="114"/>
  <c r="O82" i="114"/>
  <c r="N82" i="114"/>
  <c r="L82" i="114"/>
  <c r="G82" i="114"/>
  <c r="E82" i="114"/>
  <c r="O81" i="114"/>
  <c r="N81" i="114"/>
  <c r="L81" i="114"/>
  <c r="G81" i="114"/>
  <c r="E81" i="114"/>
  <c r="P81" i="114" s="1"/>
  <c r="O80" i="114"/>
  <c r="N80" i="114"/>
  <c r="L80" i="114"/>
  <c r="G80" i="114"/>
  <c r="E80" i="114"/>
  <c r="O79" i="114"/>
  <c r="N79" i="114"/>
  <c r="L79" i="114"/>
  <c r="G79" i="114"/>
  <c r="E79" i="114"/>
  <c r="O78" i="114"/>
  <c r="N78" i="114"/>
  <c r="L78" i="114"/>
  <c r="G78" i="114"/>
  <c r="E78" i="114"/>
  <c r="O77" i="114"/>
  <c r="N77" i="114"/>
  <c r="L77" i="114"/>
  <c r="G77" i="114"/>
  <c r="E77" i="114"/>
  <c r="P77" i="114" s="1"/>
  <c r="O76" i="114"/>
  <c r="N76" i="114"/>
  <c r="L76" i="114"/>
  <c r="G76" i="114"/>
  <c r="E76" i="114"/>
  <c r="O75" i="114"/>
  <c r="N75" i="114"/>
  <c r="L75" i="114"/>
  <c r="G75" i="114"/>
  <c r="E75" i="114"/>
  <c r="O74" i="114"/>
  <c r="N74" i="114"/>
  <c r="L74" i="114"/>
  <c r="G74" i="114"/>
  <c r="E74" i="114"/>
  <c r="O73" i="114"/>
  <c r="N73" i="114"/>
  <c r="L73" i="114"/>
  <c r="G73" i="114"/>
  <c r="E73" i="114"/>
  <c r="P73" i="114" s="1"/>
  <c r="O72" i="114"/>
  <c r="N72" i="114"/>
  <c r="L72" i="114"/>
  <c r="G72" i="114"/>
  <c r="E72" i="114"/>
  <c r="O71" i="114"/>
  <c r="N71" i="114"/>
  <c r="L71" i="114"/>
  <c r="G71" i="114"/>
  <c r="E71" i="114"/>
  <c r="O70" i="114"/>
  <c r="N70" i="114"/>
  <c r="L70" i="114"/>
  <c r="G70" i="114"/>
  <c r="E70" i="114"/>
  <c r="O69" i="114"/>
  <c r="N69" i="114"/>
  <c r="L69" i="114"/>
  <c r="G69" i="114"/>
  <c r="E69" i="114"/>
  <c r="P69" i="114" s="1"/>
  <c r="O68" i="114"/>
  <c r="N68" i="114"/>
  <c r="L68" i="114"/>
  <c r="G68" i="114"/>
  <c r="E68" i="114"/>
  <c r="P68" i="114" s="1"/>
  <c r="O67" i="114"/>
  <c r="N67" i="114"/>
  <c r="L67" i="114"/>
  <c r="G67" i="114"/>
  <c r="E67" i="114"/>
  <c r="O66" i="114"/>
  <c r="N66" i="114"/>
  <c r="L66" i="114"/>
  <c r="G66" i="114"/>
  <c r="E66" i="114"/>
  <c r="O65" i="114"/>
  <c r="N65" i="114"/>
  <c r="L65" i="114"/>
  <c r="G65" i="114"/>
  <c r="E65" i="114"/>
  <c r="P65" i="114" s="1"/>
  <c r="O64" i="114"/>
  <c r="N64" i="114"/>
  <c r="L64" i="114"/>
  <c r="G64" i="114"/>
  <c r="E64" i="114"/>
  <c r="O63" i="114"/>
  <c r="N63" i="114"/>
  <c r="L63" i="114"/>
  <c r="G63" i="114"/>
  <c r="E63" i="114"/>
  <c r="O62" i="114"/>
  <c r="N62" i="114"/>
  <c r="L62" i="114"/>
  <c r="G62" i="114"/>
  <c r="E62" i="114"/>
  <c r="O61" i="114"/>
  <c r="N61" i="114"/>
  <c r="L61" i="114"/>
  <c r="G61" i="114"/>
  <c r="E61" i="114"/>
  <c r="O60" i="114"/>
  <c r="N60" i="114"/>
  <c r="L60" i="114"/>
  <c r="G60" i="114"/>
  <c r="E60" i="114"/>
  <c r="O59" i="114"/>
  <c r="N59" i="114"/>
  <c r="L59" i="114"/>
  <c r="G59" i="114"/>
  <c r="E59" i="114"/>
  <c r="O58" i="114"/>
  <c r="N58" i="114"/>
  <c r="L58" i="114"/>
  <c r="G58" i="114"/>
  <c r="E58" i="114"/>
  <c r="O57" i="114"/>
  <c r="N57" i="114"/>
  <c r="L57" i="114"/>
  <c r="G57" i="114"/>
  <c r="E57" i="114"/>
  <c r="O56" i="114"/>
  <c r="N56" i="114"/>
  <c r="L56" i="114"/>
  <c r="G56" i="114"/>
  <c r="E56" i="114"/>
  <c r="P56" i="114" s="1"/>
  <c r="O55" i="114"/>
  <c r="N55" i="114"/>
  <c r="L55" i="114"/>
  <c r="G55" i="114"/>
  <c r="E55" i="114"/>
  <c r="O54" i="114"/>
  <c r="N54" i="114"/>
  <c r="L54" i="114"/>
  <c r="G54" i="114"/>
  <c r="E54" i="114"/>
  <c r="O53" i="114"/>
  <c r="N53" i="114"/>
  <c r="L53" i="114"/>
  <c r="G53" i="114"/>
  <c r="E53" i="114"/>
  <c r="O52" i="114"/>
  <c r="N52" i="114"/>
  <c r="L52" i="114"/>
  <c r="G52" i="114"/>
  <c r="E52" i="114"/>
  <c r="O51" i="114"/>
  <c r="N51" i="114"/>
  <c r="L51" i="114"/>
  <c r="G51" i="114"/>
  <c r="E51" i="114"/>
  <c r="O50" i="114"/>
  <c r="N50" i="114"/>
  <c r="L50" i="114"/>
  <c r="G50" i="114"/>
  <c r="E50" i="114"/>
  <c r="O49" i="114"/>
  <c r="N49" i="114"/>
  <c r="L49" i="114"/>
  <c r="G49" i="114"/>
  <c r="E49" i="114"/>
  <c r="O48" i="114"/>
  <c r="N48" i="114"/>
  <c r="L48" i="114"/>
  <c r="G48" i="114"/>
  <c r="E48" i="114"/>
  <c r="O47" i="114"/>
  <c r="N47" i="114"/>
  <c r="L47" i="114"/>
  <c r="G47" i="114"/>
  <c r="E47" i="114"/>
  <c r="O46" i="114"/>
  <c r="N46" i="114"/>
  <c r="L46" i="114"/>
  <c r="G46" i="114"/>
  <c r="E46" i="114"/>
  <c r="O45" i="114"/>
  <c r="N45" i="114"/>
  <c r="L45" i="114"/>
  <c r="G45" i="114"/>
  <c r="E45" i="114"/>
  <c r="O44" i="114"/>
  <c r="N44" i="114"/>
  <c r="L44" i="114"/>
  <c r="G44" i="114"/>
  <c r="E44" i="114"/>
  <c r="O43" i="114"/>
  <c r="N43" i="114"/>
  <c r="L43" i="114"/>
  <c r="G43" i="114"/>
  <c r="E43" i="114"/>
  <c r="O42" i="114"/>
  <c r="N42" i="114"/>
  <c r="L42" i="114"/>
  <c r="G42" i="114"/>
  <c r="E42" i="114"/>
  <c r="O41" i="114"/>
  <c r="N41" i="114"/>
  <c r="L41" i="114"/>
  <c r="G41" i="114"/>
  <c r="E41" i="114"/>
  <c r="P41" i="114" s="1"/>
  <c r="O40" i="114"/>
  <c r="N40" i="114"/>
  <c r="L40" i="114"/>
  <c r="G40" i="114"/>
  <c r="E40" i="114"/>
  <c r="O39" i="114"/>
  <c r="N39" i="114"/>
  <c r="L39" i="114"/>
  <c r="G39" i="114"/>
  <c r="E39" i="114"/>
  <c r="O38" i="114"/>
  <c r="N38" i="114"/>
  <c r="L38" i="114"/>
  <c r="G38" i="114"/>
  <c r="E38" i="114"/>
  <c r="O37" i="114"/>
  <c r="N37" i="114"/>
  <c r="L37" i="114"/>
  <c r="G37" i="114"/>
  <c r="E37" i="114"/>
  <c r="P37" i="114" s="1"/>
  <c r="O36" i="114"/>
  <c r="N36" i="114"/>
  <c r="L36" i="114"/>
  <c r="P36" i="114" s="1"/>
  <c r="G36" i="114"/>
  <c r="E36" i="114"/>
  <c r="O35" i="114"/>
  <c r="N35" i="114"/>
  <c r="L35" i="114"/>
  <c r="G35" i="114"/>
  <c r="E35" i="114"/>
  <c r="O34" i="114"/>
  <c r="N34" i="114"/>
  <c r="L34" i="114"/>
  <c r="G34" i="114"/>
  <c r="E34" i="114"/>
  <c r="O33" i="114"/>
  <c r="N33" i="114"/>
  <c r="L33" i="114"/>
  <c r="G33" i="114"/>
  <c r="E33" i="114"/>
  <c r="O32" i="114"/>
  <c r="N32" i="114"/>
  <c r="L32" i="114"/>
  <c r="G32" i="114"/>
  <c r="E32" i="114"/>
  <c r="O31" i="114"/>
  <c r="N31" i="114"/>
  <c r="L31" i="114"/>
  <c r="G31" i="114"/>
  <c r="E31" i="114"/>
  <c r="O30" i="114"/>
  <c r="N30" i="114"/>
  <c r="L30" i="114"/>
  <c r="G30" i="114"/>
  <c r="E30" i="114"/>
  <c r="O29" i="114"/>
  <c r="N29" i="114"/>
  <c r="L29" i="114"/>
  <c r="G29" i="114"/>
  <c r="E29" i="114"/>
  <c r="P29" i="114" s="1"/>
  <c r="O28" i="114"/>
  <c r="N28" i="114"/>
  <c r="L28" i="114"/>
  <c r="G28" i="114"/>
  <c r="E28" i="114"/>
  <c r="P28" i="114" s="1"/>
  <c r="O27" i="114"/>
  <c r="N27" i="114"/>
  <c r="L27" i="114"/>
  <c r="G27" i="114"/>
  <c r="E27" i="114"/>
  <c r="O26" i="114"/>
  <c r="N26" i="114"/>
  <c r="L26" i="114"/>
  <c r="G26" i="114"/>
  <c r="E26" i="114"/>
  <c r="O25" i="114"/>
  <c r="N25" i="114"/>
  <c r="L25" i="114"/>
  <c r="G25" i="114"/>
  <c r="E25" i="114"/>
  <c r="P25" i="114" s="1"/>
  <c r="O24" i="114"/>
  <c r="N24" i="114"/>
  <c r="L24" i="114"/>
  <c r="G24" i="114"/>
  <c r="E24" i="114"/>
  <c r="O23" i="114"/>
  <c r="N23" i="114"/>
  <c r="L23" i="114"/>
  <c r="G23" i="114"/>
  <c r="E23" i="114"/>
  <c r="O22" i="114"/>
  <c r="N22" i="114"/>
  <c r="L22" i="114"/>
  <c r="G22" i="114"/>
  <c r="E22" i="114"/>
  <c r="O21" i="114"/>
  <c r="N21" i="114"/>
  <c r="L21" i="114"/>
  <c r="G21" i="114"/>
  <c r="E21" i="114"/>
  <c r="O20" i="114"/>
  <c r="N20" i="114"/>
  <c r="L20" i="114"/>
  <c r="G20" i="114"/>
  <c r="E20" i="114"/>
  <c r="O19" i="114"/>
  <c r="N19" i="114"/>
  <c r="L19" i="114"/>
  <c r="G19" i="114"/>
  <c r="E19" i="114"/>
  <c r="O18" i="114"/>
  <c r="N18" i="114"/>
  <c r="L18" i="114"/>
  <c r="G18" i="114"/>
  <c r="E18" i="114"/>
  <c r="P18" i="114" s="1"/>
  <c r="O17" i="114"/>
  <c r="N17" i="114"/>
  <c r="L17" i="114"/>
  <c r="G17" i="114"/>
  <c r="E17" i="114"/>
  <c r="O16" i="114"/>
  <c r="N16" i="114"/>
  <c r="L16" i="114"/>
  <c r="G16" i="114"/>
  <c r="E16" i="114"/>
  <c r="P16" i="114" s="1"/>
  <c r="O15" i="114"/>
  <c r="N15" i="114"/>
  <c r="L15" i="114"/>
  <c r="G15" i="114"/>
  <c r="E15" i="114"/>
  <c r="O14" i="114"/>
  <c r="N14" i="114"/>
  <c r="L14" i="114"/>
  <c r="G14" i="114"/>
  <c r="E14" i="114"/>
  <c r="O13" i="114"/>
  <c r="N13" i="114"/>
  <c r="L13" i="114"/>
  <c r="G13" i="114"/>
  <c r="E13" i="114"/>
  <c r="P13" i="114" s="1"/>
  <c r="O12" i="114"/>
  <c r="N12" i="114"/>
  <c r="L12" i="114"/>
  <c r="G12" i="114"/>
  <c r="E12" i="114"/>
  <c r="O11" i="114"/>
  <c r="N11" i="114"/>
  <c r="L11" i="114"/>
  <c r="G11" i="114"/>
  <c r="E11" i="114"/>
  <c r="O10" i="114"/>
  <c r="N10" i="114"/>
  <c r="L10" i="114"/>
  <c r="G10" i="114"/>
  <c r="E10" i="114"/>
  <c r="O9" i="114"/>
  <c r="N9" i="114"/>
  <c r="L9" i="114"/>
  <c r="G9" i="114"/>
  <c r="E9" i="114"/>
  <c r="O8" i="114"/>
  <c r="N8" i="114"/>
  <c r="L8" i="114"/>
  <c r="G8" i="114"/>
  <c r="E8" i="114"/>
  <c r="O7" i="114"/>
  <c r="N7" i="114"/>
  <c r="L7" i="114"/>
  <c r="G7" i="114"/>
  <c r="E7" i="114"/>
  <c r="O6" i="114"/>
  <c r="N6" i="114"/>
  <c r="L6" i="114"/>
  <c r="G6" i="114"/>
  <c r="E6" i="114"/>
  <c r="P6" i="114" s="1"/>
  <c r="O5" i="114"/>
  <c r="N5" i="114"/>
  <c r="L5" i="114"/>
  <c r="G5" i="114"/>
  <c r="E5" i="114"/>
  <c r="P5" i="114" s="1"/>
  <c r="O4" i="114"/>
  <c r="N4" i="114"/>
  <c r="L4" i="114"/>
  <c r="G4" i="114"/>
  <c r="E4" i="114"/>
  <c r="F43" i="113"/>
  <c r="F42" i="113"/>
  <c r="I42" i="113" s="1"/>
  <c r="F41" i="113"/>
  <c r="I41" i="113" s="1"/>
  <c r="F40" i="113"/>
  <c r="I40" i="113" s="1"/>
  <c r="F39" i="113"/>
  <c r="F38" i="113"/>
  <c r="I38" i="113" s="1"/>
  <c r="F37" i="113"/>
  <c r="G36" i="113"/>
  <c r="I43" i="113"/>
  <c r="H43" i="113"/>
  <c r="H42" i="113"/>
  <c r="G42" i="113"/>
  <c r="H41" i="113"/>
  <c r="G41" i="113"/>
  <c r="H40" i="113"/>
  <c r="G40" i="113"/>
  <c r="I39" i="113"/>
  <c r="H39" i="113"/>
  <c r="G39" i="113"/>
  <c r="H38" i="113"/>
  <c r="G38" i="113"/>
  <c r="I37" i="113"/>
  <c r="H37" i="113"/>
  <c r="G37" i="113"/>
  <c r="H36" i="113"/>
  <c r="H35" i="113"/>
  <c r="G35" i="113"/>
  <c r="H34" i="113"/>
  <c r="G34" i="113"/>
  <c r="H33" i="113"/>
  <c r="G33" i="113"/>
  <c r="H32" i="113"/>
  <c r="G32" i="113"/>
  <c r="H31" i="113"/>
  <c r="G31" i="113"/>
  <c r="H30" i="113"/>
  <c r="G30" i="113"/>
  <c r="H29" i="113"/>
  <c r="G29" i="113"/>
  <c r="H28" i="113"/>
  <c r="G28" i="113"/>
  <c r="H27" i="113"/>
  <c r="G27" i="113"/>
  <c r="H26" i="113"/>
  <c r="G26" i="113"/>
  <c r="H25" i="113"/>
  <c r="G25" i="113"/>
  <c r="H24" i="113"/>
  <c r="G24" i="113"/>
  <c r="H23" i="113"/>
  <c r="G23" i="113"/>
  <c r="H22" i="113"/>
  <c r="G22" i="113"/>
  <c r="H21" i="113"/>
  <c r="G21" i="113"/>
  <c r="H20" i="113"/>
  <c r="G20" i="113"/>
  <c r="H19" i="113"/>
  <c r="G19" i="113"/>
  <c r="H18" i="113"/>
  <c r="G18" i="113"/>
  <c r="H17" i="113"/>
  <c r="G17" i="113"/>
  <c r="H16" i="113"/>
  <c r="G16" i="113"/>
  <c r="H15" i="113"/>
  <c r="G15" i="113"/>
  <c r="H14" i="113"/>
  <c r="G14" i="113"/>
  <c r="H13" i="113"/>
  <c r="G13" i="113"/>
  <c r="H12" i="113"/>
  <c r="G12" i="113"/>
  <c r="H11" i="113"/>
  <c r="G11" i="113"/>
  <c r="H10" i="113"/>
  <c r="G10" i="113"/>
  <c r="H9" i="113"/>
  <c r="G9" i="113"/>
  <c r="H8" i="113"/>
  <c r="G8" i="113"/>
  <c r="H7" i="113"/>
  <c r="G7" i="113"/>
  <c r="H6" i="113"/>
  <c r="G6" i="113"/>
  <c r="G5" i="113"/>
  <c r="H5" i="113"/>
  <c r="Q43" i="113"/>
  <c r="S43" i="113" s="1"/>
  <c r="N43" i="113"/>
  <c r="O43" i="113" s="1"/>
  <c r="Q42" i="113"/>
  <c r="S42" i="113" s="1"/>
  <c r="N42" i="113"/>
  <c r="O42" i="113" s="1"/>
  <c r="Q41" i="113"/>
  <c r="S41" i="113" s="1"/>
  <c r="N41" i="113"/>
  <c r="O41" i="113" s="1"/>
  <c r="Q40" i="113"/>
  <c r="S40" i="113" s="1"/>
  <c r="N40" i="113"/>
  <c r="O40" i="113" s="1"/>
  <c r="Q39" i="113"/>
  <c r="S39" i="113" s="1"/>
  <c r="N39" i="113"/>
  <c r="O39" i="113" s="1"/>
  <c r="Q38" i="113"/>
  <c r="S38" i="113" s="1"/>
  <c r="N38" i="113"/>
  <c r="O38" i="113" s="1"/>
  <c r="Q37" i="113"/>
  <c r="S37" i="113" s="1"/>
  <c r="N37" i="113"/>
  <c r="O37" i="113" s="1"/>
  <c r="Q36" i="113"/>
  <c r="S36" i="113" s="1"/>
  <c r="N36" i="113"/>
  <c r="O36" i="113" s="1"/>
  <c r="Q35" i="113"/>
  <c r="S35" i="113" s="1"/>
  <c r="N35" i="113"/>
  <c r="O35" i="113" s="1"/>
  <c r="Q34" i="113"/>
  <c r="S34" i="113" s="1"/>
  <c r="N34" i="113"/>
  <c r="O34" i="113" s="1"/>
  <c r="Q33" i="113"/>
  <c r="S33" i="113" s="1"/>
  <c r="N33" i="113"/>
  <c r="O33" i="113" s="1"/>
  <c r="Q32" i="113"/>
  <c r="S32" i="113" s="1"/>
  <c r="N32" i="113"/>
  <c r="O32" i="113" s="1"/>
  <c r="S31" i="113"/>
  <c r="Q31" i="113"/>
  <c r="N31" i="113"/>
  <c r="O31" i="113" s="1"/>
  <c r="Q30" i="113"/>
  <c r="S30" i="113" s="1"/>
  <c r="N30" i="113"/>
  <c r="O30" i="113" s="1"/>
  <c r="Q29" i="113"/>
  <c r="S29" i="113" s="1"/>
  <c r="N29" i="113"/>
  <c r="O29" i="113" s="1"/>
  <c r="Q28" i="113"/>
  <c r="S28" i="113" s="1"/>
  <c r="N28" i="113"/>
  <c r="O28" i="113" s="1"/>
  <c r="Q26" i="113"/>
  <c r="S26" i="113" s="1"/>
  <c r="N26" i="113"/>
  <c r="O26" i="113" s="1"/>
  <c r="Q25" i="113"/>
  <c r="S25" i="113" s="1"/>
  <c r="N25" i="113"/>
  <c r="O25" i="113" s="1"/>
  <c r="Q24" i="113"/>
  <c r="S24" i="113" s="1"/>
  <c r="N24" i="113"/>
  <c r="O24" i="113" s="1"/>
  <c r="Q23" i="113"/>
  <c r="S23" i="113" s="1"/>
  <c r="N23" i="113"/>
  <c r="O23" i="113" s="1"/>
  <c r="Q20" i="113"/>
  <c r="S20" i="113" s="1"/>
  <c r="N20" i="113"/>
  <c r="O20" i="113" s="1"/>
  <c r="Q16" i="113"/>
  <c r="S16" i="113" s="1"/>
  <c r="N16" i="113"/>
  <c r="O16" i="113" s="1"/>
  <c r="Q13" i="113"/>
  <c r="S13" i="113" s="1"/>
  <c r="N13" i="113"/>
  <c r="O13" i="113" s="1"/>
  <c r="Q12" i="113"/>
  <c r="S12" i="113" s="1"/>
  <c r="N12" i="113"/>
  <c r="O12" i="113" s="1"/>
  <c r="Q11" i="113"/>
  <c r="S11" i="113" s="1"/>
  <c r="N11" i="113"/>
  <c r="O11" i="113" s="1"/>
  <c r="S10" i="113"/>
  <c r="Q10" i="113"/>
  <c r="N10" i="113"/>
  <c r="O10" i="113" s="1"/>
  <c r="Q9" i="113"/>
  <c r="S9" i="113" s="1"/>
  <c r="N9" i="113"/>
  <c r="O9" i="113" s="1"/>
  <c r="S8" i="113"/>
  <c r="Q8" i="113"/>
  <c r="N8" i="113"/>
  <c r="O8" i="113" s="1"/>
  <c r="F36" i="113"/>
  <c r="I36" i="113" s="1"/>
  <c r="F35" i="113"/>
  <c r="I35" i="113" s="1"/>
  <c r="F34" i="113"/>
  <c r="I34" i="113" s="1"/>
  <c r="F33" i="113"/>
  <c r="I33" i="113" s="1"/>
  <c r="F32" i="113"/>
  <c r="I32" i="113" s="1"/>
  <c r="F31" i="113"/>
  <c r="I31" i="113" s="1"/>
  <c r="F30" i="113"/>
  <c r="I30" i="113" s="1"/>
  <c r="F29" i="113"/>
  <c r="I29" i="113" s="1"/>
  <c r="F28" i="113"/>
  <c r="I28" i="113" s="1"/>
  <c r="F27" i="113"/>
  <c r="I27" i="113" s="1"/>
  <c r="F26" i="113"/>
  <c r="I26" i="113" s="1"/>
  <c r="F25" i="113"/>
  <c r="I25" i="113" s="1"/>
  <c r="F24" i="113"/>
  <c r="I24" i="113" s="1"/>
  <c r="F23" i="113"/>
  <c r="I23" i="113" s="1"/>
  <c r="F22" i="113"/>
  <c r="I22" i="113" s="1"/>
  <c r="F21" i="113"/>
  <c r="I21" i="113" s="1"/>
  <c r="F20" i="113"/>
  <c r="I20" i="113" s="1"/>
  <c r="F19" i="113"/>
  <c r="I19" i="113" s="1"/>
  <c r="F18" i="113"/>
  <c r="I18" i="113" s="1"/>
  <c r="F17" i="113"/>
  <c r="I17" i="113" s="1"/>
  <c r="F16" i="113"/>
  <c r="I16" i="113" s="1"/>
  <c r="F15" i="113"/>
  <c r="I15" i="113" s="1"/>
  <c r="F14" i="113"/>
  <c r="I14" i="113" s="1"/>
  <c r="F13" i="113"/>
  <c r="I13" i="113" s="1"/>
  <c r="B31" i="97"/>
  <c r="F31" i="97" s="1"/>
  <c r="F30" i="97"/>
  <c r="E29" i="97"/>
  <c r="F29" i="97" s="1"/>
  <c r="F12" i="113"/>
  <c r="I12" i="113" s="1"/>
  <c r="F11" i="113"/>
  <c r="I11" i="113" s="1"/>
  <c r="F10" i="113"/>
  <c r="I10" i="113" s="1"/>
  <c r="F9" i="113"/>
  <c r="I9" i="113" s="1"/>
  <c r="F8" i="113"/>
  <c r="I8" i="113" s="1"/>
  <c r="F7" i="113"/>
  <c r="I7" i="113" s="1"/>
  <c r="Q6" i="113"/>
  <c r="Q7" i="113"/>
  <c r="S7" i="113" s="1"/>
  <c r="N7" i="113"/>
  <c r="O7" i="113" s="1"/>
  <c r="S6" i="113"/>
  <c r="N6" i="113"/>
  <c r="O6" i="113" s="1"/>
  <c r="F6" i="113"/>
  <c r="I6" i="113" s="1"/>
  <c r="F5" i="113"/>
  <c r="I5" i="113" s="1"/>
  <c r="B22" i="82"/>
  <c r="E22" i="82" s="1"/>
  <c r="F22" i="82" s="1"/>
  <c r="E21" i="82"/>
  <c r="F21" i="82" s="1"/>
  <c r="B22" i="81"/>
  <c r="E22" i="81" s="1"/>
  <c r="F22" i="81" s="1"/>
  <c r="B19" i="80"/>
  <c r="E19" i="80" s="1"/>
  <c r="F19" i="80" s="1"/>
  <c r="E18" i="80"/>
  <c r="F18" i="80" s="1"/>
  <c r="B19" i="79"/>
  <c r="E19" i="79" s="1"/>
  <c r="F19" i="79" s="1"/>
  <c r="E18" i="79"/>
  <c r="F18" i="79" s="1"/>
  <c r="B19" i="77"/>
  <c r="E19" i="77" s="1"/>
  <c r="F19" i="77" s="1"/>
  <c r="E18" i="77"/>
  <c r="F18" i="77" s="1"/>
  <c r="B19" i="78"/>
  <c r="E19" i="78" s="1"/>
  <c r="F19" i="78" s="1"/>
  <c r="E18" i="78"/>
  <c r="F18" i="78" s="1"/>
  <c r="B19" i="76"/>
  <c r="E19" i="76" s="1"/>
  <c r="F19" i="76" s="1"/>
  <c r="E18" i="76"/>
  <c r="F18" i="76" s="1"/>
  <c r="B19" i="75"/>
  <c r="E19" i="75" s="1"/>
  <c r="F19" i="75" s="1"/>
  <c r="E18" i="75"/>
  <c r="F18" i="75" s="1"/>
  <c r="E17" i="75"/>
  <c r="F17" i="75" s="1"/>
  <c r="B19" i="74"/>
  <c r="E19" i="74" s="1"/>
  <c r="F19" i="74" s="1"/>
  <c r="E18" i="74"/>
  <c r="F18" i="74" s="1"/>
  <c r="E17" i="74"/>
  <c r="F17" i="74" s="1"/>
  <c r="B19" i="73"/>
  <c r="E19" i="73" s="1"/>
  <c r="F19" i="73" s="1"/>
  <c r="E18" i="73"/>
  <c r="F18" i="73" s="1"/>
  <c r="E17" i="73"/>
  <c r="F17" i="73" s="1"/>
  <c r="B19" i="71"/>
  <c r="E19" i="71" s="1"/>
  <c r="F19" i="71" s="1"/>
  <c r="E18" i="71"/>
  <c r="F18" i="71" s="1"/>
  <c r="E17" i="71"/>
  <c r="F17" i="71" s="1"/>
  <c r="B21" i="69"/>
  <c r="E21" i="69" s="1"/>
  <c r="F21" i="69" s="1"/>
  <c r="E20" i="69"/>
  <c r="F20" i="69" s="1"/>
  <c r="E19" i="69"/>
  <c r="F19" i="69" s="1"/>
  <c r="B31" i="111"/>
  <c r="B23" i="66"/>
  <c r="B21" i="67"/>
  <c r="E21" i="67" s="1"/>
  <c r="F21" i="67" s="1"/>
  <c r="B20" i="68"/>
  <c r="E20" i="68" s="1"/>
  <c r="F20" i="68" s="1"/>
  <c r="E19" i="68"/>
  <c r="F19" i="68" s="1"/>
  <c r="E18" i="68"/>
  <c r="F18" i="68" s="1"/>
  <c r="E20" i="67"/>
  <c r="F20" i="67" s="1"/>
  <c r="E19" i="67"/>
  <c r="F19" i="67" s="1"/>
  <c r="E23" i="66"/>
  <c r="F23" i="66" s="1"/>
  <c r="E22" i="66"/>
  <c r="F22" i="66" s="1"/>
  <c r="E21" i="66"/>
  <c r="F21" i="66" s="1"/>
  <c r="E32" i="111"/>
  <c r="F32" i="111" s="1"/>
  <c r="E31" i="111"/>
  <c r="F31" i="111" s="1"/>
  <c r="E30" i="111"/>
  <c r="F30" i="111" s="1"/>
  <c r="E29" i="111"/>
  <c r="F29" i="111" s="1"/>
  <c r="P12" i="111"/>
  <c r="N12" i="111"/>
  <c r="M12" i="111"/>
  <c r="K12" i="111"/>
  <c r="G12" i="111"/>
  <c r="E12" i="111"/>
  <c r="P11" i="111"/>
  <c r="N11" i="111"/>
  <c r="M11" i="111"/>
  <c r="K11" i="111"/>
  <c r="G11" i="111"/>
  <c r="E11" i="111"/>
  <c r="P10" i="111"/>
  <c r="N10" i="111"/>
  <c r="M10" i="111"/>
  <c r="K10" i="111"/>
  <c r="G10" i="111"/>
  <c r="E10" i="111"/>
  <c r="O10" i="111" s="1"/>
  <c r="P9" i="111"/>
  <c r="N9" i="111"/>
  <c r="M9" i="111"/>
  <c r="K9" i="111"/>
  <c r="G9" i="111"/>
  <c r="E9" i="111"/>
  <c r="P8" i="111"/>
  <c r="N8" i="111"/>
  <c r="M8" i="111"/>
  <c r="K8" i="111"/>
  <c r="G8" i="111"/>
  <c r="E8" i="111"/>
  <c r="O8" i="111" s="1"/>
  <c r="P7" i="111"/>
  <c r="N7" i="111"/>
  <c r="M7" i="111"/>
  <c r="K7" i="111"/>
  <c r="G7" i="111"/>
  <c r="E7" i="111"/>
  <c r="P6" i="111"/>
  <c r="N6" i="111"/>
  <c r="M6" i="111"/>
  <c r="K6" i="111"/>
  <c r="G6" i="111"/>
  <c r="E6" i="111"/>
  <c r="O6" i="111" s="1"/>
  <c r="P5" i="111"/>
  <c r="N5" i="111"/>
  <c r="M5" i="111"/>
  <c r="K5" i="111"/>
  <c r="G5" i="111"/>
  <c r="E5" i="111"/>
  <c r="P4" i="111"/>
  <c r="N4" i="111"/>
  <c r="M4" i="111"/>
  <c r="K4" i="111"/>
  <c r="G4" i="111"/>
  <c r="E4" i="111"/>
  <c r="O4" i="111" s="1"/>
  <c r="E33" i="110"/>
  <c r="F33" i="110" s="1"/>
  <c r="E32" i="110"/>
  <c r="F32" i="110" s="1"/>
  <c r="B31" i="110"/>
  <c r="E31" i="110" s="1"/>
  <c r="F31" i="110" s="1"/>
  <c r="E30" i="110"/>
  <c r="F30" i="110" s="1"/>
  <c r="E29" i="110"/>
  <c r="F29" i="110" s="1"/>
  <c r="P22" i="110"/>
  <c r="N22" i="110"/>
  <c r="M22" i="110"/>
  <c r="K22" i="110"/>
  <c r="G22" i="110"/>
  <c r="E22" i="110"/>
  <c r="P21" i="110"/>
  <c r="N21" i="110"/>
  <c r="M21" i="110"/>
  <c r="K21" i="110"/>
  <c r="O21" i="110" s="1"/>
  <c r="G21" i="110"/>
  <c r="E21" i="110"/>
  <c r="P20" i="110"/>
  <c r="N20" i="110"/>
  <c r="M20" i="110"/>
  <c r="K20" i="110"/>
  <c r="G20" i="110"/>
  <c r="E20" i="110"/>
  <c r="P19" i="110"/>
  <c r="N19" i="110"/>
  <c r="M19" i="110"/>
  <c r="K19" i="110"/>
  <c r="G19" i="110"/>
  <c r="E19" i="110"/>
  <c r="P18" i="110"/>
  <c r="N18" i="110"/>
  <c r="M18" i="110"/>
  <c r="K18" i="110"/>
  <c r="G18" i="110"/>
  <c r="E18" i="110"/>
  <c r="P17" i="110"/>
  <c r="N17" i="110"/>
  <c r="M17" i="110"/>
  <c r="K17" i="110"/>
  <c r="G17" i="110"/>
  <c r="E17" i="110"/>
  <c r="P16" i="110"/>
  <c r="N16" i="110"/>
  <c r="M16" i="110"/>
  <c r="K16" i="110"/>
  <c r="O16" i="110" s="1"/>
  <c r="G16" i="110"/>
  <c r="E16" i="110"/>
  <c r="P15" i="110"/>
  <c r="N15" i="110"/>
  <c r="M15" i="110"/>
  <c r="K15" i="110"/>
  <c r="G15" i="110"/>
  <c r="E15" i="110"/>
  <c r="P12" i="110"/>
  <c r="N12" i="110"/>
  <c r="M12" i="110"/>
  <c r="K12" i="110"/>
  <c r="G12" i="110"/>
  <c r="E12" i="110"/>
  <c r="P11" i="110"/>
  <c r="N11" i="110"/>
  <c r="M11" i="110"/>
  <c r="K11" i="110"/>
  <c r="G11" i="110"/>
  <c r="E11" i="110"/>
  <c r="P10" i="110"/>
  <c r="N10" i="110"/>
  <c r="M10" i="110"/>
  <c r="K10" i="110"/>
  <c r="G10" i="110"/>
  <c r="E10" i="110"/>
  <c r="P9" i="110"/>
  <c r="N9" i="110"/>
  <c r="M9" i="110"/>
  <c r="K9" i="110"/>
  <c r="G9" i="110"/>
  <c r="E9" i="110"/>
  <c r="P8" i="110"/>
  <c r="N8" i="110"/>
  <c r="M8" i="110"/>
  <c r="K8" i="110"/>
  <c r="O8" i="110" s="1"/>
  <c r="G8" i="110"/>
  <c r="E8" i="110"/>
  <c r="P7" i="110"/>
  <c r="N7" i="110"/>
  <c r="M7" i="110"/>
  <c r="K7" i="110"/>
  <c r="G7" i="110"/>
  <c r="E7" i="110"/>
  <c r="O7" i="110" s="1"/>
  <c r="P6" i="110"/>
  <c r="N6" i="110"/>
  <c r="M6" i="110"/>
  <c r="K6" i="110"/>
  <c r="G6" i="110"/>
  <c r="E6" i="110"/>
  <c r="P5" i="110"/>
  <c r="N5" i="110"/>
  <c r="M5" i="110"/>
  <c r="K5" i="110"/>
  <c r="G5" i="110"/>
  <c r="E5" i="110"/>
  <c r="P4" i="110"/>
  <c r="N4" i="110"/>
  <c r="M4" i="110"/>
  <c r="K4" i="110"/>
  <c r="G4" i="110"/>
  <c r="E4" i="110"/>
  <c r="B31" i="109"/>
  <c r="E31" i="109" s="1"/>
  <c r="F31" i="109" s="1"/>
  <c r="E30" i="109"/>
  <c r="F30" i="109" s="1"/>
  <c r="E29" i="109"/>
  <c r="F29" i="109" s="1"/>
  <c r="P22" i="109"/>
  <c r="N22" i="109"/>
  <c r="M22" i="109"/>
  <c r="K22" i="109"/>
  <c r="G22" i="109"/>
  <c r="E22" i="109"/>
  <c r="P21" i="109"/>
  <c r="N21" i="109"/>
  <c r="M21" i="109"/>
  <c r="K21" i="109"/>
  <c r="G21" i="109"/>
  <c r="E21" i="109"/>
  <c r="O21" i="109" s="1"/>
  <c r="P20" i="109"/>
  <c r="N20" i="109"/>
  <c r="M20" i="109"/>
  <c r="K20" i="109"/>
  <c r="G20" i="109"/>
  <c r="E20" i="109"/>
  <c r="P19" i="109"/>
  <c r="N19" i="109"/>
  <c r="M19" i="109"/>
  <c r="K19" i="109"/>
  <c r="G19" i="109"/>
  <c r="E19" i="109"/>
  <c r="O19" i="109" s="1"/>
  <c r="P18" i="109"/>
  <c r="N18" i="109"/>
  <c r="M18" i="109"/>
  <c r="K18" i="109"/>
  <c r="G18" i="109"/>
  <c r="E18" i="109"/>
  <c r="O18" i="109" s="1"/>
  <c r="P17" i="109"/>
  <c r="N17" i="109"/>
  <c r="M17" i="109"/>
  <c r="K17" i="109"/>
  <c r="G17" i="109"/>
  <c r="E17" i="109"/>
  <c r="P16" i="109"/>
  <c r="N16" i="109"/>
  <c r="M16" i="109"/>
  <c r="K16" i="109"/>
  <c r="G16" i="109"/>
  <c r="E16" i="109"/>
  <c r="O16" i="109" s="1"/>
  <c r="P15" i="109"/>
  <c r="N15" i="109"/>
  <c r="M15" i="109"/>
  <c r="K15" i="109"/>
  <c r="G15" i="109"/>
  <c r="E15" i="109"/>
  <c r="O15" i="109" s="1"/>
  <c r="P12" i="109"/>
  <c r="N12" i="109"/>
  <c r="M12" i="109"/>
  <c r="K12" i="109"/>
  <c r="G12" i="109"/>
  <c r="E12" i="109"/>
  <c r="P11" i="109"/>
  <c r="N11" i="109"/>
  <c r="M11" i="109"/>
  <c r="K11" i="109"/>
  <c r="G11" i="109"/>
  <c r="E11" i="109"/>
  <c r="O11" i="109" s="1"/>
  <c r="P10" i="109"/>
  <c r="N10" i="109"/>
  <c r="M10" i="109"/>
  <c r="K10" i="109"/>
  <c r="G10" i="109"/>
  <c r="E10" i="109"/>
  <c r="O10" i="109" s="1"/>
  <c r="P9" i="109"/>
  <c r="N9" i="109"/>
  <c r="M9" i="109"/>
  <c r="K9" i="109"/>
  <c r="G9" i="109"/>
  <c r="E9" i="109"/>
  <c r="O9" i="109" s="1"/>
  <c r="P8" i="109"/>
  <c r="N8" i="109"/>
  <c r="M8" i="109"/>
  <c r="K8" i="109"/>
  <c r="G8" i="109"/>
  <c r="E8" i="109"/>
  <c r="P7" i="109"/>
  <c r="N7" i="109"/>
  <c r="M7" i="109"/>
  <c r="K7" i="109"/>
  <c r="G7" i="109"/>
  <c r="E7" i="109"/>
  <c r="O7" i="109" s="1"/>
  <c r="P6" i="109"/>
  <c r="N6" i="109"/>
  <c r="M6" i="109"/>
  <c r="K6" i="109"/>
  <c r="G6" i="109"/>
  <c r="E6" i="109"/>
  <c r="O6" i="109" s="1"/>
  <c r="P5" i="109"/>
  <c r="N5" i="109"/>
  <c r="M5" i="109"/>
  <c r="K5" i="109"/>
  <c r="G5" i="109"/>
  <c r="E5" i="109"/>
  <c r="O5" i="109" s="1"/>
  <c r="P4" i="109"/>
  <c r="N4" i="109"/>
  <c r="M4" i="109"/>
  <c r="K4" i="109"/>
  <c r="G4" i="109"/>
  <c r="E4" i="109"/>
  <c r="B31" i="108"/>
  <c r="E31" i="108" s="1"/>
  <c r="F31" i="108" s="1"/>
  <c r="E30" i="108"/>
  <c r="F30" i="108" s="1"/>
  <c r="E29" i="108"/>
  <c r="F29" i="108" s="1"/>
  <c r="P22" i="108"/>
  <c r="N22" i="108"/>
  <c r="M22" i="108"/>
  <c r="K22" i="108"/>
  <c r="G22" i="108"/>
  <c r="E22" i="108"/>
  <c r="O22" i="108" s="1"/>
  <c r="P21" i="108"/>
  <c r="N21" i="108"/>
  <c r="M21" i="108"/>
  <c r="K21" i="108"/>
  <c r="G21" i="108"/>
  <c r="E21" i="108"/>
  <c r="P20" i="108"/>
  <c r="N20" i="108"/>
  <c r="M20" i="108"/>
  <c r="K20" i="108"/>
  <c r="G20" i="108"/>
  <c r="E20" i="108"/>
  <c r="P19" i="108"/>
  <c r="N19" i="108"/>
  <c r="M19" i="108"/>
  <c r="K19" i="108"/>
  <c r="G19" i="108"/>
  <c r="E19" i="108"/>
  <c r="P18" i="108"/>
  <c r="N18" i="108"/>
  <c r="M18" i="108"/>
  <c r="K18" i="108"/>
  <c r="G18" i="108"/>
  <c r="E18" i="108"/>
  <c r="P17" i="108"/>
  <c r="N17" i="108"/>
  <c r="M17" i="108"/>
  <c r="K17" i="108"/>
  <c r="G17" i="108"/>
  <c r="E17" i="108"/>
  <c r="P16" i="108"/>
  <c r="N16" i="108"/>
  <c r="M16" i="108"/>
  <c r="K16" i="108"/>
  <c r="G16" i="108"/>
  <c r="E16" i="108"/>
  <c r="P15" i="108"/>
  <c r="N15" i="108"/>
  <c r="M15" i="108"/>
  <c r="K15" i="108"/>
  <c r="G15" i="108"/>
  <c r="E15" i="108"/>
  <c r="P12" i="108"/>
  <c r="N12" i="108"/>
  <c r="M12" i="108"/>
  <c r="K12" i="108"/>
  <c r="G12" i="108"/>
  <c r="E12" i="108"/>
  <c r="O12" i="108" s="1"/>
  <c r="P11" i="108"/>
  <c r="N11" i="108"/>
  <c r="M11" i="108"/>
  <c r="K11" i="108"/>
  <c r="G11" i="108"/>
  <c r="E11" i="108"/>
  <c r="P10" i="108"/>
  <c r="N10" i="108"/>
  <c r="M10" i="108"/>
  <c r="K10" i="108"/>
  <c r="G10" i="108"/>
  <c r="E10" i="108"/>
  <c r="P9" i="108"/>
  <c r="N9" i="108"/>
  <c r="M9" i="108"/>
  <c r="K9" i="108"/>
  <c r="G9" i="108"/>
  <c r="E9" i="108"/>
  <c r="P8" i="108"/>
  <c r="N8" i="108"/>
  <c r="M8" i="108"/>
  <c r="K8" i="108"/>
  <c r="G8" i="108"/>
  <c r="E8" i="108"/>
  <c r="P7" i="108"/>
  <c r="N7" i="108"/>
  <c r="M7" i="108"/>
  <c r="K7" i="108"/>
  <c r="G7" i="108"/>
  <c r="E7" i="108"/>
  <c r="P6" i="108"/>
  <c r="N6" i="108"/>
  <c r="M6" i="108"/>
  <c r="K6" i="108"/>
  <c r="G6" i="108"/>
  <c r="E6" i="108"/>
  <c r="P5" i="108"/>
  <c r="N5" i="108"/>
  <c r="M5" i="108"/>
  <c r="K5" i="108"/>
  <c r="G5" i="108"/>
  <c r="E5" i="108"/>
  <c r="P4" i="108"/>
  <c r="N4" i="108"/>
  <c r="M4" i="108"/>
  <c r="K4" i="108"/>
  <c r="G4" i="108"/>
  <c r="E4" i="108"/>
  <c r="K15" i="107"/>
  <c r="E15" i="107"/>
  <c r="O15" i="107" s="1"/>
  <c r="O22" i="107"/>
  <c r="E32" i="107"/>
  <c r="F32" i="107" s="1"/>
  <c r="B31" i="107"/>
  <c r="E31" i="107" s="1"/>
  <c r="F31" i="107" s="1"/>
  <c r="E30" i="107"/>
  <c r="F30" i="107" s="1"/>
  <c r="E29" i="107"/>
  <c r="F29" i="107" s="1"/>
  <c r="P22" i="107"/>
  <c r="N22" i="107"/>
  <c r="M22" i="107"/>
  <c r="K22" i="107"/>
  <c r="G22" i="107"/>
  <c r="E22" i="107"/>
  <c r="P21" i="107"/>
  <c r="N21" i="107"/>
  <c r="M21" i="107"/>
  <c r="K21" i="107"/>
  <c r="G21" i="107"/>
  <c r="E21" i="107"/>
  <c r="O21" i="107" s="1"/>
  <c r="P20" i="107"/>
  <c r="N20" i="107"/>
  <c r="M20" i="107"/>
  <c r="K20" i="107"/>
  <c r="G20" i="107"/>
  <c r="E20" i="107"/>
  <c r="O20" i="107" s="1"/>
  <c r="P19" i="107"/>
  <c r="N19" i="107"/>
  <c r="M19" i="107"/>
  <c r="K19" i="107"/>
  <c r="G19" i="107"/>
  <c r="E19" i="107"/>
  <c r="O19" i="107" s="1"/>
  <c r="P18" i="107"/>
  <c r="N18" i="107"/>
  <c r="M18" i="107"/>
  <c r="K18" i="107"/>
  <c r="G18" i="107"/>
  <c r="E18" i="107"/>
  <c r="O18" i="107" s="1"/>
  <c r="P17" i="107"/>
  <c r="N17" i="107"/>
  <c r="M17" i="107"/>
  <c r="K17" i="107"/>
  <c r="G17" i="107"/>
  <c r="E17" i="107"/>
  <c r="O17" i="107" s="1"/>
  <c r="P16" i="107"/>
  <c r="N16" i="107"/>
  <c r="M16" i="107"/>
  <c r="K16" i="107"/>
  <c r="G16" i="107"/>
  <c r="E16" i="107"/>
  <c r="O16" i="107" s="1"/>
  <c r="P15" i="107"/>
  <c r="N15" i="107"/>
  <c r="M15" i="107"/>
  <c r="G15" i="107"/>
  <c r="P12" i="107"/>
  <c r="N12" i="107"/>
  <c r="M12" i="107"/>
  <c r="K12" i="107"/>
  <c r="G12" i="107"/>
  <c r="E12" i="107"/>
  <c r="P11" i="107"/>
  <c r="N11" i="107"/>
  <c r="M11" i="107"/>
  <c r="K11" i="107"/>
  <c r="G11" i="107"/>
  <c r="E11" i="107"/>
  <c r="P10" i="107"/>
  <c r="N10" i="107"/>
  <c r="M10" i="107"/>
  <c r="K10" i="107"/>
  <c r="G10" i="107"/>
  <c r="E10" i="107"/>
  <c r="P9" i="107"/>
  <c r="N9" i="107"/>
  <c r="M9" i="107"/>
  <c r="K9" i="107"/>
  <c r="G9" i="107"/>
  <c r="E9" i="107"/>
  <c r="P8" i="107"/>
  <c r="N8" i="107"/>
  <c r="M8" i="107"/>
  <c r="K8" i="107"/>
  <c r="G8" i="107"/>
  <c r="E8" i="107"/>
  <c r="P7" i="107"/>
  <c r="N7" i="107"/>
  <c r="M7" i="107"/>
  <c r="K7" i="107"/>
  <c r="G7" i="107"/>
  <c r="E7" i="107"/>
  <c r="P6" i="107"/>
  <c r="N6" i="107"/>
  <c r="M6" i="107"/>
  <c r="K6" i="107"/>
  <c r="G6" i="107"/>
  <c r="E6" i="107"/>
  <c r="P5" i="107"/>
  <c r="N5" i="107"/>
  <c r="M5" i="107"/>
  <c r="K5" i="107"/>
  <c r="G5" i="107"/>
  <c r="E5" i="107"/>
  <c r="P4" i="107"/>
  <c r="N4" i="107"/>
  <c r="M4" i="107"/>
  <c r="K4" i="107"/>
  <c r="G4" i="107"/>
  <c r="E4" i="107"/>
  <c r="O4" i="107" s="1"/>
  <c r="E35" i="106"/>
  <c r="F35" i="106" s="1"/>
  <c r="E34" i="106"/>
  <c r="F34" i="106" s="1"/>
  <c r="E33" i="106"/>
  <c r="F33" i="106" s="1"/>
  <c r="E32" i="106"/>
  <c r="F32" i="106" s="1"/>
  <c r="B31" i="106"/>
  <c r="E31" i="106" s="1"/>
  <c r="F31" i="106" s="1"/>
  <c r="E30" i="106"/>
  <c r="F30" i="106" s="1"/>
  <c r="E29" i="106"/>
  <c r="F29" i="106" s="1"/>
  <c r="P22" i="106"/>
  <c r="N22" i="106"/>
  <c r="M22" i="106"/>
  <c r="K22" i="106"/>
  <c r="G22" i="106"/>
  <c r="E22" i="106"/>
  <c r="P21" i="106"/>
  <c r="N21" i="106"/>
  <c r="M21" i="106"/>
  <c r="K21" i="106"/>
  <c r="G21" i="106"/>
  <c r="E21" i="106"/>
  <c r="P20" i="106"/>
  <c r="N20" i="106"/>
  <c r="M20" i="106"/>
  <c r="K20" i="106"/>
  <c r="G20" i="106"/>
  <c r="E20" i="106"/>
  <c r="P19" i="106"/>
  <c r="N19" i="106"/>
  <c r="M19" i="106"/>
  <c r="K19" i="106"/>
  <c r="G19" i="106"/>
  <c r="E19" i="106"/>
  <c r="P18" i="106"/>
  <c r="N18" i="106"/>
  <c r="M18" i="106"/>
  <c r="K18" i="106"/>
  <c r="G18" i="106"/>
  <c r="E18" i="106"/>
  <c r="P17" i="106"/>
  <c r="N17" i="106"/>
  <c r="M17" i="106"/>
  <c r="K17" i="106"/>
  <c r="G17" i="106"/>
  <c r="E17" i="106"/>
  <c r="P16" i="106"/>
  <c r="N16" i="106"/>
  <c r="M16" i="106"/>
  <c r="K16" i="106"/>
  <c r="G16" i="106"/>
  <c r="E16" i="106"/>
  <c r="P15" i="106"/>
  <c r="N15" i="106"/>
  <c r="M15" i="106"/>
  <c r="K15" i="106"/>
  <c r="G15" i="106"/>
  <c r="E15" i="106"/>
  <c r="P12" i="106"/>
  <c r="N12" i="106"/>
  <c r="M12" i="106"/>
  <c r="K12" i="106"/>
  <c r="G12" i="106"/>
  <c r="E12" i="106"/>
  <c r="O12" i="106" s="1"/>
  <c r="P11" i="106"/>
  <c r="N11" i="106"/>
  <c r="M11" i="106"/>
  <c r="K11" i="106"/>
  <c r="G11" i="106"/>
  <c r="E11" i="106"/>
  <c r="P10" i="106"/>
  <c r="N10" i="106"/>
  <c r="M10" i="106"/>
  <c r="K10" i="106"/>
  <c r="G10" i="106"/>
  <c r="E10" i="106"/>
  <c r="P9" i="106"/>
  <c r="N9" i="106"/>
  <c r="M9" i="106"/>
  <c r="K9" i="106"/>
  <c r="G9" i="106"/>
  <c r="E9" i="106"/>
  <c r="P8" i="106"/>
  <c r="N8" i="106"/>
  <c r="M8" i="106"/>
  <c r="K8" i="106"/>
  <c r="G8" i="106"/>
  <c r="E8" i="106"/>
  <c r="O8" i="106" s="1"/>
  <c r="P7" i="106"/>
  <c r="N7" i="106"/>
  <c r="M7" i="106"/>
  <c r="K7" i="106"/>
  <c r="G7" i="106"/>
  <c r="E7" i="106"/>
  <c r="P6" i="106"/>
  <c r="N6" i="106"/>
  <c r="M6" i="106"/>
  <c r="K6" i="106"/>
  <c r="G6" i="106"/>
  <c r="E6" i="106"/>
  <c r="P5" i="106"/>
  <c r="N5" i="106"/>
  <c r="M5" i="106"/>
  <c r="K5" i="106"/>
  <c r="G5" i="106"/>
  <c r="E5" i="106"/>
  <c r="P4" i="106"/>
  <c r="N4" i="106"/>
  <c r="M4" i="106"/>
  <c r="K4" i="106"/>
  <c r="G4" i="106"/>
  <c r="E4" i="106"/>
  <c r="E35" i="105"/>
  <c r="F35" i="105" s="1"/>
  <c r="E34" i="105"/>
  <c r="F34" i="105" s="1"/>
  <c r="E33" i="105"/>
  <c r="F33" i="105" s="1"/>
  <c r="E32" i="105"/>
  <c r="F32" i="105" s="1"/>
  <c r="E31" i="105"/>
  <c r="F31" i="105" s="1"/>
  <c r="E30" i="105"/>
  <c r="F30" i="105" s="1"/>
  <c r="E29" i="105"/>
  <c r="F29" i="105" s="1"/>
  <c r="P22" i="105"/>
  <c r="N22" i="105"/>
  <c r="M22" i="105"/>
  <c r="K22" i="105"/>
  <c r="G22" i="105"/>
  <c r="E22" i="105"/>
  <c r="O22" i="105" s="1"/>
  <c r="P21" i="105"/>
  <c r="N21" i="105"/>
  <c r="M21" i="105"/>
  <c r="K21" i="105"/>
  <c r="G21" i="105"/>
  <c r="E21" i="105"/>
  <c r="O21" i="105" s="1"/>
  <c r="P20" i="105"/>
  <c r="N20" i="105"/>
  <c r="M20" i="105"/>
  <c r="K20" i="105"/>
  <c r="G20" i="105"/>
  <c r="E20" i="105"/>
  <c r="O20" i="105" s="1"/>
  <c r="P19" i="105"/>
  <c r="N19" i="105"/>
  <c r="M19" i="105"/>
  <c r="K19" i="105"/>
  <c r="G19" i="105"/>
  <c r="E19" i="105"/>
  <c r="O19" i="105" s="1"/>
  <c r="P18" i="105"/>
  <c r="N18" i="105"/>
  <c r="M18" i="105"/>
  <c r="K18" i="105"/>
  <c r="G18" i="105"/>
  <c r="E18" i="105"/>
  <c r="O18" i="105" s="1"/>
  <c r="P17" i="105"/>
  <c r="N17" i="105"/>
  <c r="M17" i="105"/>
  <c r="K17" i="105"/>
  <c r="G17" i="105"/>
  <c r="E17" i="105"/>
  <c r="P16" i="105"/>
  <c r="N16" i="105"/>
  <c r="M16" i="105"/>
  <c r="K16" i="105"/>
  <c r="G16" i="105"/>
  <c r="E16" i="105"/>
  <c r="P15" i="105"/>
  <c r="N15" i="105"/>
  <c r="M15" i="105"/>
  <c r="K15" i="105"/>
  <c r="G15" i="105"/>
  <c r="E15" i="105"/>
  <c r="O15" i="105" s="1"/>
  <c r="P12" i="105"/>
  <c r="N12" i="105"/>
  <c r="M12" i="105"/>
  <c r="K12" i="105"/>
  <c r="G12" i="105"/>
  <c r="E12" i="105"/>
  <c r="O12" i="105" s="1"/>
  <c r="P11" i="105"/>
  <c r="N11" i="105"/>
  <c r="M11" i="105"/>
  <c r="K11" i="105"/>
  <c r="G11" i="105"/>
  <c r="E11" i="105"/>
  <c r="P10" i="105"/>
  <c r="N10" i="105"/>
  <c r="M10" i="105"/>
  <c r="K10" i="105"/>
  <c r="G10" i="105"/>
  <c r="E10" i="105"/>
  <c r="P9" i="105"/>
  <c r="N9" i="105"/>
  <c r="M9" i="105"/>
  <c r="K9" i="105"/>
  <c r="G9" i="105"/>
  <c r="E9" i="105"/>
  <c r="P8" i="105"/>
  <c r="N8" i="105"/>
  <c r="M8" i="105"/>
  <c r="K8" i="105"/>
  <c r="G8" i="105"/>
  <c r="E8" i="105"/>
  <c r="P7" i="105"/>
  <c r="N7" i="105"/>
  <c r="M7" i="105"/>
  <c r="K7" i="105"/>
  <c r="G7" i="105"/>
  <c r="E7" i="105"/>
  <c r="P6" i="105"/>
  <c r="N6" i="105"/>
  <c r="M6" i="105"/>
  <c r="K6" i="105"/>
  <c r="G6" i="105"/>
  <c r="E6" i="105"/>
  <c r="P5" i="105"/>
  <c r="N5" i="105"/>
  <c r="M5" i="105"/>
  <c r="K5" i="105"/>
  <c r="G5" i="105"/>
  <c r="E5" i="105"/>
  <c r="O5" i="105" s="1"/>
  <c r="P4" i="105"/>
  <c r="N4" i="105"/>
  <c r="M4" i="105"/>
  <c r="K4" i="105"/>
  <c r="G4" i="105"/>
  <c r="E4" i="105"/>
  <c r="B31" i="104"/>
  <c r="E31" i="104" s="1"/>
  <c r="F31" i="104" s="1"/>
  <c r="E17" i="104"/>
  <c r="E34" i="104"/>
  <c r="F34" i="104" s="1"/>
  <c r="E33" i="104"/>
  <c r="F33" i="104" s="1"/>
  <c r="E32" i="104"/>
  <c r="F32" i="104" s="1"/>
  <c r="E30" i="104"/>
  <c r="F30" i="104" s="1"/>
  <c r="E29" i="104"/>
  <c r="F29" i="104" s="1"/>
  <c r="P22" i="104"/>
  <c r="N22" i="104"/>
  <c r="M22" i="104"/>
  <c r="K22" i="104"/>
  <c r="G22" i="104"/>
  <c r="E22" i="104"/>
  <c r="O22" i="104" s="1"/>
  <c r="P21" i="104"/>
  <c r="N21" i="104"/>
  <c r="M21" i="104"/>
  <c r="K21" i="104"/>
  <c r="G21" i="104"/>
  <c r="E21" i="104"/>
  <c r="P20" i="104"/>
  <c r="N20" i="104"/>
  <c r="M20" i="104"/>
  <c r="K20" i="104"/>
  <c r="G20" i="104"/>
  <c r="E20" i="104"/>
  <c r="O20" i="104" s="1"/>
  <c r="P19" i="104"/>
  <c r="N19" i="104"/>
  <c r="M19" i="104"/>
  <c r="K19" i="104"/>
  <c r="G19" i="104"/>
  <c r="E19" i="104"/>
  <c r="P18" i="104"/>
  <c r="N18" i="104"/>
  <c r="M18" i="104"/>
  <c r="K18" i="104"/>
  <c r="G18" i="104"/>
  <c r="E18" i="104"/>
  <c r="O18" i="104" s="1"/>
  <c r="P17" i="104"/>
  <c r="N17" i="104"/>
  <c r="M17" i="104"/>
  <c r="K17" i="104"/>
  <c r="O17" i="104" s="1"/>
  <c r="G17" i="104"/>
  <c r="P16" i="104"/>
  <c r="N16" i="104"/>
  <c r="M16" i="104"/>
  <c r="K16" i="104"/>
  <c r="G16" i="104"/>
  <c r="E16" i="104"/>
  <c r="P15" i="104"/>
  <c r="N15" i="104"/>
  <c r="M15" i="104"/>
  <c r="K15" i="104"/>
  <c r="G15" i="104"/>
  <c r="E15" i="104"/>
  <c r="P12" i="104"/>
  <c r="N12" i="104"/>
  <c r="M12" i="104"/>
  <c r="K12" i="104"/>
  <c r="G12" i="104"/>
  <c r="E12" i="104"/>
  <c r="P11" i="104"/>
  <c r="N11" i="104"/>
  <c r="M11" i="104"/>
  <c r="K11" i="104"/>
  <c r="G11" i="104"/>
  <c r="E11" i="104"/>
  <c r="P10" i="104"/>
  <c r="N10" i="104"/>
  <c r="M10" i="104"/>
  <c r="K10" i="104"/>
  <c r="G10" i="104"/>
  <c r="E10" i="104"/>
  <c r="P9" i="104"/>
  <c r="N9" i="104"/>
  <c r="M9" i="104"/>
  <c r="K9" i="104"/>
  <c r="G9" i="104"/>
  <c r="E9" i="104"/>
  <c r="P8" i="104"/>
  <c r="N8" i="104"/>
  <c r="M8" i="104"/>
  <c r="K8" i="104"/>
  <c r="G8" i="104"/>
  <c r="E8" i="104"/>
  <c r="P7" i="104"/>
  <c r="N7" i="104"/>
  <c r="M7" i="104"/>
  <c r="K7" i="104"/>
  <c r="G7" i="104"/>
  <c r="E7" i="104"/>
  <c r="P6" i="104"/>
  <c r="N6" i="104"/>
  <c r="M6" i="104"/>
  <c r="K6" i="104"/>
  <c r="G6" i="104"/>
  <c r="E6" i="104"/>
  <c r="O6" i="104" s="1"/>
  <c r="P5" i="104"/>
  <c r="N5" i="104"/>
  <c r="M5" i="104"/>
  <c r="K5" i="104"/>
  <c r="G5" i="104"/>
  <c r="E5" i="104"/>
  <c r="P4" i="104"/>
  <c r="N4" i="104"/>
  <c r="M4" i="104"/>
  <c r="K4" i="104"/>
  <c r="G4" i="104"/>
  <c r="E4" i="104"/>
  <c r="O4" i="104" s="1"/>
  <c r="E34" i="103"/>
  <c r="F34" i="103" s="1"/>
  <c r="O20" i="109" l="1"/>
  <c r="O17" i="106"/>
  <c r="O19" i="106"/>
  <c r="O21" i="106"/>
  <c r="O16" i="112"/>
  <c r="O18" i="112"/>
  <c r="O109" i="112"/>
  <c r="P258" i="114"/>
  <c r="O150" i="112"/>
  <c r="O90" i="112"/>
  <c r="P142" i="112"/>
  <c r="P263" i="114"/>
  <c r="O8" i="108"/>
  <c r="O5" i="111"/>
  <c r="P137" i="114"/>
  <c r="P151" i="114"/>
  <c r="O72" i="112"/>
  <c r="O108" i="112"/>
  <c r="O110" i="112"/>
  <c r="P279" i="114"/>
  <c r="O87" i="112"/>
  <c r="O130" i="112"/>
  <c r="P49" i="114"/>
  <c r="O104" i="112"/>
  <c r="P30" i="114"/>
  <c r="P44" i="114"/>
  <c r="O22" i="112"/>
  <c r="O24" i="112"/>
  <c r="O41" i="112"/>
  <c r="O100" i="112"/>
  <c r="O114" i="112"/>
  <c r="P141" i="112"/>
  <c r="P282" i="114"/>
  <c r="O7" i="104"/>
  <c r="O21" i="104"/>
  <c r="O6" i="110"/>
  <c r="P202" i="114"/>
  <c r="O119" i="112"/>
  <c r="P237" i="114"/>
  <c r="P145" i="112"/>
  <c r="P262" i="114"/>
  <c r="O149" i="112"/>
  <c r="P131" i="114"/>
  <c r="P230" i="114"/>
  <c r="O125" i="112"/>
  <c r="O131" i="112"/>
  <c r="O133" i="112"/>
  <c r="F5" i="115"/>
  <c r="O5" i="115"/>
  <c r="F9" i="115"/>
  <c r="O9" i="115"/>
  <c r="F7" i="115"/>
  <c r="O7" i="115"/>
  <c r="F8" i="115"/>
  <c r="O8" i="115"/>
  <c r="F6" i="115"/>
  <c r="O6" i="115"/>
  <c r="F10" i="115"/>
  <c r="O10" i="115"/>
  <c r="F4" i="115"/>
  <c r="O4" i="115"/>
  <c r="P22" i="114"/>
  <c r="P89" i="114"/>
  <c r="P118" i="114"/>
  <c r="P154" i="114"/>
  <c r="P168" i="114"/>
  <c r="P187" i="114"/>
  <c r="P201" i="114"/>
  <c r="P80" i="114"/>
  <c r="P104" i="114"/>
  <c r="P106" i="114"/>
  <c r="P51" i="114"/>
  <c r="P59" i="114"/>
  <c r="P71" i="114"/>
  <c r="P211" i="114"/>
  <c r="P264" i="114"/>
  <c r="P277" i="114"/>
  <c r="P266" i="114"/>
  <c r="P272" i="114"/>
  <c r="P141" i="114"/>
  <c r="P221" i="114"/>
  <c r="P31" i="114"/>
  <c r="P134" i="114"/>
  <c r="P158" i="114"/>
  <c r="P172" i="114"/>
  <c r="P174" i="114"/>
  <c r="P267" i="114"/>
  <c r="P270" i="114"/>
  <c r="P273" i="114"/>
  <c r="P11" i="114"/>
  <c r="P23" i="114"/>
  <c r="P35" i="114"/>
  <c r="P47" i="114"/>
  <c r="P54" i="114"/>
  <c r="P66" i="114"/>
  <c r="P78" i="114"/>
  <c r="P135" i="114"/>
  <c r="P159" i="114"/>
  <c r="P192" i="114"/>
  <c r="P215" i="114"/>
  <c r="P217" i="114"/>
  <c r="P245" i="114"/>
  <c r="P256" i="114"/>
  <c r="P123" i="114"/>
  <c r="P199" i="114"/>
  <c r="P236" i="114"/>
  <c r="P240" i="114"/>
  <c r="P276" i="114"/>
  <c r="P9" i="114"/>
  <c r="P33" i="114"/>
  <c r="P45" i="114"/>
  <c r="P52" i="114"/>
  <c r="P64" i="114"/>
  <c r="P107" i="114"/>
  <c r="P114" i="114"/>
  <c r="P145" i="114"/>
  <c r="P157" i="114"/>
  <c r="P171" i="114"/>
  <c r="P213" i="114"/>
  <c r="P220" i="114"/>
  <c r="P281" i="114"/>
  <c r="P138" i="114"/>
  <c r="P162" i="114"/>
  <c r="P225" i="114"/>
  <c r="P234" i="114"/>
  <c r="P259" i="114"/>
  <c r="P271" i="114"/>
  <c r="P274" i="114"/>
  <c r="P136" i="114"/>
  <c r="P195" i="114"/>
  <c r="P207" i="114"/>
  <c r="P216" i="114"/>
  <c r="P223" i="114"/>
  <c r="P257" i="114"/>
  <c r="P15" i="114"/>
  <c r="P27" i="114"/>
  <c r="P39" i="114"/>
  <c r="P58" i="114"/>
  <c r="P70" i="114"/>
  <c r="P82" i="114"/>
  <c r="P120" i="114"/>
  <c r="P139" i="114"/>
  <c r="P163" i="114"/>
  <c r="P184" i="114"/>
  <c r="P226" i="114"/>
  <c r="P228" i="114"/>
  <c r="P235" i="114"/>
  <c r="P260" i="114"/>
  <c r="P275" i="114"/>
  <c r="P20" i="114"/>
  <c r="P32" i="114"/>
  <c r="P34" i="114"/>
  <c r="P63" i="114"/>
  <c r="P75" i="114"/>
  <c r="P113" i="114"/>
  <c r="P132" i="114"/>
  <c r="P144" i="114"/>
  <c r="P156" i="114"/>
  <c r="P170" i="114"/>
  <c r="P203" i="114"/>
  <c r="P212" i="114"/>
  <c r="P122" i="114"/>
  <c r="P124" i="114"/>
  <c r="P268" i="114"/>
  <c r="P17" i="114"/>
  <c r="P83" i="114"/>
  <c r="P165" i="114"/>
  <c r="P53" i="114"/>
  <c r="P91" i="114"/>
  <c r="P99" i="114"/>
  <c r="P101" i="114"/>
  <c r="P103" i="114"/>
  <c r="P148" i="114"/>
  <c r="P173" i="114"/>
  <c r="P175" i="114"/>
  <c r="P177" i="114"/>
  <c r="P179" i="114"/>
  <c r="P196" i="114"/>
  <c r="P227" i="114"/>
  <c r="P247" i="114"/>
  <c r="P249" i="114"/>
  <c r="P251" i="114"/>
  <c r="P253" i="114"/>
  <c r="P278" i="114"/>
  <c r="P8" i="114"/>
  <c r="P10" i="114"/>
  <c r="P14" i="114"/>
  <c r="P109" i="114"/>
  <c r="P111" i="114"/>
  <c r="P167" i="114"/>
  <c r="P185" i="114"/>
  <c r="P269" i="114"/>
  <c r="P280" i="114"/>
  <c r="P238" i="114"/>
  <c r="P244" i="114"/>
  <c r="P42" i="114"/>
  <c r="P46" i="114"/>
  <c r="P50" i="114"/>
  <c r="P115" i="114"/>
  <c r="P117" i="114"/>
  <c r="P121" i="114"/>
  <c r="P164" i="114"/>
  <c r="P218" i="114"/>
  <c r="P229" i="114"/>
  <c r="P24" i="114"/>
  <c r="P261" i="114"/>
  <c r="P60" i="114"/>
  <c r="P88" i="114"/>
  <c r="P90" i="114"/>
  <c r="P92" i="114"/>
  <c r="P94" i="114"/>
  <c r="P98" i="114"/>
  <c r="P100" i="114"/>
  <c r="P127" i="114"/>
  <c r="P133" i="114"/>
  <c r="P147" i="114"/>
  <c r="P149" i="114"/>
  <c r="P182" i="114"/>
  <c r="P231" i="114"/>
  <c r="P72" i="114"/>
  <c r="P265" i="114"/>
  <c r="P61" i="114"/>
  <c r="P95" i="114"/>
  <c r="P97" i="114"/>
  <c r="P67" i="114"/>
  <c r="P116" i="114"/>
  <c r="P12" i="114"/>
  <c r="P48" i="114"/>
  <c r="P84" i="114"/>
  <c r="P160" i="114"/>
  <c r="P214" i="114"/>
  <c r="P126" i="114"/>
  <c r="P128" i="114"/>
  <c r="P130" i="114"/>
  <c r="P153" i="114"/>
  <c r="P181" i="114"/>
  <c r="P190" i="114"/>
  <c r="P194" i="114"/>
  <c r="P209" i="114"/>
  <c r="P222" i="114"/>
  <c r="P233" i="114"/>
  <c r="P242" i="114"/>
  <c r="P255" i="114"/>
  <c r="P7" i="114"/>
  <c r="P26" i="114"/>
  <c r="P43" i="114"/>
  <c r="P62" i="114"/>
  <c r="P79" i="114"/>
  <c r="P198" i="114"/>
  <c r="P205" i="114"/>
  <c r="P224" i="114"/>
  <c r="P246" i="114"/>
  <c r="P85" i="114"/>
  <c r="P96" i="114"/>
  <c r="P102" i="114"/>
  <c r="P166" i="114"/>
  <c r="P108" i="114"/>
  <c r="P146" i="114"/>
  <c r="P189" i="114"/>
  <c r="P219" i="114"/>
  <c r="P19" i="114"/>
  <c r="P38" i="114"/>
  <c r="P55" i="114"/>
  <c r="P74" i="114"/>
  <c r="P110" i="114"/>
  <c r="P119" i="114"/>
  <c r="P142" i="114"/>
  <c r="P178" i="114"/>
  <c r="P204" i="114"/>
  <c r="P206" i="114"/>
  <c r="P248" i="114"/>
  <c r="P4" i="114"/>
  <c r="P21" i="114"/>
  <c r="P40" i="114"/>
  <c r="P57" i="114"/>
  <c r="P76" i="114"/>
  <c r="P93" i="114"/>
  <c r="P129" i="114"/>
  <c r="P152" i="114"/>
  <c r="P180" i="114"/>
  <c r="P210" i="114"/>
  <c r="P232" i="114"/>
  <c r="P239" i="114"/>
  <c r="P241" i="114"/>
  <c r="P243" i="114"/>
  <c r="P252" i="114"/>
  <c r="P254" i="114"/>
  <c r="P143" i="112"/>
  <c r="P147" i="112"/>
  <c r="O25" i="112"/>
  <c r="O27" i="112"/>
  <c r="O78" i="112"/>
  <c r="O98" i="112"/>
  <c r="O82" i="112"/>
  <c r="O74" i="112"/>
  <c r="O89" i="112"/>
  <c r="O91" i="112"/>
  <c r="O97" i="112"/>
  <c r="O99" i="112"/>
  <c r="O43" i="112"/>
  <c r="O85" i="112"/>
  <c r="O93" i="112"/>
  <c r="O61" i="112"/>
  <c r="O69" i="112"/>
  <c r="O23" i="112"/>
  <c r="O29" i="112"/>
  <c r="O36" i="112"/>
  <c r="O38" i="112"/>
  <c r="O42" i="112"/>
  <c r="O53" i="112"/>
  <c r="O55" i="112"/>
  <c r="O57" i="112"/>
  <c r="O59" i="112"/>
  <c r="O86" i="112"/>
  <c r="O94" i="112"/>
  <c r="O10" i="112"/>
  <c r="O31" i="112"/>
  <c r="O44" i="112"/>
  <c r="O46" i="112"/>
  <c r="O21" i="112"/>
  <c r="O35" i="112"/>
  <c r="O50" i="112"/>
  <c r="O13" i="112"/>
  <c r="O40" i="112"/>
  <c r="O5" i="112"/>
  <c r="O45" i="112"/>
  <c r="O52" i="112"/>
  <c r="O6" i="112"/>
  <c r="O37" i="112"/>
  <c r="O9" i="111"/>
  <c r="O12" i="111"/>
  <c r="O11" i="111"/>
  <c r="O7" i="111"/>
  <c r="O5" i="110"/>
  <c r="O4" i="110"/>
  <c r="O20" i="110"/>
  <c r="O12" i="110"/>
  <c r="O18" i="110"/>
  <c r="O9" i="110"/>
  <c r="O15" i="110"/>
  <c r="O17" i="110"/>
  <c r="O19" i="110"/>
  <c r="O10" i="110"/>
  <c r="O22" i="110"/>
  <c r="O11" i="110"/>
  <c r="O4" i="109"/>
  <c r="O22" i="109"/>
  <c r="O12" i="109"/>
  <c r="O8" i="109"/>
  <c r="O17" i="109"/>
  <c r="O16" i="108"/>
  <c r="O18" i="108"/>
  <c r="O5" i="108"/>
  <c r="O11" i="108"/>
  <c r="O17" i="108"/>
  <c r="O15" i="108"/>
  <c r="O21" i="108"/>
  <c r="O10" i="108"/>
  <c r="O20" i="108"/>
  <c r="O9" i="108"/>
  <c r="O19" i="108"/>
  <c r="O7" i="108"/>
  <c r="O4" i="108"/>
  <c r="O6" i="108"/>
  <c r="O5" i="107"/>
  <c r="O7" i="107"/>
  <c r="O9" i="107"/>
  <c r="O11" i="107"/>
  <c r="O6" i="107"/>
  <c r="O8" i="107"/>
  <c r="O10" i="107"/>
  <c r="O12" i="107"/>
  <c r="O6" i="106"/>
  <c r="O16" i="106"/>
  <c r="O22" i="106"/>
  <c r="O10" i="106"/>
  <c r="O20" i="106"/>
  <c r="O5" i="106"/>
  <c r="O7" i="106"/>
  <c r="O9" i="106"/>
  <c r="O15" i="106"/>
  <c r="O11" i="106"/>
  <c r="O18" i="106"/>
  <c r="O4" i="106"/>
  <c r="O17" i="105"/>
  <c r="O6" i="105"/>
  <c r="O7" i="105"/>
  <c r="O16" i="105"/>
  <c r="O11" i="105"/>
  <c r="O4" i="105"/>
  <c r="O8" i="105"/>
  <c r="O10" i="105"/>
  <c r="O9" i="105"/>
  <c r="O10" i="104"/>
  <c r="O8" i="104"/>
  <c r="O15" i="104"/>
  <c r="O11" i="104"/>
  <c r="O5" i="104"/>
  <c r="O9" i="104"/>
  <c r="O12" i="104"/>
  <c r="O19" i="104"/>
  <c r="O16" i="104"/>
  <c r="E33" i="103"/>
  <c r="F33" i="103" s="1"/>
  <c r="E32" i="103"/>
  <c r="F32" i="103" s="1"/>
  <c r="E31" i="103"/>
  <c r="F31" i="103" s="1"/>
  <c r="E30" i="103"/>
  <c r="F30" i="103" s="1"/>
  <c r="E29" i="103"/>
  <c r="F29" i="103" s="1"/>
  <c r="P22" i="103"/>
  <c r="N22" i="103"/>
  <c r="M22" i="103"/>
  <c r="K22" i="103"/>
  <c r="G22" i="103"/>
  <c r="E22" i="103"/>
  <c r="P21" i="103"/>
  <c r="N21" i="103"/>
  <c r="M21" i="103"/>
  <c r="K21" i="103"/>
  <c r="G21" i="103"/>
  <c r="E21" i="103"/>
  <c r="P20" i="103"/>
  <c r="N20" i="103"/>
  <c r="M20" i="103"/>
  <c r="K20" i="103"/>
  <c r="G20" i="103"/>
  <c r="E20" i="103"/>
  <c r="O20" i="103" s="1"/>
  <c r="P19" i="103"/>
  <c r="N19" i="103"/>
  <c r="M19" i="103"/>
  <c r="K19" i="103"/>
  <c r="G19" i="103"/>
  <c r="E19" i="103"/>
  <c r="P18" i="103"/>
  <c r="N18" i="103"/>
  <c r="M18" i="103"/>
  <c r="K18" i="103"/>
  <c r="G18" i="103"/>
  <c r="E18" i="103"/>
  <c r="P17" i="103"/>
  <c r="N17" i="103"/>
  <c r="M17" i="103"/>
  <c r="K17" i="103"/>
  <c r="G17" i="103"/>
  <c r="E17" i="103"/>
  <c r="P16" i="103"/>
  <c r="N16" i="103"/>
  <c r="M16" i="103"/>
  <c r="K16" i="103"/>
  <c r="G16" i="103"/>
  <c r="E16" i="103"/>
  <c r="P15" i="103"/>
  <c r="N15" i="103"/>
  <c r="M15" i="103"/>
  <c r="K15" i="103"/>
  <c r="G15" i="103"/>
  <c r="E15" i="103"/>
  <c r="P12" i="103"/>
  <c r="N12" i="103"/>
  <c r="M12" i="103"/>
  <c r="K12" i="103"/>
  <c r="G12" i="103"/>
  <c r="E12" i="103"/>
  <c r="P11" i="103"/>
  <c r="N11" i="103"/>
  <c r="M11" i="103"/>
  <c r="K11" i="103"/>
  <c r="G11" i="103"/>
  <c r="E11" i="103"/>
  <c r="P10" i="103"/>
  <c r="N10" i="103"/>
  <c r="M10" i="103"/>
  <c r="K10" i="103"/>
  <c r="G10" i="103"/>
  <c r="E10" i="103"/>
  <c r="O10" i="103" s="1"/>
  <c r="P9" i="103"/>
  <c r="N9" i="103"/>
  <c r="M9" i="103"/>
  <c r="K9" i="103"/>
  <c r="G9" i="103"/>
  <c r="E9" i="103"/>
  <c r="P8" i="103"/>
  <c r="N8" i="103"/>
  <c r="M8" i="103"/>
  <c r="K8" i="103"/>
  <c r="G8" i="103"/>
  <c r="E8" i="103"/>
  <c r="O8" i="103" s="1"/>
  <c r="P7" i="103"/>
  <c r="N7" i="103"/>
  <c r="M7" i="103"/>
  <c r="K7" i="103"/>
  <c r="G7" i="103"/>
  <c r="E7" i="103"/>
  <c r="P6" i="103"/>
  <c r="N6" i="103"/>
  <c r="M6" i="103"/>
  <c r="K6" i="103"/>
  <c r="G6" i="103"/>
  <c r="E6" i="103"/>
  <c r="O6" i="103" s="1"/>
  <c r="P5" i="103"/>
  <c r="N5" i="103"/>
  <c r="M5" i="103"/>
  <c r="K5" i="103"/>
  <c r="G5" i="103"/>
  <c r="E5" i="103"/>
  <c r="P4" i="103"/>
  <c r="N4" i="103"/>
  <c r="M4" i="103"/>
  <c r="K4" i="103"/>
  <c r="G4" i="103"/>
  <c r="E4" i="103"/>
  <c r="E33" i="102"/>
  <c r="F33" i="102" s="1"/>
  <c r="E32" i="102"/>
  <c r="F32" i="102" s="1"/>
  <c r="E31" i="102"/>
  <c r="F31" i="102" s="1"/>
  <c r="E30" i="102"/>
  <c r="F30" i="102" s="1"/>
  <c r="E29" i="102"/>
  <c r="F29" i="102" s="1"/>
  <c r="P22" i="102"/>
  <c r="N22" i="102"/>
  <c r="M22" i="102"/>
  <c r="K22" i="102"/>
  <c r="G22" i="102"/>
  <c r="E22" i="102"/>
  <c r="P21" i="102"/>
  <c r="N21" i="102"/>
  <c r="M21" i="102"/>
  <c r="K21" i="102"/>
  <c r="G21" i="102"/>
  <c r="E21" i="102"/>
  <c r="P20" i="102"/>
  <c r="N20" i="102"/>
  <c r="M20" i="102"/>
  <c r="K20" i="102"/>
  <c r="G20" i="102"/>
  <c r="E20" i="102"/>
  <c r="P19" i="102"/>
  <c r="N19" i="102"/>
  <c r="M19" i="102"/>
  <c r="K19" i="102"/>
  <c r="G19" i="102"/>
  <c r="E19" i="102"/>
  <c r="P18" i="102"/>
  <c r="N18" i="102"/>
  <c r="M18" i="102"/>
  <c r="K18" i="102"/>
  <c r="G18" i="102"/>
  <c r="E18" i="102"/>
  <c r="P17" i="102"/>
  <c r="N17" i="102"/>
  <c r="M17" i="102"/>
  <c r="K17" i="102"/>
  <c r="G17" i="102"/>
  <c r="E17" i="102"/>
  <c r="P16" i="102"/>
  <c r="N16" i="102"/>
  <c r="M16" i="102"/>
  <c r="K16" i="102"/>
  <c r="O16" i="102" s="1"/>
  <c r="G16" i="102"/>
  <c r="E16" i="102"/>
  <c r="P15" i="102"/>
  <c r="N15" i="102"/>
  <c r="M15" i="102"/>
  <c r="K15" i="102"/>
  <c r="G15" i="102"/>
  <c r="E15" i="102"/>
  <c r="P12" i="102"/>
  <c r="N12" i="102"/>
  <c r="M12" i="102"/>
  <c r="K12" i="102"/>
  <c r="G12" i="102"/>
  <c r="E12" i="102"/>
  <c r="P11" i="102"/>
  <c r="N11" i="102"/>
  <c r="M11" i="102"/>
  <c r="K11" i="102"/>
  <c r="G11" i="102"/>
  <c r="E11" i="102"/>
  <c r="P10" i="102"/>
  <c r="N10" i="102"/>
  <c r="M10" i="102"/>
  <c r="K10" i="102"/>
  <c r="G10" i="102"/>
  <c r="E10" i="102"/>
  <c r="P9" i="102"/>
  <c r="N9" i="102"/>
  <c r="M9" i="102"/>
  <c r="K9" i="102"/>
  <c r="G9" i="102"/>
  <c r="E9" i="102"/>
  <c r="O9" i="102" s="1"/>
  <c r="P8" i="102"/>
  <c r="N8" i="102"/>
  <c r="M8" i="102"/>
  <c r="K8" i="102"/>
  <c r="G8" i="102"/>
  <c r="E8" i="102"/>
  <c r="P7" i="102"/>
  <c r="N7" i="102"/>
  <c r="M7" i="102"/>
  <c r="K7" i="102"/>
  <c r="G7" i="102"/>
  <c r="E7" i="102"/>
  <c r="O7" i="102" s="1"/>
  <c r="P6" i="102"/>
  <c r="N6" i="102"/>
  <c r="M6" i="102"/>
  <c r="K6" i="102"/>
  <c r="G6" i="102"/>
  <c r="E6" i="102"/>
  <c r="P5" i="102"/>
  <c r="N5" i="102"/>
  <c r="M5" i="102"/>
  <c r="K5" i="102"/>
  <c r="G5" i="102"/>
  <c r="E5" i="102"/>
  <c r="P4" i="102"/>
  <c r="N4" i="102"/>
  <c r="M4" i="102"/>
  <c r="K4" i="102"/>
  <c r="G4" i="102"/>
  <c r="E4" i="102"/>
  <c r="K12" i="101"/>
  <c r="K11" i="101"/>
  <c r="K10" i="101"/>
  <c r="K9" i="101"/>
  <c r="K8" i="101"/>
  <c r="K7" i="101"/>
  <c r="K6" i="101"/>
  <c r="K5" i="101"/>
  <c r="K4" i="101"/>
  <c r="K17" i="101"/>
  <c r="K16" i="101"/>
  <c r="K15" i="101"/>
  <c r="K22" i="101"/>
  <c r="K21" i="101"/>
  <c r="K20" i="101"/>
  <c r="K19" i="101"/>
  <c r="K18" i="101"/>
  <c r="E32" i="101"/>
  <c r="F32" i="101" s="1"/>
  <c r="E31" i="101"/>
  <c r="F31" i="101" s="1"/>
  <c r="E30" i="101"/>
  <c r="F30" i="101" s="1"/>
  <c r="E29" i="101"/>
  <c r="F29" i="101" s="1"/>
  <c r="P22" i="101"/>
  <c r="N22" i="101"/>
  <c r="M22" i="101"/>
  <c r="G22" i="101"/>
  <c r="E22" i="101"/>
  <c r="P21" i="101"/>
  <c r="N21" i="101"/>
  <c r="M21" i="101"/>
  <c r="G21" i="101"/>
  <c r="E21" i="101"/>
  <c r="O21" i="101" s="1"/>
  <c r="P20" i="101"/>
  <c r="N20" i="101"/>
  <c r="M20" i="101"/>
  <c r="G20" i="101"/>
  <c r="E20" i="101"/>
  <c r="P19" i="101"/>
  <c r="N19" i="101"/>
  <c r="M19" i="101"/>
  <c r="G19" i="101"/>
  <c r="E19" i="101"/>
  <c r="O19" i="101" s="1"/>
  <c r="P18" i="101"/>
  <c r="N18" i="101"/>
  <c r="M18" i="101"/>
  <c r="G18" i="101"/>
  <c r="E18" i="101"/>
  <c r="O18" i="101" s="1"/>
  <c r="P17" i="101"/>
  <c r="N17" i="101"/>
  <c r="M17" i="101"/>
  <c r="G17" i="101"/>
  <c r="E17" i="101"/>
  <c r="P16" i="101"/>
  <c r="N16" i="101"/>
  <c r="M16" i="101"/>
  <c r="G16" i="101"/>
  <c r="E16" i="101"/>
  <c r="P15" i="101"/>
  <c r="N15" i="101"/>
  <c r="M15" i="101"/>
  <c r="G15" i="101"/>
  <c r="E15" i="101"/>
  <c r="P12" i="101"/>
  <c r="N12" i="101"/>
  <c r="M12" i="101"/>
  <c r="G12" i="101"/>
  <c r="E12" i="101"/>
  <c r="O12" i="101" s="1"/>
  <c r="P11" i="101"/>
  <c r="N11" i="101"/>
  <c r="M11" i="101"/>
  <c r="G11" i="101"/>
  <c r="E11" i="101"/>
  <c r="O11" i="101" s="1"/>
  <c r="P10" i="101"/>
  <c r="N10" i="101"/>
  <c r="M10" i="101"/>
  <c r="G10" i="101"/>
  <c r="E10" i="101"/>
  <c r="P9" i="101"/>
  <c r="N9" i="101"/>
  <c r="M9" i="101"/>
  <c r="G9" i="101"/>
  <c r="E9" i="101"/>
  <c r="O9" i="101" s="1"/>
  <c r="P8" i="101"/>
  <c r="N8" i="101"/>
  <c r="M8" i="101"/>
  <c r="G8" i="101"/>
  <c r="E8" i="101"/>
  <c r="P7" i="101"/>
  <c r="N7" i="101"/>
  <c r="M7" i="101"/>
  <c r="G7" i="101"/>
  <c r="E7" i="101"/>
  <c r="O7" i="101" s="1"/>
  <c r="P6" i="101"/>
  <c r="N6" i="101"/>
  <c r="M6" i="101"/>
  <c r="G6" i="101"/>
  <c r="E6" i="101"/>
  <c r="P5" i="101"/>
  <c r="N5" i="101"/>
  <c r="M5" i="101"/>
  <c r="G5" i="101"/>
  <c r="E5" i="101"/>
  <c r="P4" i="101"/>
  <c r="N4" i="101"/>
  <c r="M4" i="101"/>
  <c r="G4" i="101"/>
  <c r="E4" i="101"/>
  <c r="O4" i="101" s="1"/>
  <c r="O6" i="101" l="1"/>
  <c r="O20" i="101"/>
  <c r="O6" i="102"/>
  <c r="O18" i="102"/>
  <c r="O15" i="103"/>
  <c r="O17" i="103"/>
  <c r="O4" i="103"/>
  <c r="O12" i="103"/>
  <c r="O11" i="103"/>
  <c r="O21" i="103"/>
  <c r="O18" i="103"/>
  <c r="O7" i="103"/>
  <c r="O9" i="103"/>
  <c r="O5" i="103"/>
  <c r="O16" i="103"/>
  <c r="O22" i="103"/>
  <c r="O19" i="103"/>
  <c r="O22" i="102"/>
  <c r="O5" i="102"/>
  <c r="O20" i="102"/>
  <c r="O15" i="102"/>
  <c r="O4" i="102"/>
  <c r="O19" i="102"/>
  <c r="O8" i="102"/>
  <c r="O10" i="102"/>
  <c r="O12" i="102"/>
  <c r="O11" i="102"/>
  <c r="O17" i="102"/>
  <c r="O21" i="102"/>
  <c r="O16" i="101"/>
  <c r="O5" i="101"/>
  <c r="O15" i="101"/>
  <c r="O8" i="101"/>
  <c r="O22" i="101"/>
  <c r="O17" i="101"/>
  <c r="O10" i="101"/>
  <c r="B31" i="100"/>
  <c r="E31" i="100" s="1"/>
  <c r="F31" i="100" s="1"/>
  <c r="E30" i="100"/>
  <c r="F30" i="100" s="1"/>
  <c r="E29" i="100"/>
  <c r="F29" i="100" s="1"/>
  <c r="P22" i="100"/>
  <c r="N22" i="100"/>
  <c r="M22" i="100"/>
  <c r="K22" i="100"/>
  <c r="G22" i="100"/>
  <c r="E22" i="100"/>
  <c r="P21" i="100"/>
  <c r="N21" i="100"/>
  <c r="M21" i="100"/>
  <c r="K21" i="100"/>
  <c r="G21" i="100"/>
  <c r="E21" i="100"/>
  <c r="P20" i="100"/>
  <c r="N20" i="100"/>
  <c r="M20" i="100"/>
  <c r="K20" i="100"/>
  <c r="G20" i="100"/>
  <c r="E20" i="100"/>
  <c r="P19" i="100"/>
  <c r="N19" i="100"/>
  <c r="M19" i="100"/>
  <c r="K19" i="100"/>
  <c r="G19" i="100"/>
  <c r="E19" i="100"/>
  <c r="P18" i="100"/>
  <c r="N18" i="100"/>
  <c r="M18" i="100"/>
  <c r="K18" i="100"/>
  <c r="G18" i="100"/>
  <c r="E18" i="100"/>
  <c r="P17" i="100"/>
  <c r="N17" i="100"/>
  <c r="M17" i="100"/>
  <c r="K17" i="100"/>
  <c r="G17" i="100"/>
  <c r="E17" i="100"/>
  <c r="P16" i="100"/>
  <c r="N16" i="100"/>
  <c r="M16" i="100"/>
  <c r="K16" i="100"/>
  <c r="G16" i="100"/>
  <c r="E16" i="100"/>
  <c r="P15" i="100"/>
  <c r="N15" i="100"/>
  <c r="M15" i="100"/>
  <c r="K15" i="100"/>
  <c r="G15" i="100"/>
  <c r="E15" i="100"/>
  <c r="P12" i="100"/>
  <c r="N12" i="100"/>
  <c r="M12" i="100"/>
  <c r="K12" i="100"/>
  <c r="G12" i="100"/>
  <c r="E12" i="100"/>
  <c r="O12" i="100" s="1"/>
  <c r="P11" i="100"/>
  <c r="N11" i="100"/>
  <c r="M11" i="100"/>
  <c r="K11" i="100"/>
  <c r="G11" i="100"/>
  <c r="E11" i="100"/>
  <c r="P10" i="100"/>
  <c r="N10" i="100"/>
  <c r="M10" i="100"/>
  <c r="K10" i="100"/>
  <c r="G10" i="100"/>
  <c r="E10" i="100"/>
  <c r="P9" i="100"/>
  <c r="N9" i="100"/>
  <c r="M9" i="100"/>
  <c r="K9" i="100"/>
  <c r="G9" i="100"/>
  <c r="E9" i="100"/>
  <c r="O9" i="100" s="1"/>
  <c r="P8" i="100"/>
  <c r="N8" i="100"/>
  <c r="M8" i="100"/>
  <c r="K8" i="100"/>
  <c r="G8" i="100"/>
  <c r="E8" i="100"/>
  <c r="O8" i="100" s="1"/>
  <c r="P7" i="100"/>
  <c r="N7" i="100"/>
  <c r="M7" i="100"/>
  <c r="K7" i="100"/>
  <c r="G7" i="100"/>
  <c r="E7" i="100"/>
  <c r="P6" i="100"/>
  <c r="N6" i="100"/>
  <c r="M6" i="100"/>
  <c r="K6" i="100"/>
  <c r="G6" i="100"/>
  <c r="E6" i="100"/>
  <c r="P5" i="100"/>
  <c r="N5" i="100"/>
  <c r="M5" i="100"/>
  <c r="K5" i="100"/>
  <c r="G5" i="100"/>
  <c r="E5" i="100"/>
  <c r="P4" i="100"/>
  <c r="N4" i="100"/>
  <c r="M4" i="100"/>
  <c r="K4" i="100"/>
  <c r="G4" i="100"/>
  <c r="E4" i="100"/>
  <c r="O4" i="100" s="1"/>
  <c r="E33" i="99"/>
  <c r="E32" i="99"/>
  <c r="E29" i="99"/>
  <c r="F29" i="99" s="1"/>
  <c r="P22" i="99"/>
  <c r="N22" i="99"/>
  <c r="M22" i="99"/>
  <c r="K22" i="99"/>
  <c r="G22" i="99"/>
  <c r="E22" i="99"/>
  <c r="P21" i="99"/>
  <c r="N21" i="99"/>
  <c r="M21" i="99"/>
  <c r="K21" i="99"/>
  <c r="G21" i="99"/>
  <c r="E21" i="99"/>
  <c r="P20" i="99"/>
  <c r="N20" i="99"/>
  <c r="M20" i="99"/>
  <c r="K20" i="99"/>
  <c r="G20" i="99"/>
  <c r="E20" i="99"/>
  <c r="P19" i="99"/>
  <c r="N19" i="99"/>
  <c r="M19" i="99"/>
  <c r="K19" i="99"/>
  <c r="G19" i="99"/>
  <c r="E19" i="99"/>
  <c r="P18" i="99"/>
  <c r="N18" i="99"/>
  <c r="M18" i="99"/>
  <c r="K18" i="99"/>
  <c r="G18" i="99"/>
  <c r="E18" i="99"/>
  <c r="P17" i="99"/>
  <c r="N17" i="99"/>
  <c r="M17" i="99"/>
  <c r="K17" i="99"/>
  <c r="G17" i="99"/>
  <c r="E17" i="99"/>
  <c r="P16" i="99"/>
  <c r="N16" i="99"/>
  <c r="M16" i="99"/>
  <c r="K16" i="99"/>
  <c r="G16" i="99"/>
  <c r="E16" i="99"/>
  <c r="P15" i="99"/>
  <c r="N15" i="99"/>
  <c r="M15" i="99"/>
  <c r="K15" i="99"/>
  <c r="G15" i="99"/>
  <c r="E15" i="99"/>
  <c r="P12" i="99"/>
  <c r="N12" i="99"/>
  <c r="M12" i="99"/>
  <c r="K12" i="99"/>
  <c r="O12" i="99" s="1"/>
  <c r="G12" i="99"/>
  <c r="E12" i="99"/>
  <c r="P11" i="99"/>
  <c r="N11" i="99"/>
  <c r="M11" i="99"/>
  <c r="K11" i="99"/>
  <c r="G11" i="99"/>
  <c r="E11" i="99"/>
  <c r="P10" i="99"/>
  <c r="N10" i="99"/>
  <c r="M10" i="99"/>
  <c r="K10" i="99"/>
  <c r="G10" i="99"/>
  <c r="E10" i="99"/>
  <c r="P9" i="99"/>
  <c r="N9" i="99"/>
  <c r="M9" i="99"/>
  <c r="K9" i="99"/>
  <c r="G9" i="99"/>
  <c r="E9" i="99"/>
  <c r="P8" i="99"/>
  <c r="N8" i="99"/>
  <c r="M8" i="99"/>
  <c r="K8" i="99"/>
  <c r="G8" i="99"/>
  <c r="E8" i="99"/>
  <c r="P7" i="99"/>
  <c r="N7" i="99"/>
  <c r="M7" i="99"/>
  <c r="K7" i="99"/>
  <c r="O7" i="99" s="1"/>
  <c r="G7" i="99"/>
  <c r="E7" i="99"/>
  <c r="P6" i="99"/>
  <c r="N6" i="99"/>
  <c r="M6" i="99"/>
  <c r="K6" i="99"/>
  <c r="G6" i="99"/>
  <c r="E6" i="99"/>
  <c r="P5" i="99"/>
  <c r="N5" i="99"/>
  <c r="M5" i="99"/>
  <c r="K5" i="99"/>
  <c r="G5" i="99"/>
  <c r="E5" i="99"/>
  <c r="P4" i="99"/>
  <c r="N4" i="99"/>
  <c r="M4" i="99"/>
  <c r="K4" i="99"/>
  <c r="G4" i="99"/>
  <c r="E4" i="99"/>
  <c r="E29" i="98"/>
  <c r="F29" i="98" s="1"/>
  <c r="M21" i="98"/>
  <c r="M22" i="98"/>
  <c r="M15" i="98"/>
  <c r="P22" i="98"/>
  <c r="N22" i="98"/>
  <c r="K22" i="98"/>
  <c r="G22" i="98"/>
  <c r="E22" i="98"/>
  <c r="P21" i="98"/>
  <c r="N21" i="98"/>
  <c r="K21" i="98"/>
  <c r="G21" i="98"/>
  <c r="E21" i="98"/>
  <c r="P20" i="98"/>
  <c r="N20" i="98"/>
  <c r="M20" i="98"/>
  <c r="K20" i="98"/>
  <c r="G20" i="98"/>
  <c r="E20" i="98"/>
  <c r="P19" i="98"/>
  <c r="N19" i="98"/>
  <c r="M19" i="98"/>
  <c r="K19" i="98"/>
  <c r="G19" i="98"/>
  <c r="E19" i="98"/>
  <c r="P18" i="98"/>
  <c r="N18" i="98"/>
  <c r="M18" i="98"/>
  <c r="K18" i="98"/>
  <c r="G18" i="98"/>
  <c r="E18" i="98"/>
  <c r="P17" i="98"/>
  <c r="N17" i="98"/>
  <c r="M17" i="98"/>
  <c r="K17" i="98"/>
  <c r="G17" i="98"/>
  <c r="E17" i="98"/>
  <c r="P16" i="98"/>
  <c r="N16" i="98"/>
  <c r="M16" i="98"/>
  <c r="K16" i="98"/>
  <c r="G16" i="98"/>
  <c r="E16" i="98"/>
  <c r="P15" i="98"/>
  <c r="N15" i="98"/>
  <c r="K15" i="98"/>
  <c r="G15" i="98"/>
  <c r="E15" i="98"/>
  <c r="P12" i="98"/>
  <c r="N12" i="98"/>
  <c r="M12" i="98"/>
  <c r="K12" i="98"/>
  <c r="G12" i="98"/>
  <c r="E12" i="98"/>
  <c r="P11" i="98"/>
  <c r="N11" i="98"/>
  <c r="M11" i="98"/>
  <c r="K11" i="98"/>
  <c r="G11" i="98"/>
  <c r="E11" i="98"/>
  <c r="P10" i="98"/>
  <c r="N10" i="98"/>
  <c r="M10" i="98"/>
  <c r="K10" i="98"/>
  <c r="G10" i="98"/>
  <c r="E10" i="98"/>
  <c r="P9" i="98"/>
  <c r="N9" i="98"/>
  <c r="M9" i="98"/>
  <c r="K9" i="98"/>
  <c r="G9" i="98"/>
  <c r="E9" i="98"/>
  <c r="P8" i="98"/>
  <c r="N8" i="98"/>
  <c r="M8" i="98"/>
  <c r="K8" i="98"/>
  <c r="G8" i="98"/>
  <c r="E8" i="98"/>
  <c r="O8" i="98" s="1"/>
  <c r="P7" i="98"/>
  <c r="N7" i="98"/>
  <c r="M7" i="98"/>
  <c r="K7" i="98"/>
  <c r="G7" i="98"/>
  <c r="E7" i="98"/>
  <c r="P6" i="98"/>
  <c r="N6" i="98"/>
  <c r="M6" i="98"/>
  <c r="K6" i="98"/>
  <c r="G6" i="98"/>
  <c r="E6" i="98"/>
  <c r="P5" i="98"/>
  <c r="N5" i="98"/>
  <c r="M5" i="98"/>
  <c r="K5" i="98"/>
  <c r="G5" i="98"/>
  <c r="E5" i="98"/>
  <c r="P4" i="98"/>
  <c r="N4" i="98"/>
  <c r="M4" i="98"/>
  <c r="K4" i="98"/>
  <c r="G4" i="98"/>
  <c r="E4" i="98"/>
  <c r="P22" i="97"/>
  <c r="N22" i="97"/>
  <c r="M22" i="97"/>
  <c r="K22" i="97"/>
  <c r="G22" i="97"/>
  <c r="E22" i="97"/>
  <c r="P21" i="97"/>
  <c r="N21" i="97"/>
  <c r="M21" i="97"/>
  <c r="K21" i="97"/>
  <c r="G21" i="97"/>
  <c r="E21" i="97"/>
  <c r="P20" i="97"/>
  <c r="N20" i="97"/>
  <c r="M20" i="97"/>
  <c r="K20" i="97"/>
  <c r="G20" i="97"/>
  <c r="E20" i="97"/>
  <c r="P19" i="97"/>
  <c r="N19" i="97"/>
  <c r="M19" i="97"/>
  <c r="K19" i="97"/>
  <c r="G19" i="97"/>
  <c r="E19" i="97"/>
  <c r="P18" i="97"/>
  <c r="N18" i="97"/>
  <c r="M18" i="97"/>
  <c r="K18" i="97"/>
  <c r="G18" i="97"/>
  <c r="E18" i="97"/>
  <c r="O18" i="97" s="1"/>
  <c r="P17" i="97"/>
  <c r="N17" i="97"/>
  <c r="M17" i="97"/>
  <c r="K17" i="97"/>
  <c r="G17" i="97"/>
  <c r="E17" i="97"/>
  <c r="P16" i="97"/>
  <c r="N16" i="97"/>
  <c r="M16" i="97"/>
  <c r="K16" i="97"/>
  <c r="G16" i="97"/>
  <c r="E16" i="97"/>
  <c r="P15" i="97"/>
  <c r="N15" i="97"/>
  <c r="M15" i="97"/>
  <c r="K15" i="97"/>
  <c r="G15" i="97"/>
  <c r="E15" i="97"/>
  <c r="P12" i="97"/>
  <c r="N12" i="97"/>
  <c r="M12" i="97"/>
  <c r="K12" i="97"/>
  <c r="G12" i="97"/>
  <c r="E12" i="97"/>
  <c r="P11" i="97"/>
  <c r="N11" i="97"/>
  <c r="M11" i="97"/>
  <c r="K11" i="97"/>
  <c r="G11" i="97"/>
  <c r="E11" i="97"/>
  <c r="P10" i="97"/>
  <c r="N10" i="97"/>
  <c r="M10" i="97"/>
  <c r="K10" i="97"/>
  <c r="G10" i="97"/>
  <c r="E10" i="97"/>
  <c r="O10" i="97" s="1"/>
  <c r="P9" i="97"/>
  <c r="N9" i="97"/>
  <c r="M9" i="97"/>
  <c r="K9" i="97"/>
  <c r="G9" i="97"/>
  <c r="E9" i="97"/>
  <c r="P8" i="97"/>
  <c r="N8" i="97"/>
  <c r="M8" i="97"/>
  <c r="K8" i="97"/>
  <c r="G8" i="97"/>
  <c r="E8" i="97"/>
  <c r="P7" i="97"/>
  <c r="N7" i="97"/>
  <c r="M7" i="97"/>
  <c r="K7" i="97"/>
  <c r="G7" i="97"/>
  <c r="E7" i="97"/>
  <c r="P6" i="97"/>
  <c r="N6" i="97"/>
  <c r="M6" i="97"/>
  <c r="K6" i="97"/>
  <c r="G6" i="97"/>
  <c r="E6" i="97"/>
  <c r="P5" i="97"/>
  <c r="N5" i="97"/>
  <c r="M5" i="97"/>
  <c r="K5" i="97"/>
  <c r="G5" i="97"/>
  <c r="E5" i="97"/>
  <c r="P4" i="97"/>
  <c r="N4" i="97"/>
  <c r="M4" i="97"/>
  <c r="K4" i="97"/>
  <c r="G4" i="97"/>
  <c r="E4" i="97"/>
  <c r="B31" i="96"/>
  <c r="F31" i="96" s="1"/>
  <c r="F30" i="96"/>
  <c r="E29" i="96"/>
  <c r="F29" i="96" s="1"/>
  <c r="P22" i="96"/>
  <c r="N22" i="96"/>
  <c r="M22" i="96"/>
  <c r="K22" i="96"/>
  <c r="G22" i="96"/>
  <c r="E22" i="96"/>
  <c r="O22" i="96" s="1"/>
  <c r="P21" i="96"/>
  <c r="N21" i="96"/>
  <c r="M21" i="96"/>
  <c r="K21" i="96"/>
  <c r="G21" i="96"/>
  <c r="E21" i="96"/>
  <c r="O21" i="96" s="1"/>
  <c r="P20" i="96"/>
  <c r="N20" i="96"/>
  <c r="M20" i="96"/>
  <c r="K20" i="96"/>
  <c r="G20" i="96"/>
  <c r="E20" i="96"/>
  <c r="P19" i="96"/>
  <c r="N19" i="96"/>
  <c r="M19" i="96"/>
  <c r="K19" i="96"/>
  <c r="G19" i="96"/>
  <c r="E19" i="96"/>
  <c r="P18" i="96"/>
  <c r="N18" i="96"/>
  <c r="M18" i="96"/>
  <c r="K18" i="96"/>
  <c r="G18" i="96"/>
  <c r="E18" i="96"/>
  <c r="O18" i="96" s="1"/>
  <c r="P17" i="96"/>
  <c r="N17" i="96"/>
  <c r="M17" i="96"/>
  <c r="K17" i="96"/>
  <c r="O17" i="96" s="1"/>
  <c r="G17" i="96"/>
  <c r="E17" i="96"/>
  <c r="P16" i="96"/>
  <c r="N16" i="96"/>
  <c r="M16" i="96"/>
  <c r="K16" i="96"/>
  <c r="G16" i="96"/>
  <c r="E16" i="96"/>
  <c r="P15" i="96"/>
  <c r="N15" i="96"/>
  <c r="M15" i="96"/>
  <c r="K15" i="96"/>
  <c r="O15" i="96" s="1"/>
  <c r="G15" i="96"/>
  <c r="E15" i="96"/>
  <c r="P12" i="96"/>
  <c r="N12" i="96"/>
  <c r="M12" i="96"/>
  <c r="K12" i="96"/>
  <c r="G12" i="96"/>
  <c r="E12" i="96"/>
  <c r="P11" i="96"/>
  <c r="N11" i="96"/>
  <c r="M11" i="96"/>
  <c r="K11" i="96"/>
  <c r="G11" i="96"/>
  <c r="E11" i="96"/>
  <c r="P10" i="96"/>
  <c r="N10" i="96"/>
  <c r="M10" i="96"/>
  <c r="K10" i="96"/>
  <c r="G10" i="96"/>
  <c r="E10" i="96"/>
  <c r="P9" i="96"/>
  <c r="N9" i="96"/>
  <c r="M9" i="96"/>
  <c r="K9" i="96"/>
  <c r="G9" i="96"/>
  <c r="E9" i="96"/>
  <c r="P8" i="96"/>
  <c r="N8" i="96"/>
  <c r="M8" i="96"/>
  <c r="K8" i="96"/>
  <c r="G8" i="96"/>
  <c r="E8" i="96"/>
  <c r="P7" i="96"/>
  <c r="N7" i="96"/>
  <c r="M7" i="96"/>
  <c r="K7" i="96"/>
  <c r="G7" i="96"/>
  <c r="E7" i="96"/>
  <c r="P6" i="96"/>
  <c r="N6" i="96"/>
  <c r="M6" i="96"/>
  <c r="K6" i="96"/>
  <c r="G6" i="96"/>
  <c r="E6" i="96"/>
  <c r="P5" i="96"/>
  <c r="N5" i="96"/>
  <c r="M5" i="96"/>
  <c r="K5" i="96"/>
  <c r="G5" i="96"/>
  <c r="E5" i="96"/>
  <c r="P4" i="96"/>
  <c r="N4" i="96"/>
  <c r="M4" i="96"/>
  <c r="K4" i="96"/>
  <c r="G4" i="96"/>
  <c r="E4" i="96"/>
  <c r="B31" i="95"/>
  <c r="F31" i="95" s="1"/>
  <c r="F30" i="95"/>
  <c r="E29" i="95"/>
  <c r="F29" i="95" s="1"/>
  <c r="P22" i="95"/>
  <c r="N22" i="95"/>
  <c r="M22" i="95"/>
  <c r="K22" i="95"/>
  <c r="G22" i="95"/>
  <c r="E22" i="95"/>
  <c r="O22" i="95" s="1"/>
  <c r="P21" i="95"/>
  <c r="N21" i="95"/>
  <c r="M21" i="95"/>
  <c r="K21" i="95"/>
  <c r="G21" i="95"/>
  <c r="E21" i="95"/>
  <c r="P20" i="95"/>
  <c r="N20" i="95"/>
  <c r="M20" i="95"/>
  <c r="K20" i="95"/>
  <c r="G20" i="95"/>
  <c r="E20" i="95"/>
  <c r="P19" i="95"/>
  <c r="N19" i="95"/>
  <c r="M19" i="95"/>
  <c r="K19" i="95"/>
  <c r="G19" i="95"/>
  <c r="E19" i="95"/>
  <c r="P18" i="95"/>
  <c r="N18" i="95"/>
  <c r="M18" i="95"/>
  <c r="K18" i="95"/>
  <c r="G18" i="95"/>
  <c r="E18" i="95"/>
  <c r="O18" i="95" s="1"/>
  <c r="P17" i="95"/>
  <c r="N17" i="95"/>
  <c r="M17" i="95"/>
  <c r="K17" i="95"/>
  <c r="G17" i="95"/>
  <c r="E17" i="95"/>
  <c r="P16" i="95"/>
  <c r="N16" i="95"/>
  <c r="M16" i="95"/>
  <c r="K16" i="95"/>
  <c r="G16" i="95"/>
  <c r="E16" i="95"/>
  <c r="O16" i="95" s="1"/>
  <c r="P15" i="95"/>
  <c r="N15" i="95"/>
  <c r="M15" i="95"/>
  <c r="K15" i="95"/>
  <c r="G15" i="95"/>
  <c r="E15" i="95"/>
  <c r="P12" i="95"/>
  <c r="N12" i="95"/>
  <c r="M12" i="95"/>
  <c r="K12" i="95"/>
  <c r="G12" i="95"/>
  <c r="E12" i="95"/>
  <c r="P11" i="95"/>
  <c r="N11" i="95"/>
  <c r="M11" i="95"/>
  <c r="K11" i="95"/>
  <c r="G11" i="95"/>
  <c r="E11" i="95"/>
  <c r="P10" i="95"/>
  <c r="N10" i="95"/>
  <c r="M10" i="95"/>
  <c r="K10" i="95"/>
  <c r="G10" i="95"/>
  <c r="E10" i="95"/>
  <c r="P9" i="95"/>
  <c r="N9" i="95"/>
  <c r="M9" i="95"/>
  <c r="K9" i="95"/>
  <c r="G9" i="95"/>
  <c r="E9" i="95"/>
  <c r="P8" i="95"/>
  <c r="N8" i="95"/>
  <c r="M8" i="95"/>
  <c r="K8" i="95"/>
  <c r="G8" i="95"/>
  <c r="E8" i="95"/>
  <c r="P7" i="95"/>
  <c r="N7" i="95"/>
  <c r="M7" i="95"/>
  <c r="K7" i="95"/>
  <c r="G7" i="95"/>
  <c r="E7" i="95"/>
  <c r="P6" i="95"/>
  <c r="N6" i="95"/>
  <c r="M6" i="95"/>
  <c r="K6" i="95"/>
  <c r="G6" i="95"/>
  <c r="E6" i="95"/>
  <c r="P5" i="95"/>
  <c r="N5" i="95"/>
  <c r="M5" i="95"/>
  <c r="K5" i="95"/>
  <c r="G5" i="95"/>
  <c r="E5" i="95"/>
  <c r="P4" i="95"/>
  <c r="N4" i="95"/>
  <c r="M4" i="95"/>
  <c r="K4" i="95"/>
  <c r="G4" i="95"/>
  <c r="E4" i="95"/>
  <c r="E15" i="94"/>
  <c r="B31" i="94"/>
  <c r="F31" i="94" s="1"/>
  <c r="F30" i="94"/>
  <c r="E29" i="94"/>
  <c r="F29" i="94" s="1"/>
  <c r="P22" i="94"/>
  <c r="N22" i="94"/>
  <c r="M22" i="94"/>
  <c r="K22" i="94"/>
  <c r="G22" i="94"/>
  <c r="E22" i="94"/>
  <c r="P21" i="94"/>
  <c r="N21" i="94"/>
  <c r="M21" i="94"/>
  <c r="K21" i="94"/>
  <c r="G21" i="94"/>
  <c r="E21" i="94"/>
  <c r="P20" i="94"/>
  <c r="N20" i="94"/>
  <c r="M20" i="94"/>
  <c r="K20" i="94"/>
  <c r="G20" i="94"/>
  <c r="E20" i="94"/>
  <c r="P19" i="94"/>
  <c r="N19" i="94"/>
  <c r="M19" i="94"/>
  <c r="K19" i="94"/>
  <c r="G19" i="94"/>
  <c r="E19" i="94"/>
  <c r="P18" i="94"/>
  <c r="N18" i="94"/>
  <c r="M18" i="94"/>
  <c r="K18" i="94"/>
  <c r="G18" i="94"/>
  <c r="E18" i="94"/>
  <c r="P17" i="94"/>
  <c r="N17" i="94"/>
  <c r="M17" i="94"/>
  <c r="K17" i="94"/>
  <c r="G17" i="94"/>
  <c r="E17" i="94"/>
  <c r="P16" i="94"/>
  <c r="N16" i="94"/>
  <c r="M16" i="94"/>
  <c r="K16" i="94"/>
  <c r="G16" i="94"/>
  <c r="E16" i="94"/>
  <c r="P15" i="94"/>
  <c r="N15" i="94"/>
  <c r="M15" i="94"/>
  <c r="K15" i="94"/>
  <c r="G15" i="94"/>
  <c r="P12" i="94"/>
  <c r="N12" i="94"/>
  <c r="M12" i="94"/>
  <c r="K12" i="94"/>
  <c r="G12" i="94"/>
  <c r="E12" i="94"/>
  <c r="P11" i="94"/>
  <c r="N11" i="94"/>
  <c r="M11" i="94"/>
  <c r="K11" i="94"/>
  <c r="G11" i="94"/>
  <c r="E11" i="94"/>
  <c r="P10" i="94"/>
  <c r="N10" i="94"/>
  <c r="M10" i="94"/>
  <c r="K10" i="94"/>
  <c r="G10" i="94"/>
  <c r="E10" i="94"/>
  <c r="P9" i="94"/>
  <c r="N9" i="94"/>
  <c r="M9" i="94"/>
  <c r="K9" i="94"/>
  <c r="G9" i="94"/>
  <c r="E9" i="94"/>
  <c r="P8" i="94"/>
  <c r="N8" i="94"/>
  <c r="M8" i="94"/>
  <c r="K8" i="94"/>
  <c r="G8" i="94"/>
  <c r="E8" i="94"/>
  <c r="P7" i="94"/>
  <c r="N7" i="94"/>
  <c r="M7" i="94"/>
  <c r="K7" i="94"/>
  <c r="G7" i="94"/>
  <c r="E7" i="94"/>
  <c r="P6" i="94"/>
  <c r="N6" i="94"/>
  <c r="M6" i="94"/>
  <c r="K6" i="94"/>
  <c r="G6" i="94"/>
  <c r="E6" i="94"/>
  <c r="P5" i="94"/>
  <c r="N5" i="94"/>
  <c r="M5" i="94"/>
  <c r="K5" i="94"/>
  <c r="G5" i="94"/>
  <c r="E5" i="94"/>
  <c r="O5" i="94" s="1"/>
  <c r="P4" i="94"/>
  <c r="N4" i="94"/>
  <c r="M4" i="94"/>
  <c r="K4" i="94"/>
  <c r="G4" i="94"/>
  <c r="E4" i="94"/>
  <c r="B31" i="93"/>
  <c r="F31" i="93" s="1"/>
  <c r="F30" i="93"/>
  <c r="E29" i="93"/>
  <c r="F29" i="93" s="1"/>
  <c r="P22" i="93"/>
  <c r="N22" i="93"/>
  <c r="M22" i="93"/>
  <c r="K22" i="93"/>
  <c r="G22" i="93"/>
  <c r="E22" i="93"/>
  <c r="O22" i="93" s="1"/>
  <c r="P21" i="93"/>
  <c r="N21" i="93"/>
  <c r="M21" i="93"/>
  <c r="K21" i="93"/>
  <c r="G21" i="93"/>
  <c r="E21" i="93"/>
  <c r="P20" i="93"/>
  <c r="N20" i="93"/>
  <c r="M20" i="93"/>
  <c r="K20" i="93"/>
  <c r="G20" i="93"/>
  <c r="E20" i="93"/>
  <c r="P19" i="93"/>
  <c r="N19" i="93"/>
  <c r="M19" i="93"/>
  <c r="K19" i="93"/>
  <c r="G19" i="93"/>
  <c r="E19" i="93"/>
  <c r="O19" i="93" s="1"/>
  <c r="P18" i="93"/>
  <c r="N18" i="93"/>
  <c r="M18" i="93"/>
  <c r="K18" i="93"/>
  <c r="G18" i="93"/>
  <c r="E18" i="93"/>
  <c r="O18" i="93" s="1"/>
  <c r="P17" i="93"/>
  <c r="N17" i="93"/>
  <c r="M17" i="93"/>
  <c r="K17" i="93"/>
  <c r="G17" i="93"/>
  <c r="E17" i="93"/>
  <c r="O17" i="93" s="1"/>
  <c r="P16" i="93"/>
  <c r="N16" i="93"/>
  <c r="M16" i="93"/>
  <c r="K16" i="93"/>
  <c r="G16" i="93"/>
  <c r="E16" i="93"/>
  <c r="O16" i="93" s="1"/>
  <c r="P15" i="93"/>
  <c r="N15" i="93"/>
  <c r="M15" i="93"/>
  <c r="K15" i="93"/>
  <c r="G15" i="93"/>
  <c r="E15" i="93"/>
  <c r="P12" i="93"/>
  <c r="N12" i="93"/>
  <c r="M12" i="93"/>
  <c r="K12" i="93"/>
  <c r="G12" i="93"/>
  <c r="E12" i="93"/>
  <c r="O12" i="93" s="1"/>
  <c r="P11" i="93"/>
  <c r="N11" i="93"/>
  <c r="M11" i="93"/>
  <c r="K11" i="93"/>
  <c r="G11" i="93"/>
  <c r="E11" i="93"/>
  <c r="O11" i="93" s="1"/>
  <c r="P10" i="93"/>
  <c r="N10" i="93"/>
  <c r="M10" i="93"/>
  <c r="K10" i="93"/>
  <c r="G10" i="93"/>
  <c r="E10" i="93"/>
  <c r="O10" i="93" s="1"/>
  <c r="P9" i="93"/>
  <c r="N9" i="93"/>
  <c r="M9" i="93"/>
  <c r="K9" i="93"/>
  <c r="G9" i="93"/>
  <c r="E9" i="93"/>
  <c r="P8" i="93"/>
  <c r="N8" i="93"/>
  <c r="M8" i="93"/>
  <c r="K8" i="93"/>
  <c r="G8" i="93"/>
  <c r="E8" i="93"/>
  <c r="P7" i="93"/>
  <c r="N7" i="93"/>
  <c r="M7" i="93"/>
  <c r="K7" i="93"/>
  <c r="G7" i="93"/>
  <c r="E7" i="93"/>
  <c r="O7" i="93" s="1"/>
  <c r="P6" i="93"/>
  <c r="N6" i="93"/>
  <c r="M6" i="93"/>
  <c r="K6" i="93"/>
  <c r="G6" i="93"/>
  <c r="E6" i="93"/>
  <c r="P5" i="93"/>
  <c r="N5" i="93"/>
  <c r="M5" i="93"/>
  <c r="K5" i="93"/>
  <c r="G5" i="93"/>
  <c r="E5" i="93"/>
  <c r="P4" i="93"/>
  <c r="O4" i="93"/>
  <c r="N4" i="93"/>
  <c r="M4" i="93"/>
  <c r="K4" i="93"/>
  <c r="G4" i="93"/>
  <c r="E4" i="93"/>
  <c r="B31" i="92"/>
  <c r="K13" i="91"/>
  <c r="K12" i="91"/>
  <c r="K11" i="91"/>
  <c r="K10" i="91"/>
  <c r="K9" i="91"/>
  <c r="K8" i="91"/>
  <c r="K7" i="91"/>
  <c r="K6" i="91"/>
  <c r="K5" i="91"/>
  <c r="K4" i="91"/>
  <c r="P22" i="92"/>
  <c r="N22" i="92"/>
  <c r="M22" i="92"/>
  <c r="K22" i="92"/>
  <c r="P21" i="92"/>
  <c r="N21" i="92"/>
  <c r="M21" i="92"/>
  <c r="K21" i="92"/>
  <c r="P20" i="92"/>
  <c r="N20" i="92"/>
  <c r="M20" i="92"/>
  <c r="K20" i="92"/>
  <c r="P19" i="92"/>
  <c r="N19" i="92"/>
  <c r="M19" i="92"/>
  <c r="K19" i="92"/>
  <c r="O19" i="92" s="1"/>
  <c r="P18" i="92"/>
  <c r="N18" i="92"/>
  <c r="M18" i="92"/>
  <c r="K18" i="92"/>
  <c r="P17" i="92"/>
  <c r="O17" i="92"/>
  <c r="N17" i="92"/>
  <c r="M17" i="92"/>
  <c r="K17" i="92"/>
  <c r="P16" i="92"/>
  <c r="N16" i="92"/>
  <c r="M16" i="92"/>
  <c r="K16" i="92"/>
  <c r="P15" i="92"/>
  <c r="N15" i="92"/>
  <c r="M15" i="92"/>
  <c r="K15" i="92"/>
  <c r="K12" i="92"/>
  <c r="K11" i="92"/>
  <c r="K10" i="92"/>
  <c r="K9" i="92"/>
  <c r="K8" i="92"/>
  <c r="K7" i="92"/>
  <c r="K6" i="92"/>
  <c r="K5" i="92"/>
  <c r="K4" i="92"/>
  <c r="G22" i="92"/>
  <c r="E22" i="92"/>
  <c r="O22" i="92" s="1"/>
  <c r="G21" i="92"/>
  <c r="E21" i="92"/>
  <c r="G20" i="92"/>
  <c r="E20" i="92"/>
  <c r="G19" i="92"/>
  <c r="E19" i="92"/>
  <c r="G18" i="92"/>
  <c r="E18" i="92"/>
  <c r="O18" i="92" s="1"/>
  <c r="G17" i="92"/>
  <c r="E17" i="92"/>
  <c r="G16" i="92"/>
  <c r="E16" i="92"/>
  <c r="G15" i="92"/>
  <c r="E15" i="92"/>
  <c r="F31" i="92"/>
  <c r="F30" i="92"/>
  <c r="E29" i="92"/>
  <c r="F29" i="92" s="1"/>
  <c r="P12" i="92"/>
  <c r="N12" i="92"/>
  <c r="M12" i="92"/>
  <c r="G12" i="92"/>
  <c r="E12" i="92"/>
  <c r="P11" i="92"/>
  <c r="N11" i="92"/>
  <c r="M11" i="92"/>
  <c r="G11" i="92"/>
  <c r="E11" i="92"/>
  <c r="O11" i="92" s="1"/>
  <c r="P10" i="92"/>
  <c r="N10" i="92"/>
  <c r="M10" i="92"/>
  <c r="G10" i="92"/>
  <c r="E10" i="92"/>
  <c r="P9" i="92"/>
  <c r="N9" i="92"/>
  <c r="M9" i="92"/>
  <c r="G9" i="92"/>
  <c r="E9" i="92"/>
  <c r="P8" i="92"/>
  <c r="N8" i="92"/>
  <c r="M8" i="92"/>
  <c r="G8" i="92"/>
  <c r="E8" i="92"/>
  <c r="O8" i="92" s="1"/>
  <c r="P7" i="92"/>
  <c r="N7" i="92"/>
  <c r="M7" i="92"/>
  <c r="G7" i="92"/>
  <c r="E7" i="92"/>
  <c r="P6" i="92"/>
  <c r="N6" i="92"/>
  <c r="M6" i="92"/>
  <c r="G6" i="92"/>
  <c r="E6" i="92"/>
  <c r="O6" i="92" s="1"/>
  <c r="P5" i="92"/>
  <c r="N5" i="92"/>
  <c r="M5" i="92"/>
  <c r="G5" i="92"/>
  <c r="E5" i="92"/>
  <c r="O5" i="92" s="1"/>
  <c r="P4" i="92"/>
  <c r="N4" i="92"/>
  <c r="M4" i="92"/>
  <c r="G4" i="92"/>
  <c r="E4" i="92"/>
  <c r="M4" i="91"/>
  <c r="B24" i="91"/>
  <c r="F24" i="91" s="1"/>
  <c r="F23" i="91"/>
  <c r="E22" i="91"/>
  <c r="F22" i="91" s="1"/>
  <c r="P13" i="91"/>
  <c r="N13" i="91"/>
  <c r="M13" i="91"/>
  <c r="G13" i="91"/>
  <c r="E13" i="91"/>
  <c r="P12" i="91"/>
  <c r="N12" i="91"/>
  <c r="M12" i="91"/>
  <c r="G12" i="91"/>
  <c r="E12" i="91"/>
  <c r="P11" i="91"/>
  <c r="N11" i="91"/>
  <c r="M11" i="91"/>
  <c r="G11" i="91"/>
  <c r="E11" i="91"/>
  <c r="P10" i="91"/>
  <c r="N10" i="91"/>
  <c r="M10" i="91"/>
  <c r="G10" i="91"/>
  <c r="E10" i="91"/>
  <c r="P9" i="91"/>
  <c r="N9" i="91"/>
  <c r="M9" i="91"/>
  <c r="G9" i="91"/>
  <c r="E9" i="91"/>
  <c r="P8" i="91"/>
  <c r="N8" i="91"/>
  <c r="M8" i="91"/>
  <c r="G8" i="91"/>
  <c r="E8" i="91"/>
  <c r="P7" i="91"/>
  <c r="N7" i="91"/>
  <c r="M7" i="91"/>
  <c r="G7" i="91"/>
  <c r="E7" i="91"/>
  <c r="P6" i="91"/>
  <c r="N6" i="91"/>
  <c r="M6" i="91"/>
  <c r="G6" i="91"/>
  <c r="E6" i="91"/>
  <c r="P5" i="91"/>
  <c r="N5" i="91"/>
  <c r="M5" i="91"/>
  <c r="G5" i="91"/>
  <c r="E5" i="91"/>
  <c r="P4" i="91"/>
  <c r="N4" i="91"/>
  <c r="G4" i="91"/>
  <c r="E4" i="91"/>
  <c r="F23" i="90"/>
  <c r="B24" i="90"/>
  <c r="F24" i="90" s="1"/>
  <c r="E22" i="90"/>
  <c r="F22" i="90" s="1"/>
  <c r="P13" i="90"/>
  <c r="N13" i="90"/>
  <c r="M13" i="90"/>
  <c r="K13" i="90"/>
  <c r="G13" i="90"/>
  <c r="E13" i="90"/>
  <c r="P12" i="90"/>
  <c r="N12" i="90"/>
  <c r="M12" i="90"/>
  <c r="K12" i="90"/>
  <c r="O12" i="90" s="1"/>
  <c r="G12" i="90"/>
  <c r="E12" i="90"/>
  <c r="P11" i="90"/>
  <c r="N11" i="90"/>
  <c r="M11" i="90"/>
  <c r="K11" i="90"/>
  <c r="G11" i="90"/>
  <c r="E11" i="90"/>
  <c r="O11" i="90" s="1"/>
  <c r="P10" i="90"/>
  <c r="N10" i="90"/>
  <c r="M10" i="90"/>
  <c r="K10" i="90"/>
  <c r="G10" i="90"/>
  <c r="E10" i="90"/>
  <c r="O10" i="90" s="1"/>
  <c r="P9" i="90"/>
  <c r="N9" i="90"/>
  <c r="M9" i="90"/>
  <c r="K9" i="90"/>
  <c r="G9" i="90"/>
  <c r="E9" i="90"/>
  <c r="O9" i="90" s="1"/>
  <c r="P8" i="90"/>
  <c r="N8" i="90"/>
  <c r="M8" i="90"/>
  <c r="K8" i="90"/>
  <c r="G8" i="90"/>
  <c r="E8" i="90"/>
  <c r="O8" i="90" s="1"/>
  <c r="P7" i="90"/>
  <c r="N7" i="90"/>
  <c r="M7" i="90"/>
  <c r="K7" i="90"/>
  <c r="G7" i="90"/>
  <c r="E7" i="90"/>
  <c r="P6" i="90"/>
  <c r="N6" i="90"/>
  <c r="M6" i="90"/>
  <c r="K6" i="90"/>
  <c r="G6" i="90"/>
  <c r="E6" i="90"/>
  <c r="O6" i="90" s="1"/>
  <c r="P5" i="90"/>
  <c r="N5" i="90"/>
  <c r="M5" i="90"/>
  <c r="K5" i="90"/>
  <c r="G5" i="90"/>
  <c r="E5" i="90"/>
  <c r="O5" i="90" s="1"/>
  <c r="P4" i="90"/>
  <c r="N4" i="90"/>
  <c r="M4" i="90"/>
  <c r="K4" i="90"/>
  <c r="G4" i="90"/>
  <c r="E4" i="90"/>
  <c r="O4" i="90" s="1"/>
  <c r="P13" i="89"/>
  <c r="N13" i="89"/>
  <c r="M13" i="89"/>
  <c r="K13" i="89"/>
  <c r="G13" i="89"/>
  <c r="E13" i="89"/>
  <c r="P12" i="89"/>
  <c r="N12" i="89"/>
  <c r="M12" i="89"/>
  <c r="K12" i="89"/>
  <c r="G12" i="89"/>
  <c r="E12" i="89"/>
  <c r="P11" i="89"/>
  <c r="N11" i="89"/>
  <c r="M11" i="89"/>
  <c r="K11" i="89"/>
  <c r="G11" i="89"/>
  <c r="E11" i="89"/>
  <c r="P10" i="89"/>
  <c r="N10" i="89"/>
  <c r="M10" i="89"/>
  <c r="K10" i="89"/>
  <c r="G10" i="89"/>
  <c r="E10" i="89"/>
  <c r="P9" i="89"/>
  <c r="N9" i="89"/>
  <c r="M9" i="89"/>
  <c r="K9" i="89"/>
  <c r="G9" i="89"/>
  <c r="E9" i="89"/>
  <c r="P8" i="89"/>
  <c r="N8" i="89"/>
  <c r="M8" i="89"/>
  <c r="K8" i="89"/>
  <c r="G8" i="89"/>
  <c r="E8" i="89"/>
  <c r="P7" i="89"/>
  <c r="N7" i="89"/>
  <c r="M7" i="89"/>
  <c r="K7" i="89"/>
  <c r="G7" i="89"/>
  <c r="E7" i="89"/>
  <c r="P6" i="89"/>
  <c r="N6" i="89"/>
  <c r="M6" i="89"/>
  <c r="K6" i="89"/>
  <c r="G6" i="89"/>
  <c r="E6" i="89"/>
  <c r="P5" i="89"/>
  <c r="N5" i="89"/>
  <c r="M5" i="89"/>
  <c r="K5" i="89"/>
  <c r="G5" i="89"/>
  <c r="E5" i="89"/>
  <c r="P4" i="89"/>
  <c r="N4" i="89"/>
  <c r="M4" i="89"/>
  <c r="K4" i="89"/>
  <c r="G4" i="89"/>
  <c r="E4" i="89"/>
  <c r="E20" i="88"/>
  <c r="P13" i="88"/>
  <c r="N13" i="88"/>
  <c r="M13" i="88"/>
  <c r="K13" i="88"/>
  <c r="G13" i="88"/>
  <c r="E13" i="88"/>
  <c r="P12" i="88"/>
  <c r="N12" i="88"/>
  <c r="M12" i="88"/>
  <c r="K12" i="88"/>
  <c r="G12" i="88"/>
  <c r="E12" i="88"/>
  <c r="P11" i="88"/>
  <c r="N11" i="88"/>
  <c r="M11" i="88"/>
  <c r="K11" i="88"/>
  <c r="G11" i="88"/>
  <c r="E11" i="88"/>
  <c r="O11" i="88" s="1"/>
  <c r="P10" i="88"/>
  <c r="N10" i="88"/>
  <c r="M10" i="88"/>
  <c r="K10" i="88"/>
  <c r="G10" i="88"/>
  <c r="E10" i="88"/>
  <c r="P9" i="88"/>
  <c r="N9" i="88"/>
  <c r="M9" i="88"/>
  <c r="K9" i="88"/>
  <c r="G9" i="88"/>
  <c r="E9" i="88"/>
  <c r="P8" i="88"/>
  <c r="N8" i="88"/>
  <c r="M8" i="88"/>
  <c r="K8" i="88"/>
  <c r="G8" i="88"/>
  <c r="E8" i="88"/>
  <c r="P7" i="88"/>
  <c r="N7" i="88"/>
  <c r="M7" i="88"/>
  <c r="K7" i="88"/>
  <c r="O7" i="88" s="1"/>
  <c r="G7" i="88"/>
  <c r="E7" i="88"/>
  <c r="P6" i="88"/>
  <c r="N6" i="88"/>
  <c r="M6" i="88"/>
  <c r="K6" i="88"/>
  <c r="G6" i="88"/>
  <c r="E6" i="88"/>
  <c r="P5" i="88"/>
  <c r="O5" i="88"/>
  <c r="N5" i="88"/>
  <c r="M5" i="88"/>
  <c r="K5" i="88"/>
  <c r="G5" i="88"/>
  <c r="E5" i="88"/>
  <c r="P4" i="88"/>
  <c r="N4" i="88"/>
  <c r="M4" i="88"/>
  <c r="K4" i="88"/>
  <c r="G4" i="88"/>
  <c r="E4" i="88"/>
  <c r="P13" i="87"/>
  <c r="N13" i="87"/>
  <c r="M13" i="87"/>
  <c r="K13" i="87"/>
  <c r="G13" i="87"/>
  <c r="E13" i="87"/>
  <c r="O13" i="87" s="1"/>
  <c r="P12" i="87"/>
  <c r="N12" i="87"/>
  <c r="M12" i="87"/>
  <c r="K12" i="87"/>
  <c r="G12" i="87"/>
  <c r="E12" i="87"/>
  <c r="O12" i="87" s="1"/>
  <c r="P11" i="87"/>
  <c r="N11" i="87"/>
  <c r="M11" i="87"/>
  <c r="K11" i="87"/>
  <c r="G11" i="87"/>
  <c r="E11" i="87"/>
  <c r="O11" i="87" s="1"/>
  <c r="P10" i="87"/>
  <c r="N10" i="87"/>
  <c r="M10" i="87"/>
  <c r="K10" i="87"/>
  <c r="G10" i="87"/>
  <c r="E10" i="87"/>
  <c r="O10" i="87" s="1"/>
  <c r="P9" i="87"/>
  <c r="N9" i="87"/>
  <c r="M9" i="87"/>
  <c r="K9" i="87"/>
  <c r="G9" i="87"/>
  <c r="E9" i="87"/>
  <c r="O9" i="87" s="1"/>
  <c r="P8" i="87"/>
  <c r="N8" i="87"/>
  <c r="M8" i="87"/>
  <c r="K8" i="87"/>
  <c r="G8" i="87"/>
  <c r="E8" i="87"/>
  <c r="O8" i="87" s="1"/>
  <c r="P7" i="87"/>
  <c r="N7" i="87"/>
  <c r="M7" i="87"/>
  <c r="K7" i="87"/>
  <c r="G7" i="87"/>
  <c r="E7" i="87"/>
  <c r="P6" i="87"/>
  <c r="N6" i="87"/>
  <c r="M6" i="87"/>
  <c r="K6" i="87"/>
  <c r="G6" i="87"/>
  <c r="E6" i="87"/>
  <c r="O6" i="87" s="1"/>
  <c r="P5" i="87"/>
  <c r="O5" i="87"/>
  <c r="N5" i="87"/>
  <c r="M5" i="87"/>
  <c r="K5" i="87"/>
  <c r="G5" i="87"/>
  <c r="E5" i="87"/>
  <c r="P4" i="87"/>
  <c r="N4" i="87"/>
  <c r="M4" i="87"/>
  <c r="K4" i="87"/>
  <c r="G4" i="87"/>
  <c r="E4" i="87"/>
  <c r="O4" i="87" s="1"/>
  <c r="P13" i="86"/>
  <c r="N13" i="86"/>
  <c r="M13" i="86"/>
  <c r="K13" i="86"/>
  <c r="G13" i="86"/>
  <c r="E13" i="86"/>
  <c r="O13" i="86" s="1"/>
  <c r="P12" i="86"/>
  <c r="N12" i="86"/>
  <c r="M12" i="86"/>
  <c r="K12" i="86"/>
  <c r="O12" i="86" s="1"/>
  <c r="G12" i="86"/>
  <c r="E12" i="86"/>
  <c r="P11" i="86"/>
  <c r="N11" i="86"/>
  <c r="M11" i="86"/>
  <c r="K11" i="86"/>
  <c r="G11" i="86"/>
  <c r="E11" i="86"/>
  <c r="O11" i="86" s="1"/>
  <c r="P10" i="86"/>
  <c r="N10" i="86"/>
  <c r="M10" i="86"/>
  <c r="K10" i="86"/>
  <c r="G10" i="86"/>
  <c r="E10" i="86"/>
  <c r="O10" i="86" s="1"/>
  <c r="P9" i="86"/>
  <c r="N9" i="86"/>
  <c r="M9" i="86"/>
  <c r="K9" i="86"/>
  <c r="G9" i="86"/>
  <c r="E9" i="86"/>
  <c r="O9" i="86" s="1"/>
  <c r="P8" i="86"/>
  <c r="N8" i="86"/>
  <c r="M8" i="86"/>
  <c r="K8" i="86"/>
  <c r="G8" i="86"/>
  <c r="E8" i="86"/>
  <c r="O8" i="86" s="1"/>
  <c r="P7" i="86"/>
  <c r="N7" i="86"/>
  <c r="M7" i="86"/>
  <c r="K7" i="86"/>
  <c r="G7" i="86"/>
  <c r="E7" i="86"/>
  <c r="P6" i="86"/>
  <c r="N6" i="86"/>
  <c r="M6" i="86"/>
  <c r="K6" i="86"/>
  <c r="G6" i="86"/>
  <c r="E6" i="86"/>
  <c r="O6" i="86" s="1"/>
  <c r="P5" i="86"/>
  <c r="N5" i="86"/>
  <c r="M5" i="86"/>
  <c r="K5" i="86"/>
  <c r="O5" i="86" s="1"/>
  <c r="G5" i="86"/>
  <c r="E5" i="86"/>
  <c r="P4" i="86"/>
  <c r="N4" i="86"/>
  <c r="M4" i="86"/>
  <c r="K4" i="86"/>
  <c r="G4" i="86"/>
  <c r="E4" i="86"/>
  <c r="P13" i="83"/>
  <c r="N13" i="83"/>
  <c r="M13" i="83"/>
  <c r="P12" i="83"/>
  <c r="N12" i="83"/>
  <c r="M12" i="83"/>
  <c r="P11" i="83"/>
  <c r="O11" i="83"/>
  <c r="N11" i="83"/>
  <c r="M11" i="83"/>
  <c r="P10" i="83"/>
  <c r="N10" i="83"/>
  <c r="M10" i="83"/>
  <c r="P9" i="83"/>
  <c r="N9" i="83"/>
  <c r="M9" i="83"/>
  <c r="P8" i="83"/>
  <c r="O8" i="83"/>
  <c r="N8" i="83"/>
  <c r="M8" i="83"/>
  <c r="P7" i="83"/>
  <c r="N7" i="83"/>
  <c r="M7" i="83"/>
  <c r="P6" i="83"/>
  <c r="N6" i="83"/>
  <c r="M6" i="83"/>
  <c r="P5" i="83"/>
  <c r="N5" i="83"/>
  <c r="M5" i="83"/>
  <c r="P4" i="83"/>
  <c r="N4" i="83"/>
  <c r="M4" i="83"/>
  <c r="P13" i="84"/>
  <c r="N13" i="84"/>
  <c r="M13" i="84"/>
  <c r="P12" i="84"/>
  <c r="O12" i="84"/>
  <c r="N12" i="84"/>
  <c r="M12" i="84"/>
  <c r="P11" i="84"/>
  <c r="N11" i="84"/>
  <c r="M11" i="84"/>
  <c r="P10" i="84"/>
  <c r="N10" i="84"/>
  <c r="M10" i="84"/>
  <c r="P9" i="84"/>
  <c r="O9" i="84"/>
  <c r="N9" i="84"/>
  <c r="M9" i="84"/>
  <c r="P8" i="84"/>
  <c r="N8" i="84"/>
  <c r="M8" i="84"/>
  <c r="P7" i="84"/>
  <c r="N7" i="84"/>
  <c r="M7" i="84"/>
  <c r="P6" i="84"/>
  <c r="O6" i="84"/>
  <c r="N6" i="84"/>
  <c r="M6" i="84"/>
  <c r="P5" i="84"/>
  <c r="N5" i="84"/>
  <c r="M5" i="84"/>
  <c r="P4" i="84"/>
  <c r="N4" i="84"/>
  <c r="M4" i="84"/>
  <c r="P13" i="85"/>
  <c r="O13" i="85"/>
  <c r="O6" i="85"/>
  <c r="N13" i="85"/>
  <c r="N12" i="85"/>
  <c r="N11" i="85"/>
  <c r="N10" i="85"/>
  <c r="N9" i="85"/>
  <c r="N8" i="85"/>
  <c r="N7" i="85"/>
  <c r="N6" i="85"/>
  <c r="N5" i="85"/>
  <c r="N4" i="85"/>
  <c r="M13" i="85"/>
  <c r="M12" i="85"/>
  <c r="M11" i="85"/>
  <c r="M10" i="85"/>
  <c r="M9" i="85"/>
  <c r="M8" i="85"/>
  <c r="M7" i="85"/>
  <c r="M6" i="85"/>
  <c r="M5" i="85"/>
  <c r="M4" i="85"/>
  <c r="K13" i="85"/>
  <c r="G13" i="85"/>
  <c r="E13" i="85"/>
  <c r="P12" i="85"/>
  <c r="K12" i="85"/>
  <c r="G12" i="85"/>
  <c r="E12" i="85"/>
  <c r="O12" i="85" s="1"/>
  <c r="P11" i="85"/>
  <c r="K11" i="85"/>
  <c r="G11" i="85"/>
  <c r="E11" i="85"/>
  <c r="O11" i="85" s="1"/>
  <c r="P10" i="85"/>
  <c r="K10" i="85"/>
  <c r="G10" i="85"/>
  <c r="E10" i="85"/>
  <c r="O10" i="85" s="1"/>
  <c r="P9" i="85"/>
  <c r="K9" i="85"/>
  <c r="G9" i="85"/>
  <c r="E9" i="85"/>
  <c r="O9" i="85" s="1"/>
  <c r="P8" i="85"/>
  <c r="K8" i="85"/>
  <c r="G8" i="85"/>
  <c r="E8" i="85"/>
  <c r="O8" i="85" s="1"/>
  <c r="P7" i="85"/>
  <c r="K7" i="85"/>
  <c r="G7" i="85"/>
  <c r="E7" i="85"/>
  <c r="O7" i="85" s="1"/>
  <c r="P6" i="85"/>
  <c r="K6" i="85"/>
  <c r="G6" i="85"/>
  <c r="E6" i="85"/>
  <c r="P5" i="85"/>
  <c r="K5" i="85"/>
  <c r="G5" i="85"/>
  <c r="E5" i="85"/>
  <c r="O5" i="85" s="1"/>
  <c r="P4" i="85"/>
  <c r="K4" i="85"/>
  <c r="G4" i="85"/>
  <c r="E4" i="85"/>
  <c r="O4" i="85" s="1"/>
  <c r="E4" i="84"/>
  <c r="O4" i="84" s="1"/>
  <c r="E5" i="84"/>
  <c r="O5" i="84" s="1"/>
  <c r="E6" i="84"/>
  <c r="E7" i="84"/>
  <c r="O7" i="84" s="1"/>
  <c r="E8" i="84"/>
  <c r="O8" i="84" s="1"/>
  <c r="E9" i="84"/>
  <c r="E10" i="84"/>
  <c r="O10" i="84" s="1"/>
  <c r="E11" i="84"/>
  <c r="O11" i="84" s="1"/>
  <c r="E12" i="84"/>
  <c r="E13" i="84"/>
  <c r="O13" i="84" s="1"/>
  <c r="K13" i="84"/>
  <c r="G13" i="84"/>
  <c r="K12" i="84"/>
  <c r="G12" i="84"/>
  <c r="K11" i="84"/>
  <c r="G11" i="84"/>
  <c r="K10" i="84"/>
  <c r="G10" i="84"/>
  <c r="K9" i="84"/>
  <c r="G9" i="84"/>
  <c r="K8" i="84"/>
  <c r="G8" i="84"/>
  <c r="K7" i="84"/>
  <c r="G7" i="84"/>
  <c r="K6" i="84"/>
  <c r="G6" i="84"/>
  <c r="K5" i="84"/>
  <c r="G5" i="84"/>
  <c r="K4" i="84"/>
  <c r="G4" i="84"/>
  <c r="K13" i="83"/>
  <c r="K12" i="83"/>
  <c r="K11" i="83"/>
  <c r="K10" i="83"/>
  <c r="K9" i="83"/>
  <c r="K8" i="83"/>
  <c r="K7" i="83"/>
  <c r="K6" i="83"/>
  <c r="K5" i="83"/>
  <c r="K4" i="83"/>
  <c r="G13" i="83"/>
  <c r="G12" i="83"/>
  <c r="G11" i="83"/>
  <c r="G10" i="83"/>
  <c r="G9" i="83"/>
  <c r="G8" i="83"/>
  <c r="G7" i="83"/>
  <c r="G6" i="83"/>
  <c r="G5" i="83"/>
  <c r="G4" i="83"/>
  <c r="E13" i="83"/>
  <c r="O13" i="83" s="1"/>
  <c r="E12" i="83"/>
  <c r="O12" i="83" s="1"/>
  <c r="E11" i="83"/>
  <c r="E10" i="83"/>
  <c r="O10" i="83" s="1"/>
  <c r="E9" i="83"/>
  <c r="O9" i="83" s="1"/>
  <c r="E8" i="83"/>
  <c r="E7" i="83"/>
  <c r="O7" i="83" s="1"/>
  <c r="E6" i="83"/>
  <c r="O6" i="83" s="1"/>
  <c r="E5" i="83"/>
  <c r="O5" i="83" s="1"/>
  <c r="E4" i="83"/>
  <c r="O4" i="83" s="1"/>
  <c r="O15" i="92" l="1"/>
  <c r="O7" i="86"/>
  <c r="O6" i="93"/>
  <c r="O18" i="100"/>
  <c r="O12" i="89"/>
  <c r="O7" i="92"/>
  <c r="O21" i="92"/>
  <c r="O12" i="92"/>
  <c r="O4" i="86"/>
  <c r="O7" i="87"/>
  <c r="O9" i="88"/>
  <c r="O16" i="92"/>
  <c r="O4" i="96"/>
  <c r="O8" i="96"/>
  <c r="O10" i="96"/>
  <c r="O12" i="96"/>
  <c r="O16" i="96"/>
  <c r="O4" i="97"/>
  <c r="O8" i="99"/>
  <c r="O10" i="99"/>
  <c r="O16" i="99"/>
  <c r="O20" i="99"/>
  <c r="O21" i="93"/>
  <c r="O5" i="89"/>
  <c r="O4" i="88"/>
  <c r="O4" i="94"/>
  <c r="O8" i="94"/>
  <c r="O20" i="92"/>
  <c r="O9" i="97"/>
  <c r="O20" i="100"/>
  <c r="O5" i="100"/>
  <c r="O22" i="100"/>
  <c r="O10" i="100"/>
  <c r="O16" i="100"/>
  <c r="O7" i="100"/>
  <c r="O15" i="100"/>
  <c r="O17" i="100"/>
  <c r="O21" i="100"/>
  <c r="O19" i="100"/>
  <c r="O6" i="100"/>
  <c r="O11" i="100"/>
  <c r="O6" i="99"/>
  <c r="O22" i="99"/>
  <c r="O11" i="99"/>
  <c r="O15" i="99"/>
  <c r="O17" i="99"/>
  <c r="O19" i="99"/>
  <c r="O21" i="99"/>
  <c r="O18" i="99"/>
  <c r="O5" i="99"/>
  <c r="O4" i="99"/>
  <c r="O9" i="99"/>
  <c r="O19" i="98"/>
  <c r="O18" i="98"/>
  <c r="O20" i="98"/>
  <c r="O22" i="98"/>
  <c r="O10" i="98"/>
  <c r="O12" i="98"/>
  <c r="O5" i="98"/>
  <c r="O9" i="98"/>
  <c r="O11" i="98"/>
  <c r="O6" i="98"/>
  <c r="O16" i="98"/>
  <c r="O7" i="98"/>
  <c r="O15" i="98"/>
  <c r="O17" i="98"/>
  <c r="O4" i="98"/>
  <c r="O21" i="98"/>
  <c r="O19" i="97"/>
  <c r="O21" i="97"/>
  <c r="O15" i="97"/>
  <c r="O20" i="97"/>
  <c r="O8" i="97"/>
  <c r="O5" i="97"/>
  <c r="O7" i="97"/>
  <c r="O11" i="97"/>
  <c r="O6" i="97"/>
  <c r="O12" i="97"/>
  <c r="O16" i="97"/>
  <c r="O22" i="97"/>
  <c r="O17" i="97"/>
  <c r="O19" i="96"/>
  <c r="O20" i="96"/>
  <c r="O5" i="96"/>
  <c r="O7" i="96"/>
  <c r="O9" i="96"/>
  <c r="O11" i="96"/>
  <c r="O6" i="96"/>
  <c r="O19" i="95"/>
  <c r="O4" i="95"/>
  <c r="O6" i="95"/>
  <c r="O17" i="95"/>
  <c r="O21" i="95"/>
  <c r="O20" i="95"/>
  <c r="O15" i="95"/>
  <c r="O8" i="95"/>
  <c r="O10" i="95"/>
  <c r="O5" i="95"/>
  <c r="O7" i="95"/>
  <c r="O9" i="95"/>
  <c r="O11" i="95"/>
  <c r="O12" i="95"/>
  <c r="O9" i="94"/>
  <c r="O10" i="94"/>
  <c r="O11" i="94"/>
  <c r="O19" i="94"/>
  <c r="O20" i="94"/>
  <c r="O17" i="94"/>
  <c r="O15" i="94"/>
  <c r="O16" i="94"/>
  <c r="O18" i="94"/>
  <c r="O22" i="94"/>
  <c r="O7" i="94"/>
  <c r="O21" i="94"/>
  <c r="O6" i="94"/>
  <c r="O12" i="94"/>
  <c r="O9" i="93"/>
  <c r="O5" i="93"/>
  <c r="O20" i="93"/>
  <c r="O15" i="93"/>
  <c r="O8" i="93"/>
  <c r="O8" i="91"/>
  <c r="O13" i="91"/>
  <c r="O11" i="91"/>
  <c r="O9" i="92"/>
  <c r="O10" i="92"/>
  <c r="O4" i="92"/>
  <c r="O9" i="91"/>
  <c r="O12" i="91"/>
  <c r="O5" i="91"/>
  <c r="O7" i="91"/>
  <c r="O4" i="91"/>
  <c r="O10" i="91"/>
  <c r="O6" i="91"/>
  <c r="O7" i="90"/>
  <c r="O13" i="90"/>
  <c r="O7" i="89"/>
  <c r="O9" i="89"/>
  <c r="O11" i="89"/>
  <c r="O4" i="89"/>
  <c r="O13" i="89"/>
  <c r="O6" i="89"/>
  <c r="O8" i="89"/>
  <c r="O10" i="89"/>
  <c r="O13" i="88"/>
  <c r="O6" i="88"/>
  <c r="O8" i="88"/>
  <c r="O10" i="88"/>
  <c r="O12" i="88"/>
  <c r="L8" i="82"/>
  <c r="F20" i="82"/>
  <c r="D20" i="82"/>
  <c r="O12" i="82"/>
  <c r="M12" i="82"/>
  <c r="L12" i="82"/>
  <c r="J12" i="82"/>
  <c r="F12" i="82"/>
  <c r="D12" i="82"/>
  <c r="O11" i="82"/>
  <c r="M11" i="82"/>
  <c r="L11" i="82"/>
  <c r="J11" i="82"/>
  <c r="F11" i="82"/>
  <c r="D11" i="82"/>
  <c r="N11" i="82" s="1"/>
  <c r="O10" i="82"/>
  <c r="M10" i="82"/>
  <c r="L10" i="82"/>
  <c r="J10" i="82"/>
  <c r="F10" i="82"/>
  <c r="D10" i="82"/>
  <c r="O9" i="82"/>
  <c r="M9" i="82"/>
  <c r="L9" i="82"/>
  <c r="J9" i="82"/>
  <c r="F9" i="82"/>
  <c r="D9" i="82"/>
  <c r="N9" i="82" s="1"/>
  <c r="O8" i="82"/>
  <c r="M8" i="82"/>
  <c r="J8" i="82"/>
  <c r="F8" i="82"/>
  <c r="D8" i="82"/>
  <c r="O7" i="82"/>
  <c r="M7" i="82"/>
  <c r="L7" i="82"/>
  <c r="J7" i="82"/>
  <c r="F7" i="82"/>
  <c r="D7" i="82"/>
  <c r="O6" i="82"/>
  <c r="M6" i="82"/>
  <c r="L6" i="82"/>
  <c r="J6" i="82"/>
  <c r="F6" i="82"/>
  <c r="D6" i="82"/>
  <c r="O5" i="82"/>
  <c r="M5" i="82"/>
  <c r="L5" i="82"/>
  <c r="J5" i="82"/>
  <c r="F5" i="82"/>
  <c r="D5" i="82"/>
  <c r="O4" i="82"/>
  <c r="M4" i="82"/>
  <c r="L4" i="82"/>
  <c r="J4" i="82"/>
  <c r="F4" i="82"/>
  <c r="D4" i="82"/>
  <c r="L5" i="81"/>
  <c r="D23" i="81"/>
  <c r="F23" i="81"/>
  <c r="M6" i="81"/>
  <c r="O12" i="81"/>
  <c r="M12" i="81"/>
  <c r="L12" i="81"/>
  <c r="J12" i="81"/>
  <c r="F12" i="81"/>
  <c r="D12" i="81"/>
  <c r="O11" i="81"/>
  <c r="M11" i="81"/>
  <c r="L11" i="81"/>
  <c r="J11" i="81"/>
  <c r="F11" i="81"/>
  <c r="D11" i="81"/>
  <c r="O10" i="81"/>
  <c r="M10" i="81"/>
  <c r="L10" i="81"/>
  <c r="J10" i="81"/>
  <c r="F10" i="81"/>
  <c r="D10" i="81"/>
  <c r="O9" i="81"/>
  <c r="M9" i="81"/>
  <c r="L9" i="81"/>
  <c r="J9" i="81"/>
  <c r="F9" i="81"/>
  <c r="D9" i="81"/>
  <c r="O8" i="81"/>
  <c r="M8" i="81"/>
  <c r="L8" i="81"/>
  <c r="J8" i="81"/>
  <c r="F8" i="81"/>
  <c r="D8" i="81"/>
  <c r="O7" i="81"/>
  <c r="M7" i="81"/>
  <c r="L7" i="81"/>
  <c r="J7" i="81"/>
  <c r="F7" i="81"/>
  <c r="D7" i="81"/>
  <c r="O6" i="81"/>
  <c r="L6" i="81"/>
  <c r="J6" i="81"/>
  <c r="F6" i="81"/>
  <c r="D6" i="81"/>
  <c r="O5" i="81"/>
  <c r="M5" i="81"/>
  <c r="J5" i="81"/>
  <c r="F5" i="81"/>
  <c r="D5" i="81"/>
  <c r="O4" i="81"/>
  <c r="M4" i="81"/>
  <c r="L4" i="81"/>
  <c r="J4" i="81"/>
  <c r="F4" i="81"/>
  <c r="D4" i="81"/>
  <c r="L1" i="81"/>
  <c r="F17" i="80"/>
  <c r="M9" i="80"/>
  <c r="L9" i="80"/>
  <c r="D17" i="80"/>
  <c r="O12" i="80"/>
  <c r="M12" i="80"/>
  <c r="L12" i="80"/>
  <c r="J12" i="80"/>
  <c r="F12" i="80"/>
  <c r="D12" i="80"/>
  <c r="O11" i="80"/>
  <c r="M11" i="80"/>
  <c r="L11" i="80"/>
  <c r="J11" i="80"/>
  <c r="F11" i="80"/>
  <c r="D11" i="80"/>
  <c r="O10" i="80"/>
  <c r="M10" i="80"/>
  <c r="L10" i="80"/>
  <c r="J10" i="80"/>
  <c r="F10" i="80"/>
  <c r="D10" i="80"/>
  <c r="O9" i="80"/>
  <c r="J9" i="80"/>
  <c r="F9" i="80"/>
  <c r="D9" i="80"/>
  <c r="O8" i="80"/>
  <c r="M8" i="80"/>
  <c r="L8" i="80"/>
  <c r="J8" i="80"/>
  <c r="F8" i="80"/>
  <c r="D8" i="80"/>
  <c r="O7" i="80"/>
  <c r="M7" i="80"/>
  <c r="L7" i="80"/>
  <c r="J7" i="80"/>
  <c r="F7" i="80"/>
  <c r="D7" i="80"/>
  <c r="O6" i="80"/>
  <c r="M6" i="80"/>
  <c r="L6" i="80"/>
  <c r="J6" i="80"/>
  <c r="N6" i="80" s="1"/>
  <c r="F6" i="80"/>
  <c r="D6" i="80"/>
  <c r="O5" i="80"/>
  <c r="M5" i="80"/>
  <c r="J5" i="80"/>
  <c r="F5" i="80"/>
  <c r="D5" i="80"/>
  <c r="O4" i="80"/>
  <c r="M4" i="80"/>
  <c r="L4" i="80"/>
  <c r="J4" i="80"/>
  <c r="F4" i="80"/>
  <c r="D4" i="80"/>
  <c r="N4" i="80" s="1"/>
  <c r="L1" i="80"/>
  <c r="J7" i="79"/>
  <c r="F17" i="79"/>
  <c r="D17" i="79"/>
  <c r="O12" i="79"/>
  <c r="M12" i="79"/>
  <c r="L12" i="79"/>
  <c r="J12" i="79"/>
  <c r="F12" i="79"/>
  <c r="D12" i="79"/>
  <c r="O11" i="79"/>
  <c r="M11" i="79"/>
  <c r="L11" i="79"/>
  <c r="J11" i="79"/>
  <c r="F11" i="79"/>
  <c r="D11" i="79"/>
  <c r="O10" i="79"/>
  <c r="M10" i="79"/>
  <c r="L10" i="79"/>
  <c r="J10" i="79"/>
  <c r="F10" i="79"/>
  <c r="D10" i="79"/>
  <c r="O9" i="79"/>
  <c r="J9" i="79"/>
  <c r="F9" i="79"/>
  <c r="D9" i="79"/>
  <c r="O8" i="79"/>
  <c r="M8" i="79"/>
  <c r="L8" i="79"/>
  <c r="J8" i="79"/>
  <c r="F8" i="79"/>
  <c r="D8" i="79"/>
  <c r="O7" i="79"/>
  <c r="M7" i="79"/>
  <c r="L7" i="79"/>
  <c r="F7" i="79"/>
  <c r="D7" i="79"/>
  <c r="O6" i="79"/>
  <c r="M6" i="79"/>
  <c r="L6" i="79"/>
  <c r="J6" i="79"/>
  <c r="F6" i="79"/>
  <c r="D6" i="79"/>
  <c r="O5" i="79"/>
  <c r="M5" i="79"/>
  <c r="L5" i="79"/>
  <c r="J5" i="79"/>
  <c r="F5" i="79"/>
  <c r="D5" i="79"/>
  <c r="O4" i="79"/>
  <c r="M4" i="79"/>
  <c r="L4" i="79"/>
  <c r="J4" i="79"/>
  <c r="F4" i="79"/>
  <c r="D4" i="79"/>
  <c r="N4" i="79" s="1"/>
  <c r="L1" i="79"/>
  <c r="L1" i="77"/>
  <c r="L5" i="78"/>
  <c r="L9" i="78"/>
  <c r="F17" i="78"/>
  <c r="D17" i="78"/>
  <c r="O12" i="78"/>
  <c r="M12" i="78"/>
  <c r="L12" i="78"/>
  <c r="J12" i="78"/>
  <c r="F12" i="78"/>
  <c r="D12" i="78"/>
  <c r="O11" i="78"/>
  <c r="M11" i="78"/>
  <c r="L11" i="78"/>
  <c r="J11" i="78"/>
  <c r="F11" i="78"/>
  <c r="D11" i="78"/>
  <c r="N11" i="78" s="1"/>
  <c r="O10" i="78"/>
  <c r="M10" i="78"/>
  <c r="L10" i="78"/>
  <c r="J10" i="78"/>
  <c r="F10" i="78"/>
  <c r="D10" i="78"/>
  <c r="N10" i="78" s="1"/>
  <c r="O9" i="78"/>
  <c r="M9" i="78"/>
  <c r="J9" i="78"/>
  <c r="F9" i="78"/>
  <c r="D9" i="78"/>
  <c r="N9" i="78" s="1"/>
  <c r="O8" i="78"/>
  <c r="M8" i="78"/>
  <c r="L8" i="78"/>
  <c r="J8" i="78"/>
  <c r="F8" i="78"/>
  <c r="D8" i="78"/>
  <c r="N8" i="78" s="1"/>
  <c r="O7" i="78"/>
  <c r="M7" i="78"/>
  <c r="L7" i="78"/>
  <c r="J7" i="78"/>
  <c r="N7" i="78" s="1"/>
  <c r="F7" i="78"/>
  <c r="D7" i="78"/>
  <c r="O6" i="78"/>
  <c r="M6" i="78"/>
  <c r="L6" i="78"/>
  <c r="J6" i="78"/>
  <c r="F6" i="78"/>
  <c r="D6" i="78"/>
  <c r="O5" i="78"/>
  <c r="M5" i="78"/>
  <c r="J5" i="78"/>
  <c r="F5" i="78"/>
  <c r="D5" i="78"/>
  <c r="O4" i="78"/>
  <c r="M4" i="78"/>
  <c r="L4" i="78"/>
  <c r="J4" i="78"/>
  <c r="F4" i="78"/>
  <c r="D4" i="78"/>
  <c r="F17" i="77"/>
  <c r="D17" i="77"/>
  <c r="O12" i="77"/>
  <c r="M12" i="77"/>
  <c r="L12" i="77"/>
  <c r="J12" i="77"/>
  <c r="F12" i="77"/>
  <c r="D12" i="77"/>
  <c r="O11" i="77"/>
  <c r="M11" i="77"/>
  <c r="L11" i="77"/>
  <c r="J11" i="77"/>
  <c r="F11" i="77"/>
  <c r="D11" i="77"/>
  <c r="O10" i="77"/>
  <c r="M10" i="77"/>
  <c r="L10" i="77"/>
  <c r="J10" i="77"/>
  <c r="F10" i="77"/>
  <c r="D10" i="77"/>
  <c r="O9" i="77"/>
  <c r="M9" i="77"/>
  <c r="L9" i="77"/>
  <c r="J9" i="77"/>
  <c r="F9" i="77"/>
  <c r="D9" i="77"/>
  <c r="O8" i="77"/>
  <c r="M8" i="77"/>
  <c r="L8" i="77"/>
  <c r="J8" i="77"/>
  <c r="F8" i="77"/>
  <c r="D8" i="77"/>
  <c r="O7" i="77"/>
  <c r="M7" i="77"/>
  <c r="L7" i="77"/>
  <c r="J7" i="77"/>
  <c r="F7" i="77"/>
  <c r="D7" i="77"/>
  <c r="O6" i="77"/>
  <c r="M6" i="77"/>
  <c r="L6" i="77"/>
  <c r="J6" i="77"/>
  <c r="F6" i="77"/>
  <c r="D6" i="77"/>
  <c r="O5" i="77"/>
  <c r="M5" i="77"/>
  <c r="L5" i="77"/>
  <c r="J5" i="77"/>
  <c r="F5" i="77"/>
  <c r="D5" i="77"/>
  <c r="O4" i="77"/>
  <c r="M4" i="77"/>
  <c r="M14" i="77" s="1"/>
  <c r="L4" i="77"/>
  <c r="L14" i="77" s="1"/>
  <c r="J4" i="77"/>
  <c r="F4" i="77"/>
  <c r="D4" i="77"/>
  <c r="L4" i="75"/>
  <c r="F17" i="76"/>
  <c r="D17" i="76"/>
  <c r="O12" i="76"/>
  <c r="M12" i="76"/>
  <c r="L12" i="76"/>
  <c r="J12" i="76"/>
  <c r="F12" i="76"/>
  <c r="D12" i="76"/>
  <c r="O11" i="76"/>
  <c r="M11" i="76"/>
  <c r="L11" i="76"/>
  <c r="J11" i="76"/>
  <c r="F11" i="76"/>
  <c r="D11" i="76"/>
  <c r="O10" i="76"/>
  <c r="M10" i="76"/>
  <c r="L10" i="76"/>
  <c r="J10" i="76"/>
  <c r="F10" i="76"/>
  <c r="D10" i="76"/>
  <c r="O9" i="76"/>
  <c r="M9" i="76"/>
  <c r="L9" i="76"/>
  <c r="J9" i="76"/>
  <c r="F9" i="76"/>
  <c r="D9" i="76"/>
  <c r="O8" i="76"/>
  <c r="M8" i="76"/>
  <c r="L8" i="76"/>
  <c r="J8" i="76"/>
  <c r="F8" i="76"/>
  <c r="D8" i="76"/>
  <c r="O7" i="76"/>
  <c r="M7" i="76"/>
  <c r="L7" i="76"/>
  <c r="J7" i="76"/>
  <c r="F7" i="76"/>
  <c r="D7" i="76"/>
  <c r="O6" i="76"/>
  <c r="M6" i="76"/>
  <c r="L6" i="76"/>
  <c r="J6" i="76"/>
  <c r="F6" i="76"/>
  <c r="D6" i="76"/>
  <c r="O5" i="76"/>
  <c r="M5" i="76"/>
  <c r="L5" i="76"/>
  <c r="J5" i="76"/>
  <c r="F5" i="76"/>
  <c r="D5" i="76"/>
  <c r="O4" i="76"/>
  <c r="M4" i="76"/>
  <c r="L4" i="76"/>
  <c r="J4" i="76"/>
  <c r="F4" i="76"/>
  <c r="D4" i="76"/>
  <c r="N4" i="76" s="1"/>
  <c r="O12" i="75"/>
  <c r="M12" i="75"/>
  <c r="L12" i="75"/>
  <c r="J12" i="75"/>
  <c r="F12" i="75"/>
  <c r="D12" i="75"/>
  <c r="O11" i="75"/>
  <c r="M11" i="75"/>
  <c r="L11" i="75"/>
  <c r="J11" i="75"/>
  <c r="F11" i="75"/>
  <c r="D11" i="75"/>
  <c r="O10" i="75"/>
  <c r="M10" i="75"/>
  <c r="L10" i="75"/>
  <c r="J10" i="75"/>
  <c r="F10" i="75"/>
  <c r="D10" i="75"/>
  <c r="O9" i="75"/>
  <c r="M9" i="75"/>
  <c r="L9" i="75"/>
  <c r="J9" i="75"/>
  <c r="F9" i="75"/>
  <c r="D9" i="75"/>
  <c r="O8" i="75"/>
  <c r="M8" i="75"/>
  <c r="L8" i="75"/>
  <c r="J8" i="75"/>
  <c r="F8" i="75"/>
  <c r="D8" i="75"/>
  <c r="O7" i="75"/>
  <c r="M7" i="75"/>
  <c r="L7" i="75"/>
  <c r="J7" i="75"/>
  <c r="F7" i="75"/>
  <c r="D7" i="75"/>
  <c r="N7" i="75" s="1"/>
  <c r="O6" i="75"/>
  <c r="M6" i="75"/>
  <c r="L6" i="75"/>
  <c r="J6" i="75"/>
  <c r="F6" i="75"/>
  <c r="D6" i="75"/>
  <c r="O5" i="75"/>
  <c r="M5" i="75"/>
  <c r="L5" i="75"/>
  <c r="J5" i="75"/>
  <c r="F5" i="75"/>
  <c r="D5" i="75"/>
  <c r="O4" i="75"/>
  <c r="M4" i="75"/>
  <c r="J4" i="75"/>
  <c r="F4" i="75"/>
  <c r="D4" i="75"/>
  <c r="L7" i="74"/>
  <c r="N4" i="71"/>
  <c r="M4" i="71"/>
  <c r="N12" i="73"/>
  <c r="M12" i="73"/>
  <c r="N11" i="73"/>
  <c r="M11" i="73"/>
  <c r="N10" i="73"/>
  <c r="M10" i="73"/>
  <c r="N9" i="73"/>
  <c r="M9" i="73"/>
  <c r="N8" i="73"/>
  <c r="M8" i="73"/>
  <c r="N7" i="73"/>
  <c r="M7" i="73"/>
  <c r="N6" i="73"/>
  <c r="M6" i="73"/>
  <c r="N5" i="73"/>
  <c r="M5" i="73"/>
  <c r="N4" i="73"/>
  <c r="M4" i="73"/>
  <c r="O12" i="74"/>
  <c r="N12" i="74"/>
  <c r="O11" i="74"/>
  <c r="N11" i="74"/>
  <c r="O10" i="74"/>
  <c r="N10" i="74"/>
  <c r="O9" i="74"/>
  <c r="N9" i="74"/>
  <c r="O8" i="74"/>
  <c r="N8" i="74"/>
  <c r="O7" i="74"/>
  <c r="N7" i="74"/>
  <c r="O6" i="74"/>
  <c r="N6" i="74"/>
  <c r="O5" i="74"/>
  <c r="N5" i="74"/>
  <c r="O4" i="74"/>
  <c r="N4" i="74"/>
  <c r="Q12" i="74"/>
  <c r="L12" i="74"/>
  <c r="P12" i="74" s="1"/>
  <c r="G12" i="74"/>
  <c r="E12" i="74"/>
  <c r="Q11" i="74"/>
  <c r="L11" i="74"/>
  <c r="G11" i="74"/>
  <c r="E11" i="74"/>
  <c r="Q10" i="74"/>
  <c r="L10" i="74"/>
  <c r="G10" i="74"/>
  <c r="E10" i="74"/>
  <c r="Q9" i="74"/>
  <c r="L9" i="74"/>
  <c r="P9" i="74" s="1"/>
  <c r="G9" i="74"/>
  <c r="E9" i="74"/>
  <c r="Q8" i="74"/>
  <c r="L8" i="74"/>
  <c r="G8" i="74"/>
  <c r="E8" i="74"/>
  <c r="Q7" i="74"/>
  <c r="G7" i="74"/>
  <c r="E7" i="74"/>
  <c r="Q6" i="74"/>
  <c r="L6" i="74"/>
  <c r="G6" i="74"/>
  <c r="E6" i="74"/>
  <c r="P6" i="74" s="1"/>
  <c r="Q5" i="74"/>
  <c r="L5" i="74"/>
  <c r="G5" i="74"/>
  <c r="E5" i="74"/>
  <c r="Q4" i="74"/>
  <c r="L4" i="74"/>
  <c r="G4" i="74"/>
  <c r="E4" i="74"/>
  <c r="P4" i="74" s="1"/>
  <c r="P12" i="73"/>
  <c r="K12" i="73"/>
  <c r="F12" i="73"/>
  <c r="D12" i="73"/>
  <c r="P11" i="73"/>
  <c r="K11" i="73"/>
  <c r="F11" i="73"/>
  <c r="D11" i="73"/>
  <c r="O11" i="73" s="1"/>
  <c r="P10" i="73"/>
  <c r="K10" i="73"/>
  <c r="F10" i="73"/>
  <c r="D10" i="73"/>
  <c r="O10" i="73" s="1"/>
  <c r="P9" i="73"/>
  <c r="K9" i="73"/>
  <c r="F9" i="73"/>
  <c r="D9" i="73"/>
  <c r="O9" i="73" s="1"/>
  <c r="P8" i="73"/>
  <c r="K8" i="73"/>
  <c r="F8" i="73"/>
  <c r="D8" i="73"/>
  <c r="O8" i="73" s="1"/>
  <c r="P7" i="73"/>
  <c r="K7" i="73"/>
  <c r="F7" i="73"/>
  <c r="D7" i="73"/>
  <c r="O7" i="73" s="1"/>
  <c r="P6" i="73"/>
  <c r="K6" i="73"/>
  <c r="F6" i="73"/>
  <c r="D6" i="73"/>
  <c r="O6" i="73" s="1"/>
  <c r="P5" i="73"/>
  <c r="K5" i="73"/>
  <c r="F5" i="73"/>
  <c r="D5" i="73"/>
  <c r="P4" i="73"/>
  <c r="K4" i="73"/>
  <c r="F4" i="73"/>
  <c r="D4" i="73"/>
  <c r="O4" i="73" l="1"/>
  <c r="N9" i="80"/>
  <c r="O5" i="73"/>
  <c r="P5" i="74"/>
  <c r="N10" i="75"/>
  <c r="L14" i="79"/>
  <c r="N4" i="81"/>
  <c r="N8" i="81"/>
  <c r="F14" i="75"/>
  <c r="L14" i="78"/>
  <c r="M14" i="79"/>
  <c r="N6" i="77"/>
  <c r="M14" i="78"/>
  <c r="O12" i="73"/>
  <c r="G14" i="78"/>
  <c r="N4" i="82"/>
  <c r="N8" i="76"/>
  <c r="N5" i="78"/>
  <c r="O14" i="78"/>
  <c r="P11" i="74"/>
  <c r="N4" i="78"/>
  <c r="F14" i="78"/>
  <c r="N12" i="80"/>
  <c r="N6" i="78"/>
  <c r="N12" i="78"/>
  <c r="F14" i="80"/>
  <c r="N8" i="82"/>
  <c r="N6" i="82"/>
  <c r="N10" i="82"/>
  <c r="L14" i="82"/>
  <c r="O14" i="82"/>
  <c r="N12" i="82"/>
  <c r="N7" i="82"/>
  <c r="G14" i="82"/>
  <c r="N5" i="82"/>
  <c r="M14" i="82"/>
  <c r="F14" i="82"/>
  <c r="P14" i="82"/>
  <c r="N12" i="81"/>
  <c r="N10" i="81"/>
  <c r="N9" i="81"/>
  <c r="N5" i="81"/>
  <c r="N11" i="81"/>
  <c r="P14" i="81"/>
  <c r="N7" i="81"/>
  <c r="G14" i="81"/>
  <c r="L14" i="81"/>
  <c r="M14" i="81"/>
  <c r="F14" i="81"/>
  <c r="O14" i="81"/>
  <c r="P14" i="80"/>
  <c r="O14" i="80"/>
  <c r="L14" i="80"/>
  <c r="N5" i="80"/>
  <c r="N8" i="80"/>
  <c r="G14" i="80"/>
  <c r="N11" i="80"/>
  <c r="N7" i="80"/>
  <c r="N10" i="80"/>
  <c r="M14" i="80"/>
  <c r="N6" i="79"/>
  <c r="N12" i="79"/>
  <c r="O14" i="79"/>
  <c r="N10" i="79"/>
  <c r="N8" i="79"/>
  <c r="N11" i="79"/>
  <c r="P14" i="79"/>
  <c r="N5" i="79"/>
  <c r="N7" i="79"/>
  <c r="F14" i="79"/>
  <c r="G14" i="79"/>
  <c r="N5" i="77"/>
  <c r="N7" i="77"/>
  <c r="N9" i="77"/>
  <c r="P14" i="78"/>
  <c r="N12" i="77"/>
  <c r="N11" i="77"/>
  <c r="N10" i="77"/>
  <c r="O14" i="77"/>
  <c r="P14" i="77"/>
  <c r="N4" i="77"/>
  <c r="N8" i="77"/>
  <c r="G14" i="77"/>
  <c r="F14" i="77"/>
  <c r="N12" i="76"/>
  <c r="N10" i="76"/>
  <c r="N9" i="76"/>
  <c r="N7" i="76"/>
  <c r="F14" i="76"/>
  <c r="N5" i="76"/>
  <c r="P14" i="76"/>
  <c r="O14" i="76"/>
  <c r="N11" i="76"/>
  <c r="N6" i="76"/>
  <c r="G14" i="76"/>
  <c r="N6" i="75"/>
  <c r="O14" i="75"/>
  <c r="N5" i="75"/>
  <c r="N9" i="75"/>
  <c r="P14" i="75"/>
  <c r="N4" i="75"/>
  <c r="N8" i="75"/>
  <c r="N12" i="75"/>
  <c r="G14" i="75"/>
  <c r="N11" i="75"/>
  <c r="P7" i="74"/>
  <c r="F14" i="74"/>
  <c r="P8" i="74"/>
  <c r="P10" i="74"/>
  <c r="P14" i="74"/>
  <c r="G14" i="74"/>
  <c r="O14" i="74"/>
  <c r="P14" i="73"/>
  <c r="Q14" i="73"/>
  <c r="G14" i="73"/>
  <c r="F14" i="73"/>
  <c r="G12" i="66"/>
  <c r="G11" i="66"/>
  <c r="G10" i="66"/>
  <c r="G9" i="66"/>
  <c r="G8" i="66"/>
  <c r="G7" i="66"/>
  <c r="G6" i="66"/>
  <c r="G5" i="66"/>
  <c r="G4" i="66"/>
  <c r="G12" i="67"/>
  <c r="G11" i="67"/>
  <c r="G10" i="67"/>
  <c r="G9" i="67"/>
  <c r="G8" i="67"/>
  <c r="G7" i="67"/>
  <c r="G6" i="67"/>
  <c r="G5" i="67"/>
  <c r="G4" i="67"/>
  <c r="G4" i="68"/>
  <c r="G12" i="68"/>
  <c r="G11" i="68"/>
  <c r="G10" i="68"/>
  <c r="G9" i="68"/>
  <c r="G8" i="68"/>
  <c r="G7" i="68"/>
  <c r="G6" i="68"/>
  <c r="G5" i="68"/>
  <c r="F20" i="71"/>
  <c r="G4" i="71"/>
  <c r="D20" i="71"/>
  <c r="Q5" i="69"/>
  <c r="Q6" i="69"/>
  <c r="Q7" i="69"/>
  <c r="Q8" i="69"/>
  <c r="Q9" i="69"/>
  <c r="Q10" i="69"/>
  <c r="Q11" i="69"/>
  <c r="Q12" i="69"/>
  <c r="Q4" i="69"/>
  <c r="P5" i="71"/>
  <c r="P6" i="71"/>
  <c r="P7" i="71"/>
  <c r="P8" i="71"/>
  <c r="P9" i="71"/>
  <c r="P10" i="71"/>
  <c r="P11" i="71"/>
  <c r="P12" i="71"/>
  <c r="P4" i="71"/>
  <c r="G5" i="71"/>
  <c r="G6" i="71"/>
  <c r="G7" i="71"/>
  <c r="G8" i="71"/>
  <c r="G9" i="71"/>
  <c r="G10" i="71"/>
  <c r="G11" i="71"/>
  <c r="G12" i="71"/>
  <c r="G5" i="69"/>
  <c r="G6" i="69"/>
  <c r="G7" i="69"/>
  <c r="G8" i="69"/>
  <c r="G9" i="69"/>
  <c r="G10" i="69"/>
  <c r="G11" i="69"/>
  <c r="G12" i="69"/>
  <c r="G4" i="69"/>
  <c r="E6" i="71"/>
  <c r="E5" i="71"/>
  <c r="E7" i="71"/>
  <c r="E8" i="71"/>
  <c r="E9" i="71"/>
  <c r="E10" i="71"/>
  <c r="E11" i="71"/>
  <c r="E12" i="71"/>
  <c r="E4" i="71"/>
  <c r="M5" i="71"/>
  <c r="N12" i="71"/>
  <c r="M12" i="71"/>
  <c r="K12" i="71"/>
  <c r="N11" i="71"/>
  <c r="M11" i="71"/>
  <c r="K11" i="71"/>
  <c r="N10" i="71"/>
  <c r="M10" i="71"/>
  <c r="K10" i="71"/>
  <c r="N9" i="71"/>
  <c r="M9" i="71"/>
  <c r="K9" i="71"/>
  <c r="N8" i="71"/>
  <c r="M8" i="71"/>
  <c r="K8" i="71"/>
  <c r="N7" i="71"/>
  <c r="M7" i="71"/>
  <c r="K7" i="71"/>
  <c r="N6" i="71"/>
  <c r="M6" i="71"/>
  <c r="K6" i="71"/>
  <c r="N5" i="71"/>
  <c r="K5" i="71"/>
  <c r="K4" i="71"/>
  <c r="O12" i="66"/>
  <c r="N12" i="66"/>
  <c r="O11" i="66"/>
  <c r="N11" i="66"/>
  <c r="O10" i="66"/>
  <c r="N10" i="66"/>
  <c r="O9" i="66"/>
  <c r="N9" i="66"/>
  <c r="O8" i="66"/>
  <c r="N8" i="66"/>
  <c r="O7" i="66"/>
  <c r="N7" i="66"/>
  <c r="O6" i="66"/>
  <c r="N6" i="66"/>
  <c r="O5" i="66"/>
  <c r="N5" i="66"/>
  <c r="O4" i="66"/>
  <c r="N4" i="66"/>
  <c r="O5" i="67"/>
  <c r="N5" i="67"/>
  <c r="O4" i="67"/>
  <c r="N4" i="67"/>
  <c r="O6" i="67"/>
  <c r="N6" i="67"/>
  <c r="O12" i="68"/>
  <c r="O11" i="68"/>
  <c r="O10" i="68"/>
  <c r="O9" i="68"/>
  <c r="O8" i="68"/>
  <c r="O7" i="68"/>
  <c r="O6" i="68"/>
  <c r="O5" i="68"/>
  <c r="O4" i="68"/>
  <c r="N12" i="68"/>
  <c r="N11" i="68"/>
  <c r="N10" i="68"/>
  <c r="N9" i="68"/>
  <c r="N8" i="68"/>
  <c r="N7" i="68"/>
  <c r="N6" i="68"/>
  <c r="N5" i="68"/>
  <c r="N4" i="68"/>
  <c r="O5" i="69"/>
  <c r="O4" i="69"/>
  <c r="N5" i="69"/>
  <c r="N4" i="69"/>
  <c r="O12" i="69"/>
  <c r="N12" i="69"/>
  <c r="L12" i="69"/>
  <c r="E12" i="69"/>
  <c r="O11" i="69"/>
  <c r="N11" i="69"/>
  <c r="L11" i="69"/>
  <c r="E11" i="69"/>
  <c r="O10" i="69"/>
  <c r="N10" i="69"/>
  <c r="L10" i="69"/>
  <c r="E10" i="69"/>
  <c r="O9" i="69"/>
  <c r="N9" i="69"/>
  <c r="L9" i="69"/>
  <c r="E9" i="69"/>
  <c r="O8" i="69"/>
  <c r="N8" i="69"/>
  <c r="L8" i="69"/>
  <c r="E8" i="69"/>
  <c r="O7" i="69"/>
  <c r="N7" i="69"/>
  <c r="L7" i="69"/>
  <c r="E7" i="69"/>
  <c r="O6" i="69"/>
  <c r="N6" i="69"/>
  <c r="L6" i="69"/>
  <c r="E6" i="69"/>
  <c r="L5" i="69"/>
  <c r="E5" i="69"/>
  <c r="L4" i="69"/>
  <c r="E4" i="69"/>
  <c r="L12" i="68"/>
  <c r="E12" i="68"/>
  <c r="L11" i="68"/>
  <c r="E11" i="68"/>
  <c r="L10" i="68"/>
  <c r="E10" i="68"/>
  <c r="L9" i="68"/>
  <c r="E9" i="68"/>
  <c r="L8" i="68"/>
  <c r="E8" i="68"/>
  <c r="L7" i="68"/>
  <c r="E7" i="68"/>
  <c r="L6" i="68"/>
  <c r="E6" i="68"/>
  <c r="L5" i="68"/>
  <c r="E5" i="68"/>
  <c r="L4" i="68"/>
  <c r="E4" i="68"/>
  <c r="P4" i="68" s="1"/>
  <c r="O12" i="67"/>
  <c r="N12" i="67"/>
  <c r="L12" i="67"/>
  <c r="E12" i="67"/>
  <c r="O11" i="67"/>
  <c r="N11" i="67"/>
  <c r="L11" i="67"/>
  <c r="E11" i="67"/>
  <c r="O10" i="67"/>
  <c r="N10" i="67"/>
  <c r="L10" i="67"/>
  <c r="E10" i="67"/>
  <c r="P10" i="67" s="1"/>
  <c r="O9" i="67"/>
  <c r="N9" i="67"/>
  <c r="L9" i="67"/>
  <c r="E9" i="67"/>
  <c r="O8" i="67"/>
  <c r="N8" i="67"/>
  <c r="L8" i="67"/>
  <c r="E8" i="67"/>
  <c r="O7" i="67"/>
  <c r="N7" i="67"/>
  <c r="L7" i="67"/>
  <c r="E7" i="67"/>
  <c r="L6" i="67"/>
  <c r="E6" i="67"/>
  <c r="L5" i="67"/>
  <c r="E5" i="67"/>
  <c r="L4" i="67"/>
  <c r="E4" i="67"/>
  <c r="P4" i="67" s="1"/>
  <c r="N14" i="79" l="1"/>
  <c r="P5" i="67"/>
  <c r="P9" i="67"/>
  <c r="P5" i="69"/>
  <c r="G14" i="67"/>
  <c r="P6" i="69"/>
  <c r="G14" i="69"/>
  <c r="O12" i="71"/>
  <c r="O4" i="71"/>
  <c r="G14" i="68"/>
  <c r="P5" i="68"/>
  <c r="P6" i="68"/>
  <c r="P6" i="67"/>
  <c r="O7" i="71"/>
  <c r="F14" i="69"/>
  <c r="N14" i="77"/>
  <c r="N14" i="78"/>
  <c r="Q14" i="69"/>
  <c r="P7" i="69"/>
  <c r="N14" i="82"/>
  <c r="N14" i="81"/>
  <c r="N14" i="80"/>
  <c r="F14" i="67"/>
  <c r="F14" i="68"/>
  <c r="O11" i="71"/>
  <c r="O10" i="71"/>
  <c r="F14" i="71"/>
  <c r="O14" i="71"/>
  <c r="O9" i="71"/>
  <c r="G14" i="71"/>
  <c r="P14" i="69"/>
  <c r="P14" i="71"/>
  <c r="O5" i="71"/>
  <c r="O6" i="71"/>
  <c r="O8" i="71"/>
  <c r="P12" i="69"/>
  <c r="P11" i="69"/>
  <c r="P9" i="69"/>
  <c r="P4" i="69"/>
  <c r="P10" i="69"/>
  <c r="P8" i="69"/>
  <c r="P11" i="68"/>
  <c r="P9" i="68"/>
  <c r="P8" i="68"/>
  <c r="P7" i="68"/>
  <c r="P12" i="68"/>
  <c r="P10" i="68"/>
  <c r="P12" i="67"/>
  <c r="P11" i="67"/>
  <c r="P7" i="67"/>
  <c r="P8" i="67"/>
  <c r="L7" i="66"/>
  <c r="L8" i="66"/>
  <c r="L9" i="66"/>
  <c r="L10" i="66"/>
  <c r="L11" i="66"/>
  <c r="L12" i="66"/>
  <c r="L4" i="66"/>
  <c r="L5" i="66"/>
  <c r="L6" i="66"/>
  <c r="E12" i="66"/>
  <c r="E11" i="66"/>
  <c r="E10" i="66"/>
  <c r="E9" i="66"/>
  <c r="E8" i="66"/>
  <c r="E7" i="66"/>
  <c r="E6" i="66"/>
  <c r="E5" i="66"/>
  <c r="E4" i="66"/>
  <c r="P4" i="66" l="1"/>
  <c r="P6" i="66"/>
  <c r="P10" i="66"/>
  <c r="P11" i="66"/>
  <c r="P9" i="66"/>
  <c r="P7" i="66"/>
  <c r="P12" i="66"/>
  <c r="P5" i="66"/>
  <c r="P8" i="66"/>
  <c r="K12" i="64" l="1"/>
  <c r="K11" i="64"/>
  <c r="K10" i="64"/>
  <c r="K9" i="64"/>
  <c r="K8" i="64"/>
  <c r="K7" i="64"/>
  <c r="K6" i="64"/>
  <c r="K5" i="64"/>
  <c r="K4" i="64"/>
  <c r="E16" i="64"/>
  <c r="F16" i="64" s="1"/>
  <c r="O11" i="64"/>
  <c r="N12" i="64"/>
  <c r="N11" i="64"/>
  <c r="N10" i="64"/>
  <c r="N9" i="64"/>
  <c r="N8" i="64"/>
  <c r="N7" i="64"/>
  <c r="N6" i="64"/>
  <c r="N5" i="64"/>
  <c r="N4" i="64"/>
  <c r="M12" i="64"/>
  <c r="M11" i="64"/>
  <c r="M10" i="64"/>
  <c r="M9" i="64"/>
  <c r="M8" i="64"/>
  <c r="M7" i="64"/>
  <c r="M6" i="64"/>
  <c r="M5" i="64"/>
  <c r="M4" i="64"/>
  <c r="E12" i="64"/>
  <c r="O12" i="64" s="1"/>
  <c r="E11" i="64"/>
  <c r="E10" i="64"/>
  <c r="E9" i="64"/>
  <c r="O9" i="64" s="1"/>
  <c r="E8" i="64"/>
  <c r="E7" i="64"/>
  <c r="O7" i="64" s="1"/>
  <c r="E6" i="64"/>
  <c r="E5" i="64"/>
  <c r="E4" i="64"/>
  <c r="O4" i="64" l="1"/>
  <c r="O5" i="64"/>
  <c r="O6" i="64"/>
  <c r="O10" i="64"/>
  <c r="O8" i="64"/>
  <c r="L13" i="33" l="1"/>
  <c r="L12" i="33"/>
  <c r="L11" i="33"/>
  <c r="L10" i="33"/>
  <c r="L9" i="33"/>
  <c r="L8" i="33"/>
  <c r="Q8" i="33" s="1"/>
  <c r="L7" i="33"/>
  <c r="Q7" i="33" s="1"/>
  <c r="L6" i="33"/>
  <c r="Q6" i="33" s="1"/>
  <c r="L5" i="33"/>
  <c r="L4" i="33"/>
  <c r="Q4" i="33" s="1"/>
  <c r="R4" i="33" s="1"/>
  <c r="S4" i="33" s="1"/>
  <c r="T4" i="33" s="1"/>
  <c r="F13" i="33"/>
  <c r="F12" i="33"/>
  <c r="F11" i="33"/>
  <c r="F10" i="33"/>
  <c r="F9" i="33"/>
  <c r="F8" i="33"/>
  <c r="F7" i="33"/>
  <c r="M7" i="33" s="1"/>
  <c r="N7" i="33" s="1"/>
  <c r="S6" i="33"/>
  <c r="R6" i="33"/>
  <c r="F6" i="33"/>
  <c r="Q5" i="33"/>
  <c r="F5" i="33"/>
  <c r="F4" i="33"/>
  <c r="K13" i="32"/>
  <c r="E13" i="32"/>
  <c r="K12" i="32"/>
  <c r="E12" i="32"/>
  <c r="K11" i="32"/>
  <c r="E11" i="32"/>
  <c r="K10" i="32"/>
  <c r="E10" i="32"/>
  <c r="K9" i="32"/>
  <c r="E9" i="32"/>
  <c r="K8" i="32"/>
  <c r="P8" i="32" s="1"/>
  <c r="E8" i="32"/>
  <c r="K7" i="32"/>
  <c r="P7" i="32" s="1"/>
  <c r="E7" i="32"/>
  <c r="R6" i="32"/>
  <c r="Q6" i="32"/>
  <c r="K6" i="32"/>
  <c r="P6" i="32" s="1"/>
  <c r="E6" i="32"/>
  <c r="K5" i="32"/>
  <c r="P5" i="32" s="1"/>
  <c r="E5" i="32"/>
  <c r="L5" i="32" s="1"/>
  <c r="M5" i="32" s="1"/>
  <c r="K4" i="32"/>
  <c r="P4" i="32" s="1"/>
  <c r="Q4" i="32" s="1"/>
  <c r="R4" i="32" s="1"/>
  <c r="E4" i="32"/>
  <c r="L10" i="32" l="1"/>
  <c r="M10" i="32" s="1"/>
  <c r="M8" i="33"/>
  <c r="N8" i="33" s="1"/>
  <c r="L7" i="32"/>
  <c r="M7" i="32" s="1"/>
  <c r="L13" i="32"/>
  <c r="M13" i="32" s="1"/>
  <c r="L12" i="32"/>
  <c r="M12" i="32" s="1"/>
  <c r="L11" i="32"/>
  <c r="M11" i="32" s="1"/>
  <c r="L4" i="32"/>
  <c r="M4" i="32" s="1"/>
  <c r="L9" i="32"/>
  <c r="M9" i="32" s="1"/>
  <c r="M5" i="33"/>
  <c r="N5" i="33" s="1"/>
  <c r="M13" i="33"/>
  <c r="N13" i="33" s="1"/>
  <c r="M10" i="33"/>
  <c r="N10" i="33" s="1"/>
  <c r="M6" i="33"/>
  <c r="N6" i="33" s="1"/>
  <c r="M11" i="33"/>
  <c r="N11" i="33" s="1"/>
  <c r="M12" i="33"/>
  <c r="N12" i="33" s="1"/>
  <c r="M9" i="33"/>
  <c r="N9" i="33" s="1"/>
  <c r="M4" i="33"/>
  <c r="N4" i="33" s="1"/>
  <c r="L6" i="32"/>
  <c r="M6" i="32" s="1"/>
  <c r="L8" i="32"/>
  <c r="M8" i="32" s="1"/>
  <c r="S4" i="32"/>
</calcChain>
</file>

<file path=xl/sharedStrings.xml><?xml version="1.0" encoding="utf-8"?>
<sst xmlns="http://schemas.openxmlformats.org/spreadsheetml/2006/main" count="6541" uniqueCount="529">
  <si>
    <t>Count</t>
  </si>
  <si>
    <t>Volume (µL)</t>
  </si>
  <si>
    <t>Date</t>
  </si>
  <si>
    <t>Cell/ml</t>
  </si>
  <si>
    <t>Plot 3 (FL1-H/FL3-H)</t>
  </si>
  <si>
    <t>P4</t>
  </si>
  <si>
    <t>cell counts/ml</t>
  </si>
  <si>
    <t>PLY429</t>
  </si>
  <si>
    <t>consumed</t>
  </si>
  <si>
    <t>(count/ml)</t>
  </si>
  <si>
    <t>% removed</t>
  </si>
  <si>
    <t>inside downweller</t>
  </si>
  <si>
    <t>outside downweller</t>
  </si>
  <si>
    <t>taken 8:45am</t>
  </si>
  <si>
    <t xml:space="preserve">A01 8.27.21 - 1 in </t>
  </si>
  <si>
    <t xml:space="preserve">A02 8.27.21 - 2  in </t>
  </si>
  <si>
    <t>A03 8.27.21 - 3 in</t>
  </si>
  <si>
    <t>A04 8.27.21 - 4 in</t>
  </si>
  <si>
    <t>A05 8.27.21 - 5 in</t>
  </si>
  <si>
    <t>A06 8.27.21 - 6 in</t>
  </si>
  <si>
    <t>A07 8.27.21 - 7 in</t>
  </si>
  <si>
    <t>A08 8.27.21 - 8 in</t>
  </si>
  <si>
    <t>A09 8.27.21 - 9 in</t>
  </si>
  <si>
    <t>A10 8.27.21 - 10 in</t>
  </si>
  <si>
    <t>B01 8.27.21 - 1 out</t>
  </si>
  <si>
    <t>B02 8.27.21 - 2 out</t>
  </si>
  <si>
    <t>B03 8.27.21 - 3out</t>
  </si>
  <si>
    <t>B04 8.27.21 - 4 out</t>
  </si>
  <si>
    <t>B05 8.27.21 - 5 out</t>
  </si>
  <si>
    <t xml:space="preserve">B06 8.27.21 - 6 out </t>
  </si>
  <si>
    <t xml:space="preserve">B07 8.27.21 - 7 out </t>
  </si>
  <si>
    <t xml:space="preserve">B08 8.27.21 - 8 out </t>
  </si>
  <si>
    <t xml:space="preserve">B09 8.27.21 - 9 out </t>
  </si>
  <si>
    <t xml:space="preserve">B10 8.27.21 - 10 out </t>
  </si>
  <si>
    <t>pH</t>
  </si>
  <si>
    <t>this data not that accurate flow rates were off and could not wait long enough for the system to restabilize</t>
  </si>
  <si>
    <t>7.5D</t>
  </si>
  <si>
    <t>7.5A</t>
  </si>
  <si>
    <t>7.5C</t>
  </si>
  <si>
    <t>7.5B</t>
  </si>
  <si>
    <t>8.0C</t>
  </si>
  <si>
    <t>8.0D</t>
  </si>
  <si>
    <t>8.0A</t>
  </si>
  <si>
    <t>8.0B</t>
  </si>
  <si>
    <t>7.0A</t>
  </si>
  <si>
    <t xml:space="preserve">note: Yesterday afternoon (9/21/2021), it was decided to bump the algae feed from 2.0 to 2.5 in the peristaltic pump </t>
  </si>
  <si>
    <t>outlier samples, the algae bucket was low (~1.5 gallons) with aggregated cells filling the lines</t>
  </si>
  <si>
    <t xml:space="preserve"> - perhaps these samples contained these aglae clumps on the surface of 'in' downweller samples</t>
  </si>
  <si>
    <t xml:space="preserve">feed lines cleaned today after samples were taken </t>
  </si>
  <si>
    <t>note:as mentioned yesterday 10/18, today the tanks received</t>
  </si>
  <si>
    <t xml:space="preserve">24 hours at 4.0 ml/min - double the algae feed as yesterday </t>
  </si>
  <si>
    <t>we should expected higher algae in the fed tanks (top rows)</t>
  </si>
  <si>
    <t xml:space="preserve">note: 8D unfed was without flow upon arrival this morning </t>
  </si>
  <si>
    <t xml:space="preserve">note: columns for 8 unfed have more natural seston than the 7.5 unfed </t>
  </si>
  <si>
    <t>make note of this and chat with the group</t>
  </si>
  <si>
    <t>Plot 2 (FL3-H)</t>
  </si>
  <si>
    <t>M1</t>
  </si>
  <si>
    <t>M2</t>
  </si>
  <si>
    <t>HIGH cl COUNT</t>
  </si>
  <si>
    <t>LOW CL COUNT</t>
  </si>
  <si>
    <t>TOTAL COUNT</t>
  </si>
  <si>
    <t>Bucket</t>
  </si>
  <si>
    <t>high cell removed</t>
  </si>
  <si>
    <t>low removed</t>
  </si>
  <si>
    <t>total % removed</t>
  </si>
  <si>
    <t>Ice palace 19</t>
  </si>
  <si>
    <t>note: this is where our extras are (general F1s and the fed v.unfed challenge)</t>
  </si>
  <si>
    <t>HIGH Cell  ml</t>
  </si>
  <si>
    <t>MEAN</t>
  </si>
  <si>
    <t>SD</t>
  </si>
  <si>
    <t>OTHER…</t>
  </si>
  <si>
    <t xml:space="preserve">NOTE: in previous weeks we see many cases in qhich the 'out' is greater than the 'in' value. Today we are testing whether this is due to </t>
  </si>
  <si>
    <r>
      <t xml:space="preserve">the daily measurements occuring </t>
    </r>
    <r>
      <rPr>
        <i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sampling for flow cytometry with the idea that sediment/silk/algae/seston is kicked up by the sensor</t>
    </r>
  </si>
  <si>
    <t xml:space="preserve">and the culprit for this trend in our data (whereas the expect the opposite to be occuring - algae in at downweller, sclalops feed, out is less than in) </t>
  </si>
  <si>
    <t xml:space="preserve">so… today Shannon took measurments in the morning and Sam took measurements in the afternoon (here) </t>
  </si>
  <si>
    <t>OUTLIER</t>
  </si>
  <si>
    <t>total removed</t>
  </si>
  <si>
    <t>note: flow was off for a few minutes due to the temperature change, flow initiated about 10 minutes before I took samples (~1015am - Sam)</t>
  </si>
  <si>
    <t>flow was off for only 10-15 minutes</t>
  </si>
  <si>
    <r>
      <t xml:space="preserve">note 2: YSI measurements </t>
    </r>
    <r>
      <rPr>
        <b/>
        <sz val="11"/>
        <color theme="1"/>
        <rFont val="Calibri"/>
        <family val="2"/>
        <scheme val="minor"/>
      </rPr>
      <t>were not taken prior to sampling</t>
    </r>
    <r>
      <rPr>
        <sz val="11"/>
        <color theme="1"/>
        <rFont val="Calibri"/>
        <family val="2"/>
        <scheme val="minor"/>
      </rPr>
      <t xml:space="preserve"> to avoid kicking up silt/feces in the 'out' samples</t>
    </r>
  </si>
  <si>
    <t>*algae bucket was low during sampling..</t>
  </si>
  <si>
    <t>Ice palace (scallops)</t>
  </si>
  <si>
    <r>
      <t>NOTE:</t>
    </r>
    <r>
      <rPr>
        <b/>
        <sz val="11"/>
        <color theme="1"/>
        <rFont val="Calibri"/>
        <family val="2"/>
        <scheme val="minor"/>
      </rPr>
      <t xml:space="preserve"> algae was bumped up to 6 ml per minute starting on Monday (12/6)? </t>
    </r>
    <r>
      <rPr>
        <sz val="11"/>
        <color theme="1"/>
        <rFont val="Calibri"/>
        <family val="2"/>
        <scheme val="minor"/>
      </rPr>
      <t>Was 4 ml per min</t>
    </r>
  </si>
  <si>
    <t>date</t>
  </si>
  <si>
    <t>Treatment</t>
  </si>
  <si>
    <t>Note: No algal pump set up yet feeding drum filter water with 30 um mesh</t>
  </si>
  <si>
    <t>E01 1 9-10</t>
  </si>
  <si>
    <t>E02 2 9-10</t>
  </si>
  <si>
    <t>E03 3 9-10</t>
  </si>
  <si>
    <t>E04 16 7-9-21</t>
  </si>
  <si>
    <t>E05 5 9-10-21</t>
  </si>
  <si>
    <t>E06 6 9-10-21</t>
  </si>
  <si>
    <t>E07 9 9-10-21</t>
  </si>
  <si>
    <t>E08 10 9-10-21</t>
  </si>
  <si>
    <t>E09 11 9-10-21</t>
  </si>
  <si>
    <t>E10 12 9-10-21</t>
  </si>
  <si>
    <t>F01 10 9-10</t>
  </si>
  <si>
    <t>F02 9 9-10-21</t>
  </si>
  <si>
    <t>F03 8 9-10-21</t>
  </si>
  <si>
    <t>F04 7 9-10</t>
  </si>
  <si>
    <t>F05 6 9-10</t>
  </si>
  <si>
    <t>F06 5 9-10</t>
  </si>
  <si>
    <t>F07 4 9-10</t>
  </si>
  <si>
    <t>F08 3 9-10</t>
  </si>
  <si>
    <t>F09 2 9-10</t>
  </si>
  <si>
    <t>F10 1 9-10</t>
  </si>
  <si>
    <t>G01 1 9-13-21</t>
  </si>
  <si>
    <t>G02 2 9-13-21</t>
  </si>
  <si>
    <t>G03 3 9-13-21</t>
  </si>
  <si>
    <t>G04 4 9-13-21</t>
  </si>
  <si>
    <t>G05 5 9-13-21</t>
  </si>
  <si>
    <t>G06 6 9-13</t>
  </si>
  <si>
    <t>G07 9 9-13</t>
  </si>
  <si>
    <t>G08 10 9-13</t>
  </si>
  <si>
    <t>G09 11 9-13</t>
  </si>
  <si>
    <t>G10 12 9-13</t>
  </si>
  <si>
    <t>H01 1 9-13</t>
  </si>
  <si>
    <t>H02 2 9-13</t>
  </si>
  <si>
    <t>H03 3 9-13</t>
  </si>
  <si>
    <t>H04 4 9-13-21</t>
  </si>
  <si>
    <t>H05 5 9-13</t>
  </si>
  <si>
    <t>H06 6 9-13-21</t>
  </si>
  <si>
    <t>H07 9  9-13-21</t>
  </si>
  <si>
    <t>H08 10 9-13</t>
  </si>
  <si>
    <t xml:space="preserve">H09 11 9-13 </t>
  </si>
  <si>
    <t>H10 12 9-13</t>
  </si>
  <si>
    <t>Algal feed bucket</t>
  </si>
  <si>
    <t>total</t>
  </si>
  <si>
    <t>Note all CHAET at this time for feeding no PLY429 according to flow cytometer</t>
  </si>
  <si>
    <t>Note did not do algal bucket at this time</t>
  </si>
  <si>
    <t>Note feeding both Chaet and PLY429</t>
  </si>
  <si>
    <t>Chaet B</t>
  </si>
  <si>
    <t xml:space="preserve">                </t>
  </si>
  <si>
    <t>No PLY429 seen in flow cytometer</t>
  </si>
  <si>
    <t>Feeding rate was bumped up to 2.5 ml/min</t>
  </si>
  <si>
    <t>Note hard to see PLY on cytometer</t>
  </si>
  <si>
    <t>High counts</t>
  </si>
  <si>
    <t>low counts</t>
  </si>
  <si>
    <t xml:space="preserve">cannot see pLY in flow cytometer </t>
  </si>
  <si>
    <t>drum filter</t>
  </si>
  <si>
    <t xml:space="preserve">incoming drum filter water </t>
  </si>
  <si>
    <t>Ice Palace</t>
  </si>
  <si>
    <t>Only 1 population</t>
  </si>
  <si>
    <t>drum in</t>
  </si>
  <si>
    <t>drum out</t>
  </si>
  <si>
    <t>header tank</t>
  </si>
  <si>
    <t>PLY</t>
  </si>
  <si>
    <t>Chaet</t>
  </si>
  <si>
    <t>drum filter in</t>
  </si>
  <si>
    <t>drum filter out</t>
  </si>
  <si>
    <t xml:space="preserve">Inputs </t>
  </si>
  <si>
    <t>Outputs</t>
  </si>
  <si>
    <t>CHAET</t>
  </si>
  <si>
    <t>cell/ml</t>
  </si>
  <si>
    <t>9/20/21 morning</t>
  </si>
  <si>
    <t xml:space="preserve">9/20/21 afternoon </t>
  </si>
  <si>
    <t>11/23/2021 morning</t>
  </si>
  <si>
    <t>11/23/2021 afternoon</t>
  </si>
  <si>
    <t xml:space="preserve">Total </t>
  </si>
  <si>
    <t>High Chloropyll</t>
  </si>
  <si>
    <t>Low chlorophyll</t>
  </si>
  <si>
    <t>date since spawn</t>
  </si>
  <si>
    <t>% of high chlorophyll</t>
  </si>
  <si>
    <t>Total counts</t>
  </si>
  <si>
    <t>Volume</t>
  </si>
  <si>
    <t xml:space="preserve">Volume </t>
  </si>
  <si>
    <t>Total Counts</t>
  </si>
  <si>
    <t xml:space="preserve">drum filter in </t>
  </si>
  <si>
    <t xml:space="preserve">drum filter out </t>
  </si>
  <si>
    <t>pbr HARVEST</t>
  </si>
  <si>
    <t>TOTAL CELL COUNT</t>
  </si>
  <si>
    <t>% TOTAL REMOVED</t>
  </si>
  <si>
    <t>CELL/ML</t>
  </si>
  <si>
    <t>TOTAL</t>
  </si>
  <si>
    <t>Bucket 1</t>
  </si>
  <si>
    <t>BUCKET 2</t>
  </si>
  <si>
    <t>12/23/2021-Bucket 1</t>
  </si>
  <si>
    <t>12/23/2021-bucket 2</t>
  </si>
  <si>
    <t xml:space="preserve">SYSTEM </t>
  </si>
  <si>
    <t>TANK FARM</t>
  </si>
  <si>
    <t xml:space="preserve">likely pseudofeces </t>
  </si>
  <si>
    <t>NOZZLE</t>
  </si>
  <si>
    <t>PLY (pbr)</t>
  </si>
  <si>
    <t>Chaet (new bag)</t>
  </si>
  <si>
    <t>ice palace</t>
  </si>
  <si>
    <t xml:space="preserve">dilution factor </t>
  </si>
  <si>
    <t xml:space="preserve"> 1 : 2</t>
  </si>
  <si>
    <t>ODDLY LOW - CHECK FEED LINE</t>
  </si>
  <si>
    <t>Chaet (mass culture)</t>
  </si>
  <si>
    <t>-</t>
  </si>
  <si>
    <t>total cell counts/ml</t>
  </si>
  <si>
    <t>high cl cell counts/ml</t>
  </si>
  <si>
    <t>av perc rem</t>
  </si>
  <si>
    <t>av cell rem</t>
  </si>
  <si>
    <t xml:space="preserve"> </t>
  </si>
  <si>
    <t>NOTE: today is a cookout, bucket was not sampled -  algae measurements are not relevant</t>
  </si>
  <si>
    <t>flow cy is showing lag between clicking'RUN' and recording data (~ 15-20 sec); ran a subset only before sip clean and shut down</t>
  </si>
  <si>
    <t>NOZZLE/ SYSTEM</t>
  </si>
  <si>
    <t>ICE PALACE</t>
  </si>
  <si>
    <t>PSEUODOFECES LIKELY</t>
  </si>
  <si>
    <t>labeled 'spout'</t>
  </si>
  <si>
    <t>unlabeled</t>
  </si>
  <si>
    <t>8D AND 7E PUMP WAS NOT FEEDING WHEN COLLECTED</t>
  </si>
  <si>
    <t>7.5E</t>
  </si>
  <si>
    <t>7.5F</t>
  </si>
  <si>
    <t>7.5G</t>
  </si>
  <si>
    <t>7.5H</t>
  </si>
  <si>
    <t>8.0E</t>
  </si>
  <si>
    <t>8.0F</t>
  </si>
  <si>
    <t>8.0G</t>
  </si>
  <si>
    <t>8.0H</t>
  </si>
  <si>
    <r>
      <t>NOTE:</t>
    </r>
    <r>
      <rPr>
        <sz val="11"/>
        <color theme="1"/>
        <rFont val="Calibri"/>
        <family val="2"/>
        <scheme val="minor"/>
      </rPr>
      <t xml:space="preserve"> YESTERDAY THE DOWNWELLERS WERE SPLIT</t>
    </r>
  </si>
  <si>
    <t>TO TWO BASKETS (A+E; B+F, C+G, D+H)</t>
  </si>
  <si>
    <t>DRUM FILTER IN</t>
  </si>
  <si>
    <t>DRUM FILTER OUT</t>
  </si>
  <si>
    <t>NOTE:DRUM FILTER CHANGE - TOOK SAMPLES AFTER (BELOW)</t>
  </si>
  <si>
    <t>NOTE: 8E AND 7.5E HAD MINIMAL TO NO ALGAE FLOW - FIXED AT 10AM</t>
  </si>
  <si>
    <t>the 'nozzle' was taken before the drum filter was changed</t>
  </si>
  <si>
    <t>NOZZLE/ SYSTEM SIDE  2</t>
  </si>
  <si>
    <t>% HIGH CELLS REMOVED</t>
  </si>
  <si>
    <t>% LOW CELLS REMOVED</t>
  </si>
  <si>
    <t>Note: algae was not running to downwellers when taken - prioritzed drumfilter samples and the nozzle today</t>
  </si>
  <si>
    <t>20220202 ALGAE BUCKET</t>
  </si>
  <si>
    <t>FOR RESP TRIAL</t>
  </si>
  <si>
    <t>how much algae to add to 250 ml container for 40,000 cells per mL?</t>
  </si>
  <si>
    <t>DROPPED</t>
  </si>
  <si>
    <t>HATCH 1</t>
  </si>
  <si>
    <t>HEADER TANK 1</t>
  </si>
  <si>
    <t>Nozzle 1</t>
  </si>
  <si>
    <t>PBR in overflow (sw)</t>
  </si>
  <si>
    <t>odd… were these reversed? -Sam</t>
  </si>
  <si>
    <t>no out taken…</t>
  </si>
  <si>
    <t>8E DID NOT have a food line likely for 24 hrs - this is JUST raw water (interesting data point!)</t>
  </si>
  <si>
    <t>RAMPED UP FEEDING TO 6 ML MIN (FROM 4) YESTERDAY AFTERNOON</t>
  </si>
  <si>
    <t>PSEUDOFECES?</t>
  </si>
  <si>
    <t xml:space="preserve">NO ALGAL IN </t>
  </si>
  <si>
    <t>LOW ALGAL IN PUMPING WRONG</t>
  </si>
  <si>
    <t>WRONG BAD SAMPLE</t>
  </si>
  <si>
    <t>BAD SAMPLE</t>
  </si>
  <si>
    <t xml:space="preserve">TRIED NEW SAMPLI9NG WITHOT MOVING BUCKET DID NOTWORK </t>
  </si>
  <si>
    <t>.</t>
  </si>
  <si>
    <t>Nozzle 1-AFTERNOON</t>
  </si>
  <si>
    <t xml:space="preserve">nozzle1 </t>
  </si>
  <si>
    <t>loss of high</t>
  </si>
  <si>
    <t>loss of low</t>
  </si>
  <si>
    <t>30 um</t>
  </si>
  <si>
    <t xml:space="preserve">drum filter 30 um </t>
  </si>
  <si>
    <t>High Removal</t>
  </si>
  <si>
    <t>biodeposition counts</t>
  </si>
  <si>
    <t>totsl cells ml</t>
  </si>
  <si>
    <t xml:space="preserve">poor quality'sample </t>
  </si>
  <si>
    <t>LARVAL TANKS</t>
  </si>
  <si>
    <t>tank #</t>
  </si>
  <si>
    <t>HIGH CL Cell  ml</t>
  </si>
  <si>
    <t>used the template  'DOWNWELLERS.cit'  (same used for most of F1 life history)</t>
  </si>
  <si>
    <t>(including T-iso) - more gating needed if we want to disentangle species - Sam</t>
  </si>
  <si>
    <t>we are targetting 30,000 cells mL with filtered algae batch fed to larval tanks (10L)</t>
  </si>
  <si>
    <t>Notes: larvae are ~18-20 hours old</t>
  </si>
  <si>
    <t xml:space="preserve">appears  'low cl' (as M2) in 'DOWNWELLERS.cit' gates the algae species we are currently feeding </t>
  </si>
  <si>
    <t>Tiso</t>
  </si>
  <si>
    <t>harbor</t>
  </si>
  <si>
    <t xml:space="preserve">minicool </t>
  </si>
  <si>
    <t>penthouse</t>
  </si>
  <si>
    <t xml:space="preserve">bucket in </t>
  </si>
  <si>
    <t>bucket out</t>
  </si>
  <si>
    <t>raw</t>
  </si>
  <si>
    <t>M3</t>
  </si>
  <si>
    <t>M4</t>
  </si>
  <si>
    <t>low chlorohyll</t>
  </si>
  <si>
    <t>algal mc room</t>
  </si>
  <si>
    <t>A01 8.0a IN 72022</t>
  </si>
  <si>
    <t>A02 8b in 72022</t>
  </si>
  <si>
    <t>A03 8c in 72022</t>
  </si>
  <si>
    <t>A04 8d in 72022</t>
  </si>
  <si>
    <t>A05 7.5a  IN 7202022</t>
  </si>
  <si>
    <t>A06 7.5 b in 72022</t>
  </si>
  <si>
    <t xml:space="preserve">A07 7.0c in 72022 </t>
  </si>
  <si>
    <t>A08 7.5d in 72022</t>
  </si>
  <si>
    <t>B01 8a out 72022</t>
  </si>
  <si>
    <t>B02 8b out 72022</t>
  </si>
  <si>
    <t>B03 8c out 72022</t>
  </si>
  <si>
    <t>B04 8d out 72022</t>
  </si>
  <si>
    <t>B05 7.5a OUT 72022</t>
  </si>
  <si>
    <t>B06 7.5b out 72022</t>
  </si>
  <si>
    <t>B07 7.5 c out 72022</t>
  </si>
  <si>
    <t>B08 7.5d out 72022</t>
  </si>
  <si>
    <t>HIGH Cell  cells/ml</t>
  </si>
  <si>
    <t>low cells (cell/ml</t>
  </si>
  <si>
    <t>mc room (cells/ml)</t>
  </si>
  <si>
    <t>High cells removed</t>
  </si>
  <si>
    <t>low cells removed</t>
  </si>
  <si>
    <t>mass culture room cells removed</t>
  </si>
  <si>
    <t>total cells remvoed</t>
  </si>
  <si>
    <t>total cells/ml</t>
  </si>
  <si>
    <t xml:space="preserve">  </t>
  </si>
  <si>
    <t>C01 8a in 7_21_22</t>
  </si>
  <si>
    <t>C02 8b in 72122</t>
  </si>
  <si>
    <t>C03 8c in 7212022</t>
  </si>
  <si>
    <t>C04 8d in 7212022</t>
  </si>
  <si>
    <t>C05 7.5a in 7212022</t>
  </si>
  <si>
    <t>C06 7.5b in 7212022</t>
  </si>
  <si>
    <t>C07 7.5c in 7222022</t>
  </si>
  <si>
    <t>C08 7.5d in 7222022</t>
  </si>
  <si>
    <t>D01 8a out 72122</t>
  </si>
  <si>
    <t>D02 8b out 7212022</t>
  </si>
  <si>
    <t>D03 8c out 7212022</t>
  </si>
  <si>
    <t>D04 8d out 7212022</t>
  </si>
  <si>
    <t>D05 7.5a out 7212022</t>
  </si>
  <si>
    <t>D06 7.5b out 7212022</t>
  </si>
  <si>
    <t>D07 7.5c out 7222022</t>
  </si>
  <si>
    <t>D08 7.5d out 7222022</t>
  </si>
  <si>
    <t>E01 8A in 7252022</t>
  </si>
  <si>
    <t>E02 8b in 7252022</t>
  </si>
  <si>
    <t>E03 8c in 7252022</t>
  </si>
  <si>
    <t>E04 8d in 7252022</t>
  </si>
  <si>
    <t>E05 7.5 a in 7252022</t>
  </si>
  <si>
    <t>E06 7.5b in 7252022</t>
  </si>
  <si>
    <t>E07 7c in 7252022</t>
  </si>
  <si>
    <t>E08 7.5d in 7.25.22</t>
  </si>
  <si>
    <t>F01 8 a out 7252022</t>
  </si>
  <si>
    <t>F02 8 b out 7252022</t>
  </si>
  <si>
    <t>F03 8c out 7252022</t>
  </si>
  <si>
    <t>F04 8d out 7252022</t>
  </si>
  <si>
    <t>F05 7.5 a out 7252022</t>
  </si>
  <si>
    <t>F06 7.5 b out 7252022</t>
  </si>
  <si>
    <t>F07 7.5c out 7252022</t>
  </si>
  <si>
    <t>F08 7d out 7.25.22</t>
  </si>
  <si>
    <t>M7</t>
  </si>
  <si>
    <t>A09 7.5A IN 7282022</t>
  </si>
  <si>
    <t>A10 7.5 OUT 7282022</t>
  </si>
  <si>
    <t>B09 7.5B IN 7282022</t>
  </si>
  <si>
    <t>B10 7.5B OUT7282022</t>
  </si>
  <si>
    <t>C09 7.5C IN 7282022</t>
  </si>
  <si>
    <t>D09 7.5D IN 7282022</t>
  </si>
  <si>
    <t>D10 7.5D OUT 7282022</t>
  </si>
  <si>
    <t>E09 7.5 OM E</t>
  </si>
  <si>
    <t>E10 7.5E OUT 7282022</t>
  </si>
  <si>
    <t>F09 7.5F IN 7282022</t>
  </si>
  <si>
    <t>F10 7.5F OUT 7282022</t>
  </si>
  <si>
    <t>G01 8a in 7282022</t>
  </si>
  <si>
    <t>G02 8B IN 72822</t>
  </si>
  <si>
    <t>G03 8C IN 7282022</t>
  </si>
  <si>
    <t>G04 8D IN 7282022</t>
  </si>
  <si>
    <t>G05 8E IN 7282022</t>
  </si>
  <si>
    <t>G06 8F IN 7282022</t>
  </si>
  <si>
    <t>G07 8G IN 7282022</t>
  </si>
  <si>
    <t>G08 8H IN 7282022</t>
  </si>
  <si>
    <t>G09 7.5G IN 7282022</t>
  </si>
  <si>
    <t>G10 7.5H IN 7282022</t>
  </si>
  <si>
    <t>H01 8A OUT 7282022</t>
  </si>
  <si>
    <t>H02 8B OUT 7282022</t>
  </si>
  <si>
    <t>H03 8C OUT 7282022</t>
  </si>
  <si>
    <t>H04 8D OUT 7282022</t>
  </si>
  <si>
    <t>H05 8E IN 7282022</t>
  </si>
  <si>
    <t>H06 8F OUT 7282022</t>
  </si>
  <si>
    <t>H07 8G OUT 7282022</t>
  </si>
  <si>
    <t>C10 7.5C OUT 7282022</t>
  </si>
  <si>
    <t>A01 8A IN 8122</t>
  </si>
  <si>
    <t>A02 8B IN 8122</t>
  </si>
  <si>
    <t>A03 8C IN 8122</t>
  </si>
  <si>
    <t>A04 8D IN 8122</t>
  </si>
  <si>
    <t>A05 8E IN 8122</t>
  </si>
  <si>
    <t>A06 8.0F IN 8122</t>
  </si>
  <si>
    <t>A07 8.0G IN 8122</t>
  </si>
  <si>
    <t>A08 8.0H IN 8122</t>
  </si>
  <si>
    <t>B01 8AOUT 8122</t>
  </si>
  <si>
    <t>B02 8B OUT 8122</t>
  </si>
  <si>
    <t>B03 8C OUT 8122</t>
  </si>
  <si>
    <t>B04 8D OUT 8122</t>
  </si>
  <si>
    <t>B05 8E OUT 8122</t>
  </si>
  <si>
    <t>B06 8F OUT 8122</t>
  </si>
  <si>
    <t>B07 8G OUT 8122</t>
  </si>
  <si>
    <t>B08 8.0H OUT 8122</t>
  </si>
  <si>
    <t>C01 7.5A IN 8122</t>
  </si>
  <si>
    <t>C02 7.5B IN 8222</t>
  </si>
  <si>
    <t>C03 7.5C IN 8122</t>
  </si>
  <si>
    <t>C04 7.5D IN 8122</t>
  </si>
  <si>
    <t>C05 7.5E IN 8122</t>
  </si>
  <si>
    <t>C06 7.5F IN 8122</t>
  </si>
  <si>
    <t>C07 7.5G IN 8122</t>
  </si>
  <si>
    <t>C08 7.5H IN 8122</t>
  </si>
  <si>
    <t>D01 7.5A OUT 8122</t>
  </si>
  <si>
    <t>D02 7.5B OUT 8122</t>
  </si>
  <si>
    <t>D03 7.5C OUT 8122</t>
  </si>
  <si>
    <t>D04 7.5D OUT 8122</t>
  </si>
  <si>
    <t>D05 7.5E OUT 8122</t>
  </si>
  <si>
    <t>D06 7.5F OUT</t>
  </si>
  <si>
    <t>D07 7.5G OUT 8122</t>
  </si>
  <si>
    <t>D08 7.5H OUT 8122</t>
  </si>
  <si>
    <t>H12 WASTE</t>
  </si>
  <si>
    <t>Larvae feed</t>
  </si>
  <si>
    <t xml:space="preserve">CHGRA </t>
  </si>
  <si>
    <t>TISO</t>
  </si>
  <si>
    <t xml:space="preserve">dilution </t>
  </si>
  <si>
    <t>species</t>
  </si>
  <si>
    <t>count</t>
  </si>
  <si>
    <t>cells/ml</t>
  </si>
  <si>
    <t>PCV</t>
  </si>
  <si>
    <t>extras</t>
  </si>
  <si>
    <t xml:space="preserve">4, 21, 5 are from pH 8 cohort (parents) - larvae under ambient </t>
  </si>
  <si>
    <t xml:space="preserve">extras' are in a 7 gallon bucket in the basement, combined batches 6 and 7 from pH 8 cohort  </t>
  </si>
  <si>
    <t xml:space="preserve">flow cy </t>
  </si>
  <si>
    <t>flow cy (DI)</t>
  </si>
  <si>
    <t>*PCV noted on the algae bin</t>
  </si>
  <si>
    <t xml:space="preserve">mean tanks (not extras) </t>
  </si>
  <si>
    <t xml:space="preserve">1, 2, 3 are from pH 8 cohort (parents) - larvae under ambient </t>
  </si>
  <si>
    <t>exras yesterday..</t>
  </si>
  <si>
    <t>depleted..</t>
  </si>
  <si>
    <t>MORNING</t>
  </si>
  <si>
    <t>AFTERNOON</t>
  </si>
  <si>
    <t>na</t>
  </si>
  <si>
    <t>target = 20k cells per ml</t>
  </si>
  <si>
    <t>additional samples…</t>
  </si>
  <si>
    <t>sup</t>
  </si>
  <si>
    <t>*Katie knows where these are from</t>
  </si>
  <si>
    <t xml:space="preserve">targetted 30 k </t>
  </si>
  <si>
    <t xml:space="preserve">NOTE: iso and CHGRA gated in the 'M2' region in the file </t>
  </si>
  <si>
    <t xml:space="preserve">DOWNWELLERS.cit </t>
  </si>
  <si>
    <t xml:space="preserve">Used M2 to quantify algae in each proceeding day </t>
  </si>
  <si>
    <t>to target counts for these algae cells</t>
  </si>
  <si>
    <t>same algae as 8/17</t>
  </si>
  <si>
    <t>in the morning, we fed the same algae as 8/17 - however…</t>
  </si>
  <si>
    <t>NEW ALGAE COUNTED IN THE AFTERNOON! (we will use for tomorrow!)</t>
  </si>
  <si>
    <t>Larvae feed (morning = fed algae from 8/17 yesterday on 8/19- first feed today will be in the afternoon with these counts!)</t>
  </si>
  <si>
    <t>mean</t>
  </si>
  <si>
    <t>% depleted</t>
  </si>
  <si>
    <t xml:space="preserve">mean tanks </t>
  </si>
  <si>
    <t xml:space="preserve">use this value when feeding this afternoon </t>
  </si>
  <si>
    <t>NOTE: the 'morning' values today (8/20) were fed the algae from 8-17-22</t>
  </si>
  <si>
    <t>afternoon' wre fed the algae counted here (^above)</t>
  </si>
  <si>
    <t xml:space="preserve">to be safe from overfeeding, even with this caution we are over the target value </t>
  </si>
  <si>
    <t>NOTE: I fed 3 ml less than the calculated value due to thr dramatic change in culture density (review below)</t>
  </si>
  <si>
    <t xml:space="preserve">Larvae feed </t>
  </si>
  <si>
    <t>algae count above^ osed on 8/20 and 8/21 when fed</t>
  </si>
  <si>
    <t>an additional 5k c mL-1 to simply add some fresh algae without overfeeding the tanks - 'morning' measurements here reflect the day after this addition (~43k if no algae were consumed/died)</t>
  </si>
  <si>
    <t>Rshiny input</t>
  </si>
  <si>
    <t>36k</t>
  </si>
  <si>
    <t>40k</t>
  </si>
  <si>
    <t>target cell mL</t>
  </si>
  <si>
    <t>30k</t>
  </si>
  <si>
    <t>27k</t>
  </si>
  <si>
    <t>NOTE:similar to yesterday, I input a lower value to the script to avoid over feeding</t>
  </si>
  <si>
    <t>and again, we are above our target. Are the Tiso + CHGRA cultures under estimated/divided since the count last friday? (values below)</t>
  </si>
  <si>
    <t xml:space="preserve">Note: algae counts on 8/20 were roughly 38k c mL-1 (view previous tab). The 8/21 (Sunday) crew was directed to feed </t>
  </si>
  <si>
    <t xml:space="preserve">Note: algae counts on 8/22 were roughly 44k c mL-1 (view previous tab). </t>
  </si>
  <si>
    <t xml:space="preserve"> 'morning' measurements here reflect the day after this addition</t>
  </si>
  <si>
    <t>10, 11, 12 are from pH 7.5 cohort (parents) - larvae under moderately-elevated</t>
  </si>
  <si>
    <t>10, 11, 12 are from pH 7.5 cohort (parents)  - larvae under moderately-elevated</t>
  </si>
  <si>
    <t>8/24/2022</t>
  </si>
  <si>
    <t>did not measure</t>
  </si>
  <si>
    <t xml:space="preserve">NOTE: added 5k cells per mL to each tank </t>
  </si>
  <si>
    <t>did not measure (left for appointment) - assume tanks are 39,752+5000 for the morning calculation in 8/24</t>
  </si>
  <si>
    <t xml:space="preserve">Note: morning measurements estimate the % depleted from  39,752+5000 cells mL </t>
  </si>
  <si>
    <t xml:space="preserve">new algae used to feed today - values below </t>
  </si>
  <si>
    <t>algae count above^ measured morning 8/24, a;gae was spun 8/23</t>
  </si>
  <si>
    <t>new algae used for the first time today (culture counts below)</t>
  </si>
  <si>
    <t>target = 40k cells per ml</t>
  </si>
  <si>
    <t xml:space="preserve">too low - bump up by 10k to target 15k (next table to the right) </t>
  </si>
  <si>
    <t>45k</t>
  </si>
  <si>
    <t>target = 45k cells per ml</t>
  </si>
  <si>
    <t>added 10k to each tank</t>
  </si>
  <si>
    <t>dropped</t>
  </si>
  <si>
    <t>added 7 k cells mL-1 yesterday afternoon</t>
  </si>
  <si>
    <t xml:space="preserve">to bump up to 45 k cells mL </t>
  </si>
  <si>
    <t>*assumed 45k</t>
  </si>
  <si>
    <t>did not measure yesterday</t>
  </si>
  <si>
    <t>8/26/2022</t>
  </si>
  <si>
    <t>NOTE: these counts were used to feed yesterday - today (8/26) is a drop day and we will begin a new feed regime of 25% ISO 23% PLY 25% Mono 25% Chaet</t>
  </si>
  <si>
    <t>TISO (old)</t>
  </si>
  <si>
    <t>CHGRA (old)</t>
  </si>
  <si>
    <t>TISO (new)</t>
  </si>
  <si>
    <t>CHGRA (new)</t>
  </si>
  <si>
    <t>Mono</t>
  </si>
  <si>
    <t>Ply</t>
  </si>
  <si>
    <t>NOTE: new algae spun down yesterday - counted this morning; we will begin a new feed regime of 25% ISO 23% PLY 25% Mono 25% Chaet</t>
  </si>
  <si>
    <t xml:space="preserve">target = 45k cells per ml - feed regime highlighed below </t>
  </si>
  <si>
    <t xml:space="preserve">fed a 25,25,25,25% of Iso, CHGRA, Mono, Ply yesterday 8/28/2022 after we dropped the tanks </t>
  </si>
  <si>
    <t>*assumed 40K</t>
  </si>
  <si>
    <t>60K</t>
  </si>
  <si>
    <t xml:space="preserve">bumped up 30K from morning counts </t>
  </si>
  <si>
    <t>result on 8/26/22when fed the same ration</t>
  </si>
  <si>
    <t>3:14PM</t>
  </si>
  <si>
    <t>follow-up measurement to assess how they are feeding</t>
  </si>
  <si>
    <t>NOTE: count again to see how much they are depleting</t>
  </si>
  <si>
    <t>Objective is to transition to PCV (packed cell volume) to account for differences</t>
  </si>
  <si>
    <t>in cell size between algae species</t>
  </si>
  <si>
    <t>% consumed</t>
  </si>
  <si>
    <t>MEAN cell count</t>
  </si>
  <si>
    <t xml:space="preserve">MEAN % depleted </t>
  </si>
  <si>
    <t>4.5 hours (fed at 10:45a)</t>
  </si>
  <si>
    <r>
      <t xml:space="preserve">OBJ: dose an additional bump of 10k cells mL-1 of </t>
    </r>
    <r>
      <rPr>
        <b/>
        <sz val="11"/>
        <color theme="1"/>
        <rFont val="Calibri"/>
        <family val="2"/>
        <scheme val="minor"/>
      </rPr>
      <t>only Mono</t>
    </r>
    <r>
      <rPr>
        <sz val="11"/>
        <color theme="1"/>
        <rFont val="Calibri"/>
        <family val="2"/>
        <scheme val="minor"/>
      </rPr>
      <t xml:space="preserve"> to each tank </t>
    </r>
  </si>
  <si>
    <t>Why? Fed calculations by cell concentration was underfeeding Mono by ~ 2/3 and overfeeding Ply</t>
  </si>
  <si>
    <t>mean+Mono bump on 8/29</t>
  </si>
  <si>
    <t>*assumed as 48,798+10,000</t>
  </si>
  <si>
    <t>70K</t>
  </si>
  <si>
    <t xml:space="preserve">larvae/spat were reintroduced to tanks with (assumed to be) 70K cell mL-1 about 2 hours </t>
  </si>
  <si>
    <t xml:space="preserve">prior to these samples being taken </t>
  </si>
  <si>
    <t>NOTE: added algae according to PCV as 21% CHGRA 70% Mono, 9% Ply</t>
  </si>
  <si>
    <t>4:00p</t>
  </si>
  <si>
    <t>Obj: determine how much they have feed in the last 3.3 hours</t>
  </si>
  <si>
    <t>bump up the algae back to 70K before the end of the day</t>
  </si>
  <si>
    <t>MEAN% consumed</t>
  </si>
  <si>
    <t>MEAN % consumed per hour</t>
  </si>
  <si>
    <t>could they</t>
  </si>
  <si>
    <t xml:space="preserve">have fed this </t>
  </si>
  <si>
    <t>fast???</t>
  </si>
  <si>
    <t xml:space="preserve"> 3.5% consumed over the last 3.3 hours. </t>
  </si>
  <si>
    <t>At the end of the day…</t>
  </si>
  <si>
    <t xml:space="preserve">Bumped up the algae by 20 K c mL-1 to target 70K c mL-1 in each bucket </t>
  </si>
  <si>
    <t>fed the same ratio of chaet, ply, and mono as this afternoon</t>
  </si>
  <si>
    <t>*assumed 70K</t>
  </si>
  <si>
    <t>8/30/2022</t>
  </si>
  <si>
    <t xml:space="preserve">new algae counts </t>
  </si>
  <si>
    <t>CHGRA</t>
  </si>
  <si>
    <t>3:00pm</t>
  </si>
  <si>
    <t xml:space="preserve">follow-up measurements - buckets WERE NOT FED THIS MORNING </t>
  </si>
  <si>
    <t xml:space="preserve">Objective- assess how much they are depeting to gauge our feeding regime </t>
  </si>
  <si>
    <t>*assumed 62K</t>
  </si>
  <si>
    <t xml:space="preserve"> 10K added yesterday</t>
  </si>
  <si>
    <t xml:space="preserve">to bump from 52K </t>
  </si>
  <si>
    <t>fed 1:1:1 ply chaet and mono</t>
  </si>
  <si>
    <t>fed 1:1:1 ply chaet and mono - fed at ~8:45a</t>
  </si>
  <si>
    <t>target ~65K added to empty tanks pre-drop, samples taken ~2 hours after spat/larvae were introduced to the tnaks</t>
  </si>
  <si>
    <t>added 10K more algae in the same ratio to bump to 62K</t>
  </si>
  <si>
    <t>objective this afternoon: add 15K more algae to each tank in the same feed ratio to bump up to ~62K</t>
  </si>
  <si>
    <t>15K added yesterday</t>
  </si>
  <si>
    <t xml:space="preserve">to bump from 46-47K </t>
  </si>
  <si>
    <t xml:space="preserve">target ~65K </t>
  </si>
  <si>
    <t>objective this morning add 25K more algae to each tank in the same feed ratio to bump up to ~65K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</si>
</sst>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center" indent="1"/>
    </xf>
    <xf numFmtId="20" fontId="0" fillId="0" borderId="0" xfId="0" applyNumberFormat="1"/>
    <xf numFmtId="16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 applyFill="1"/>
    <xf numFmtId="14" fontId="0" fillId="0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16" fontId="0" fillId="0" borderId="0" xfId="0" applyNumberFormat="1" applyFill="1"/>
    <xf numFmtId="0" fontId="0" fillId="0" borderId="0" xfId="0" applyFill="1" applyAlignment="1">
      <alignment horizontal="left" vertical="center" indent="1"/>
    </xf>
    <xf numFmtId="1" fontId="0" fillId="0" borderId="0" xfId="0" applyNumberFormat="1" applyFill="1"/>
    <xf numFmtId="1" fontId="0" fillId="0" borderId="0" xfId="0" applyNumberFormat="1"/>
    <xf numFmtId="3" fontId="0" fillId="2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0" fillId="0" borderId="0" xfId="0" applyNumberFormat="1" applyFill="1" applyAlignment="1">
      <alignment horizontal="left"/>
    </xf>
    <xf numFmtId="0" fontId="1" fillId="3" borderId="0" xfId="0" applyFont="1" applyFill="1"/>
    <xf numFmtId="2" fontId="0" fillId="3" borderId="0" xfId="0" applyNumberFormat="1" applyFill="1"/>
    <xf numFmtId="0" fontId="0" fillId="3" borderId="0" xfId="0" applyNumberFormat="1" applyFill="1"/>
    <xf numFmtId="3" fontId="0" fillId="3" borderId="0" xfId="0" applyNumberFormat="1" applyFill="1"/>
    <xf numFmtId="0" fontId="0" fillId="2" borderId="0" xfId="0" applyNumberFormat="1" applyFill="1"/>
    <xf numFmtId="2" fontId="0" fillId="2" borderId="0" xfId="0" applyNumberFormat="1" applyFill="1"/>
    <xf numFmtId="14" fontId="0" fillId="0" borderId="0" xfId="0" applyNumberFormat="1" applyFill="1" applyAlignment="1">
      <alignment horizontal="right"/>
    </xf>
    <xf numFmtId="2" fontId="1" fillId="2" borderId="0" xfId="0" applyNumberFormat="1" applyFont="1" applyFill="1"/>
    <xf numFmtId="3" fontId="1" fillId="2" borderId="0" xfId="0" applyNumberFormat="1" applyFont="1" applyFill="1"/>
    <xf numFmtId="0" fontId="0" fillId="0" borderId="0" xfId="0" applyFont="1" applyFill="1"/>
    <xf numFmtId="2" fontId="0" fillId="0" borderId="0" xfId="0" applyNumberFormat="1" applyFill="1" applyAlignment="1">
      <alignment horizontal="right"/>
    </xf>
    <xf numFmtId="3" fontId="1" fillId="0" borderId="0" xfId="0" applyNumberFormat="1" applyFont="1" applyFill="1"/>
    <xf numFmtId="0" fontId="0" fillId="0" borderId="0" xfId="0" quotePrefix="1" applyNumberFormat="1" applyFill="1"/>
    <xf numFmtId="2" fontId="0" fillId="0" borderId="0" xfId="0" quotePrefix="1" applyNumberFormat="1" applyFill="1"/>
    <xf numFmtId="3" fontId="0" fillId="0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Experiment side'!$A$4:$A$625</c:f>
              <c:numCache>
                <c:formatCode>m/d/yyyy</c:formatCode>
                <c:ptCount val="622"/>
                <c:pt idx="0">
                  <c:v>44424</c:v>
                </c:pt>
                <c:pt idx="1">
                  <c:v>44424</c:v>
                </c:pt>
                <c:pt idx="2">
                  <c:v>44424</c:v>
                </c:pt>
                <c:pt idx="3">
                  <c:v>44424</c:v>
                </c:pt>
                <c:pt idx="4">
                  <c:v>44424</c:v>
                </c:pt>
                <c:pt idx="5">
                  <c:v>44424</c:v>
                </c:pt>
                <c:pt idx="6">
                  <c:v>44424</c:v>
                </c:pt>
                <c:pt idx="7">
                  <c:v>44424</c:v>
                </c:pt>
                <c:pt idx="8">
                  <c:v>44424</c:v>
                </c:pt>
                <c:pt idx="9">
                  <c:v>44424</c:v>
                </c:pt>
                <c:pt idx="10">
                  <c:v>44428</c:v>
                </c:pt>
                <c:pt idx="11">
                  <c:v>44428</c:v>
                </c:pt>
                <c:pt idx="12">
                  <c:v>44428</c:v>
                </c:pt>
                <c:pt idx="13">
                  <c:v>44428</c:v>
                </c:pt>
                <c:pt idx="14">
                  <c:v>44428</c:v>
                </c:pt>
                <c:pt idx="15">
                  <c:v>44428</c:v>
                </c:pt>
                <c:pt idx="16">
                  <c:v>44428</c:v>
                </c:pt>
                <c:pt idx="17">
                  <c:v>44428</c:v>
                </c:pt>
                <c:pt idx="18">
                  <c:v>44428</c:v>
                </c:pt>
                <c:pt idx="19">
                  <c:v>44428</c:v>
                </c:pt>
                <c:pt idx="20">
                  <c:v>44432</c:v>
                </c:pt>
                <c:pt idx="21">
                  <c:v>44432</c:v>
                </c:pt>
                <c:pt idx="22">
                  <c:v>44432</c:v>
                </c:pt>
                <c:pt idx="23">
                  <c:v>44432</c:v>
                </c:pt>
                <c:pt idx="24">
                  <c:v>44432</c:v>
                </c:pt>
                <c:pt idx="25">
                  <c:v>44432</c:v>
                </c:pt>
                <c:pt idx="26">
                  <c:v>44432</c:v>
                </c:pt>
                <c:pt idx="27">
                  <c:v>44432</c:v>
                </c:pt>
                <c:pt idx="28">
                  <c:v>44432</c:v>
                </c:pt>
                <c:pt idx="29">
                  <c:v>44432</c:v>
                </c:pt>
                <c:pt idx="30">
                  <c:v>44435</c:v>
                </c:pt>
                <c:pt idx="31">
                  <c:v>44435</c:v>
                </c:pt>
                <c:pt idx="32">
                  <c:v>44435</c:v>
                </c:pt>
                <c:pt idx="33">
                  <c:v>44435</c:v>
                </c:pt>
                <c:pt idx="34">
                  <c:v>44435</c:v>
                </c:pt>
                <c:pt idx="35">
                  <c:v>44435</c:v>
                </c:pt>
                <c:pt idx="36">
                  <c:v>44435</c:v>
                </c:pt>
                <c:pt idx="37">
                  <c:v>44435</c:v>
                </c:pt>
                <c:pt idx="38">
                  <c:v>44435</c:v>
                </c:pt>
                <c:pt idx="39">
                  <c:v>44435</c:v>
                </c:pt>
                <c:pt idx="40">
                  <c:v>44441</c:v>
                </c:pt>
                <c:pt idx="41">
                  <c:v>44441</c:v>
                </c:pt>
                <c:pt idx="42">
                  <c:v>44441</c:v>
                </c:pt>
                <c:pt idx="43">
                  <c:v>44441</c:v>
                </c:pt>
                <c:pt idx="44">
                  <c:v>44441</c:v>
                </c:pt>
                <c:pt idx="45">
                  <c:v>44441</c:v>
                </c:pt>
                <c:pt idx="46">
                  <c:v>44441</c:v>
                </c:pt>
                <c:pt idx="47">
                  <c:v>44441</c:v>
                </c:pt>
                <c:pt idx="48">
                  <c:v>44441</c:v>
                </c:pt>
                <c:pt idx="49">
                  <c:v>44441</c:v>
                </c:pt>
                <c:pt idx="50">
                  <c:v>44447</c:v>
                </c:pt>
                <c:pt idx="51">
                  <c:v>44447</c:v>
                </c:pt>
                <c:pt idx="52">
                  <c:v>44447</c:v>
                </c:pt>
                <c:pt idx="53">
                  <c:v>44447</c:v>
                </c:pt>
                <c:pt idx="54">
                  <c:v>44447</c:v>
                </c:pt>
                <c:pt idx="55">
                  <c:v>44447</c:v>
                </c:pt>
                <c:pt idx="56">
                  <c:v>44447</c:v>
                </c:pt>
                <c:pt idx="57">
                  <c:v>44447</c:v>
                </c:pt>
                <c:pt idx="58">
                  <c:v>44447</c:v>
                </c:pt>
                <c:pt idx="59">
                  <c:v>44447</c:v>
                </c:pt>
                <c:pt idx="60">
                  <c:v>44449</c:v>
                </c:pt>
                <c:pt idx="61">
                  <c:v>44449</c:v>
                </c:pt>
                <c:pt idx="62">
                  <c:v>44449</c:v>
                </c:pt>
                <c:pt idx="63">
                  <c:v>44449</c:v>
                </c:pt>
                <c:pt idx="64">
                  <c:v>44449</c:v>
                </c:pt>
                <c:pt idx="65">
                  <c:v>44449</c:v>
                </c:pt>
                <c:pt idx="66">
                  <c:v>44449</c:v>
                </c:pt>
                <c:pt idx="67">
                  <c:v>44449</c:v>
                </c:pt>
                <c:pt idx="68">
                  <c:v>44449</c:v>
                </c:pt>
                <c:pt idx="69">
                  <c:v>44449</c:v>
                </c:pt>
                <c:pt idx="70">
                  <c:v>44452</c:v>
                </c:pt>
                <c:pt idx="71">
                  <c:v>44452</c:v>
                </c:pt>
                <c:pt idx="72">
                  <c:v>44452</c:v>
                </c:pt>
                <c:pt idx="73">
                  <c:v>44452</c:v>
                </c:pt>
                <c:pt idx="74">
                  <c:v>44452</c:v>
                </c:pt>
                <c:pt idx="75">
                  <c:v>44452</c:v>
                </c:pt>
                <c:pt idx="76">
                  <c:v>44452</c:v>
                </c:pt>
                <c:pt idx="77">
                  <c:v>44452</c:v>
                </c:pt>
                <c:pt idx="78">
                  <c:v>44452</c:v>
                </c:pt>
                <c:pt idx="79">
                  <c:v>44452</c:v>
                </c:pt>
                <c:pt idx="80">
                  <c:v>44454</c:v>
                </c:pt>
                <c:pt idx="81">
                  <c:v>44454</c:v>
                </c:pt>
                <c:pt idx="82">
                  <c:v>44454</c:v>
                </c:pt>
                <c:pt idx="83">
                  <c:v>44454</c:v>
                </c:pt>
                <c:pt idx="84">
                  <c:v>44454</c:v>
                </c:pt>
                <c:pt idx="85">
                  <c:v>44454</c:v>
                </c:pt>
                <c:pt idx="86">
                  <c:v>44454</c:v>
                </c:pt>
                <c:pt idx="87">
                  <c:v>44454</c:v>
                </c:pt>
                <c:pt idx="88">
                  <c:v>44454</c:v>
                </c:pt>
                <c:pt idx="89">
                  <c:v>44454</c:v>
                </c:pt>
                <c:pt idx="90">
                  <c:v>44455</c:v>
                </c:pt>
                <c:pt idx="91">
                  <c:v>44455</c:v>
                </c:pt>
                <c:pt idx="92">
                  <c:v>44455</c:v>
                </c:pt>
                <c:pt idx="93">
                  <c:v>44455</c:v>
                </c:pt>
                <c:pt idx="94">
                  <c:v>44455</c:v>
                </c:pt>
                <c:pt idx="95">
                  <c:v>44455</c:v>
                </c:pt>
                <c:pt idx="96">
                  <c:v>44455</c:v>
                </c:pt>
                <c:pt idx="97">
                  <c:v>44455</c:v>
                </c:pt>
                <c:pt idx="98">
                  <c:v>44455</c:v>
                </c:pt>
                <c:pt idx="99">
                  <c:v>44459</c:v>
                </c:pt>
                <c:pt idx="100">
                  <c:v>44459</c:v>
                </c:pt>
                <c:pt idx="101">
                  <c:v>44459</c:v>
                </c:pt>
                <c:pt idx="102">
                  <c:v>44459</c:v>
                </c:pt>
                <c:pt idx="103">
                  <c:v>44459</c:v>
                </c:pt>
                <c:pt idx="104">
                  <c:v>44459</c:v>
                </c:pt>
                <c:pt idx="105">
                  <c:v>44459</c:v>
                </c:pt>
                <c:pt idx="106">
                  <c:v>44459</c:v>
                </c:pt>
                <c:pt idx="107">
                  <c:v>44459</c:v>
                </c:pt>
                <c:pt idx="108">
                  <c:v>44459</c:v>
                </c:pt>
                <c:pt idx="109">
                  <c:v>44459</c:v>
                </c:pt>
                <c:pt idx="110">
                  <c:v>44459</c:v>
                </c:pt>
                <c:pt idx="111">
                  <c:v>44459</c:v>
                </c:pt>
                <c:pt idx="112">
                  <c:v>44459</c:v>
                </c:pt>
                <c:pt idx="113">
                  <c:v>44459</c:v>
                </c:pt>
                <c:pt idx="114">
                  <c:v>44459</c:v>
                </c:pt>
                <c:pt idx="115">
                  <c:v>44459</c:v>
                </c:pt>
                <c:pt idx="116">
                  <c:v>44459</c:v>
                </c:pt>
                <c:pt idx="117">
                  <c:v>44460</c:v>
                </c:pt>
                <c:pt idx="118">
                  <c:v>44460</c:v>
                </c:pt>
                <c:pt idx="119">
                  <c:v>44460</c:v>
                </c:pt>
                <c:pt idx="120">
                  <c:v>44460</c:v>
                </c:pt>
                <c:pt idx="121">
                  <c:v>44460</c:v>
                </c:pt>
                <c:pt idx="122">
                  <c:v>44460</c:v>
                </c:pt>
                <c:pt idx="123">
                  <c:v>44460</c:v>
                </c:pt>
                <c:pt idx="124">
                  <c:v>44460</c:v>
                </c:pt>
                <c:pt idx="125">
                  <c:v>44460</c:v>
                </c:pt>
                <c:pt idx="126">
                  <c:v>44461</c:v>
                </c:pt>
                <c:pt idx="127">
                  <c:v>44461</c:v>
                </c:pt>
                <c:pt idx="128">
                  <c:v>44461</c:v>
                </c:pt>
                <c:pt idx="129">
                  <c:v>44461</c:v>
                </c:pt>
                <c:pt idx="130">
                  <c:v>44461</c:v>
                </c:pt>
                <c:pt idx="131">
                  <c:v>44461</c:v>
                </c:pt>
                <c:pt idx="132">
                  <c:v>44461</c:v>
                </c:pt>
                <c:pt idx="133">
                  <c:v>44461</c:v>
                </c:pt>
                <c:pt idx="134">
                  <c:v>44461</c:v>
                </c:pt>
                <c:pt idx="135">
                  <c:v>44462</c:v>
                </c:pt>
                <c:pt idx="136">
                  <c:v>44462</c:v>
                </c:pt>
                <c:pt idx="137">
                  <c:v>44462</c:v>
                </c:pt>
                <c:pt idx="138">
                  <c:v>44462</c:v>
                </c:pt>
                <c:pt idx="139">
                  <c:v>44462</c:v>
                </c:pt>
                <c:pt idx="140">
                  <c:v>44462</c:v>
                </c:pt>
                <c:pt idx="141">
                  <c:v>44462</c:v>
                </c:pt>
                <c:pt idx="142">
                  <c:v>44462</c:v>
                </c:pt>
                <c:pt idx="143">
                  <c:v>44462</c:v>
                </c:pt>
                <c:pt idx="144">
                  <c:v>44466</c:v>
                </c:pt>
                <c:pt idx="145">
                  <c:v>44466</c:v>
                </c:pt>
                <c:pt idx="146">
                  <c:v>44466</c:v>
                </c:pt>
                <c:pt idx="147">
                  <c:v>44466</c:v>
                </c:pt>
                <c:pt idx="148">
                  <c:v>44466</c:v>
                </c:pt>
                <c:pt idx="149">
                  <c:v>44466</c:v>
                </c:pt>
                <c:pt idx="150">
                  <c:v>44466</c:v>
                </c:pt>
                <c:pt idx="151">
                  <c:v>44466</c:v>
                </c:pt>
                <c:pt idx="152">
                  <c:v>44466</c:v>
                </c:pt>
                <c:pt idx="153">
                  <c:v>44467</c:v>
                </c:pt>
                <c:pt idx="154">
                  <c:v>44467</c:v>
                </c:pt>
                <c:pt idx="155">
                  <c:v>44467</c:v>
                </c:pt>
                <c:pt idx="156">
                  <c:v>44467</c:v>
                </c:pt>
                <c:pt idx="157">
                  <c:v>44467</c:v>
                </c:pt>
                <c:pt idx="158">
                  <c:v>44467</c:v>
                </c:pt>
                <c:pt idx="159">
                  <c:v>44467</c:v>
                </c:pt>
                <c:pt idx="160">
                  <c:v>44467</c:v>
                </c:pt>
                <c:pt idx="161">
                  <c:v>44467</c:v>
                </c:pt>
                <c:pt idx="162">
                  <c:v>44469</c:v>
                </c:pt>
                <c:pt idx="163">
                  <c:v>44469</c:v>
                </c:pt>
                <c:pt idx="164">
                  <c:v>44469</c:v>
                </c:pt>
                <c:pt idx="165">
                  <c:v>44469</c:v>
                </c:pt>
                <c:pt idx="166">
                  <c:v>44469</c:v>
                </c:pt>
                <c:pt idx="167">
                  <c:v>44469</c:v>
                </c:pt>
                <c:pt idx="168">
                  <c:v>44469</c:v>
                </c:pt>
                <c:pt idx="169">
                  <c:v>44469</c:v>
                </c:pt>
                <c:pt idx="170">
                  <c:v>44469</c:v>
                </c:pt>
                <c:pt idx="171">
                  <c:v>44473</c:v>
                </c:pt>
                <c:pt idx="172">
                  <c:v>44473</c:v>
                </c:pt>
                <c:pt idx="173">
                  <c:v>44473</c:v>
                </c:pt>
                <c:pt idx="174">
                  <c:v>44473</c:v>
                </c:pt>
                <c:pt idx="175">
                  <c:v>44473</c:v>
                </c:pt>
                <c:pt idx="176">
                  <c:v>44473</c:v>
                </c:pt>
                <c:pt idx="177">
                  <c:v>44473</c:v>
                </c:pt>
                <c:pt idx="178">
                  <c:v>44473</c:v>
                </c:pt>
                <c:pt idx="179">
                  <c:v>44473</c:v>
                </c:pt>
                <c:pt idx="180">
                  <c:v>44474</c:v>
                </c:pt>
                <c:pt idx="181">
                  <c:v>44474</c:v>
                </c:pt>
                <c:pt idx="182">
                  <c:v>44474</c:v>
                </c:pt>
                <c:pt idx="183">
                  <c:v>44474</c:v>
                </c:pt>
                <c:pt idx="184">
                  <c:v>44474</c:v>
                </c:pt>
                <c:pt idx="185">
                  <c:v>44474</c:v>
                </c:pt>
                <c:pt idx="186">
                  <c:v>44474</c:v>
                </c:pt>
                <c:pt idx="187">
                  <c:v>44474</c:v>
                </c:pt>
                <c:pt idx="188">
                  <c:v>44474</c:v>
                </c:pt>
                <c:pt idx="189">
                  <c:v>44475</c:v>
                </c:pt>
                <c:pt idx="190">
                  <c:v>44475</c:v>
                </c:pt>
                <c:pt idx="191">
                  <c:v>44475</c:v>
                </c:pt>
                <c:pt idx="192">
                  <c:v>44475</c:v>
                </c:pt>
                <c:pt idx="193">
                  <c:v>44475</c:v>
                </c:pt>
                <c:pt idx="194">
                  <c:v>44475</c:v>
                </c:pt>
                <c:pt idx="195">
                  <c:v>44475</c:v>
                </c:pt>
                <c:pt idx="196">
                  <c:v>44475</c:v>
                </c:pt>
                <c:pt idx="197">
                  <c:v>44475</c:v>
                </c:pt>
                <c:pt idx="198">
                  <c:v>44476</c:v>
                </c:pt>
                <c:pt idx="199">
                  <c:v>44476</c:v>
                </c:pt>
                <c:pt idx="200">
                  <c:v>44476</c:v>
                </c:pt>
                <c:pt idx="201">
                  <c:v>44476</c:v>
                </c:pt>
                <c:pt idx="202">
                  <c:v>44476</c:v>
                </c:pt>
                <c:pt idx="203">
                  <c:v>44476</c:v>
                </c:pt>
                <c:pt idx="204">
                  <c:v>44476</c:v>
                </c:pt>
                <c:pt idx="205">
                  <c:v>44476</c:v>
                </c:pt>
                <c:pt idx="206">
                  <c:v>44476</c:v>
                </c:pt>
                <c:pt idx="207">
                  <c:v>44481</c:v>
                </c:pt>
                <c:pt idx="208">
                  <c:v>44481</c:v>
                </c:pt>
                <c:pt idx="209">
                  <c:v>44481</c:v>
                </c:pt>
                <c:pt idx="210">
                  <c:v>44481</c:v>
                </c:pt>
                <c:pt idx="211">
                  <c:v>44481</c:v>
                </c:pt>
                <c:pt idx="212">
                  <c:v>44481</c:v>
                </c:pt>
                <c:pt idx="213">
                  <c:v>44481</c:v>
                </c:pt>
                <c:pt idx="214">
                  <c:v>44481</c:v>
                </c:pt>
                <c:pt idx="215">
                  <c:v>44481</c:v>
                </c:pt>
                <c:pt idx="216">
                  <c:v>44482</c:v>
                </c:pt>
                <c:pt idx="217">
                  <c:v>44482</c:v>
                </c:pt>
                <c:pt idx="218">
                  <c:v>44482</c:v>
                </c:pt>
                <c:pt idx="219">
                  <c:v>44482</c:v>
                </c:pt>
                <c:pt idx="220">
                  <c:v>44482</c:v>
                </c:pt>
                <c:pt idx="221">
                  <c:v>44482</c:v>
                </c:pt>
                <c:pt idx="222">
                  <c:v>44482</c:v>
                </c:pt>
                <c:pt idx="223">
                  <c:v>44482</c:v>
                </c:pt>
                <c:pt idx="224">
                  <c:v>44482</c:v>
                </c:pt>
                <c:pt idx="225">
                  <c:v>44483</c:v>
                </c:pt>
                <c:pt idx="226">
                  <c:v>44483</c:v>
                </c:pt>
                <c:pt idx="227">
                  <c:v>44483</c:v>
                </c:pt>
                <c:pt idx="228">
                  <c:v>44483</c:v>
                </c:pt>
                <c:pt idx="229">
                  <c:v>44483</c:v>
                </c:pt>
                <c:pt idx="230">
                  <c:v>44483</c:v>
                </c:pt>
                <c:pt idx="231">
                  <c:v>44483</c:v>
                </c:pt>
                <c:pt idx="232">
                  <c:v>44483</c:v>
                </c:pt>
                <c:pt idx="233">
                  <c:v>44483</c:v>
                </c:pt>
                <c:pt idx="234">
                  <c:v>44487</c:v>
                </c:pt>
                <c:pt idx="235">
                  <c:v>44487</c:v>
                </c:pt>
                <c:pt idx="236">
                  <c:v>44487</c:v>
                </c:pt>
                <c:pt idx="237">
                  <c:v>44487</c:v>
                </c:pt>
                <c:pt idx="238">
                  <c:v>44487</c:v>
                </c:pt>
                <c:pt idx="239">
                  <c:v>44487</c:v>
                </c:pt>
                <c:pt idx="240">
                  <c:v>44487</c:v>
                </c:pt>
                <c:pt idx="241">
                  <c:v>44487</c:v>
                </c:pt>
                <c:pt idx="242">
                  <c:v>44487</c:v>
                </c:pt>
                <c:pt idx="243">
                  <c:v>44488</c:v>
                </c:pt>
                <c:pt idx="244">
                  <c:v>44488</c:v>
                </c:pt>
                <c:pt idx="245">
                  <c:v>44488</c:v>
                </c:pt>
                <c:pt idx="246">
                  <c:v>44488</c:v>
                </c:pt>
                <c:pt idx="247">
                  <c:v>44488</c:v>
                </c:pt>
                <c:pt idx="248">
                  <c:v>44488</c:v>
                </c:pt>
                <c:pt idx="249">
                  <c:v>44488</c:v>
                </c:pt>
                <c:pt idx="250">
                  <c:v>44488</c:v>
                </c:pt>
                <c:pt idx="251">
                  <c:v>44488</c:v>
                </c:pt>
                <c:pt idx="252">
                  <c:v>44490</c:v>
                </c:pt>
                <c:pt idx="253">
                  <c:v>44490</c:v>
                </c:pt>
                <c:pt idx="254">
                  <c:v>44490</c:v>
                </c:pt>
                <c:pt idx="255">
                  <c:v>44490</c:v>
                </c:pt>
                <c:pt idx="256">
                  <c:v>44490</c:v>
                </c:pt>
                <c:pt idx="257">
                  <c:v>44490</c:v>
                </c:pt>
                <c:pt idx="258">
                  <c:v>44490</c:v>
                </c:pt>
                <c:pt idx="259">
                  <c:v>44490</c:v>
                </c:pt>
                <c:pt idx="260">
                  <c:v>44490</c:v>
                </c:pt>
                <c:pt idx="261">
                  <c:v>44496</c:v>
                </c:pt>
                <c:pt idx="262">
                  <c:v>44496</c:v>
                </c:pt>
                <c:pt idx="263">
                  <c:v>44496</c:v>
                </c:pt>
                <c:pt idx="264">
                  <c:v>44496</c:v>
                </c:pt>
                <c:pt idx="265">
                  <c:v>44496</c:v>
                </c:pt>
                <c:pt idx="266">
                  <c:v>44496</c:v>
                </c:pt>
                <c:pt idx="267">
                  <c:v>44496</c:v>
                </c:pt>
                <c:pt idx="268">
                  <c:v>44496</c:v>
                </c:pt>
                <c:pt idx="269">
                  <c:v>44496</c:v>
                </c:pt>
                <c:pt idx="270">
                  <c:v>44501</c:v>
                </c:pt>
                <c:pt idx="271">
                  <c:v>44501</c:v>
                </c:pt>
                <c:pt idx="272">
                  <c:v>44501</c:v>
                </c:pt>
                <c:pt idx="273">
                  <c:v>44501</c:v>
                </c:pt>
                <c:pt idx="274">
                  <c:v>44501</c:v>
                </c:pt>
                <c:pt idx="275">
                  <c:v>44501</c:v>
                </c:pt>
                <c:pt idx="276">
                  <c:v>44501</c:v>
                </c:pt>
                <c:pt idx="277">
                  <c:v>44501</c:v>
                </c:pt>
                <c:pt idx="278">
                  <c:v>44501</c:v>
                </c:pt>
                <c:pt idx="279">
                  <c:v>44502</c:v>
                </c:pt>
                <c:pt idx="280">
                  <c:v>44502</c:v>
                </c:pt>
                <c:pt idx="281">
                  <c:v>44502</c:v>
                </c:pt>
                <c:pt idx="282">
                  <c:v>44502</c:v>
                </c:pt>
                <c:pt idx="283">
                  <c:v>44502</c:v>
                </c:pt>
                <c:pt idx="284">
                  <c:v>44502</c:v>
                </c:pt>
                <c:pt idx="285">
                  <c:v>44502</c:v>
                </c:pt>
                <c:pt idx="286">
                  <c:v>44502</c:v>
                </c:pt>
                <c:pt idx="287">
                  <c:v>44502</c:v>
                </c:pt>
                <c:pt idx="288">
                  <c:v>44503</c:v>
                </c:pt>
                <c:pt idx="289">
                  <c:v>44503</c:v>
                </c:pt>
                <c:pt idx="290">
                  <c:v>44503</c:v>
                </c:pt>
                <c:pt idx="291">
                  <c:v>44503</c:v>
                </c:pt>
                <c:pt idx="292">
                  <c:v>44503</c:v>
                </c:pt>
                <c:pt idx="293">
                  <c:v>44503</c:v>
                </c:pt>
                <c:pt idx="294">
                  <c:v>44503</c:v>
                </c:pt>
                <c:pt idx="295">
                  <c:v>44503</c:v>
                </c:pt>
                <c:pt idx="296">
                  <c:v>44503</c:v>
                </c:pt>
                <c:pt idx="297">
                  <c:v>44509</c:v>
                </c:pt>
                <c:pt idx="298">
                  <c:v>44509</c:v>
                </c:pt>
                <c:pt idx="299">
                  <c:v>44509</c:v>
                </c:pt>
                <c:pt idx="300">
                  <c:v>44509</c:v>
                </c:pt>
                <c:pt idx="301">
                  <c:v>44509</c:v>
                </c:pt>
                <c:pt idx="302">
                  <c:v>44509</c:v>
                </c:pt>
                <c:pt idx="303">
                  <c:v>44509</c:v>
                </c:pt>
                <c:pt idx="304">
                  <c:v>44509</c:v>
                </c:pt>
                <c:pt idx="305">
                  <c:v>44509</c:v>
                </c:pt>
                <c:pt idx="306">
                  <c:v>44510</c:v>
                </c:pt>
                <c:pt idx="307">
                  <c:v>44510</c:v>
                </c:pt>
                <c:pt idx="308">
                  <c:v>44510</c:v>
                </c:pt>
                <c:pt idx="309">
                  <c:v>44510</c:v>
                </c:pt>
                <c:pt idx="310">
                  <c:v>44510</c:v>
                </c:pt>
                <c:pt idx="311">
                  <c:v>44510</c:v>
                </c:pt>
                <c:pt idx="312">
                  <c:v>44510</c:v>
                </c:pt>
                <c:pt idx="313">
                  <c:v>44510</c:v>
                </c:pt>
                <c:pt idx="314">
                  <c:v>44510</c:v>
                </c:pt>
                <c:pt idx="315">
                  <c:v>44515</c:v>
                </c:pt>
                <c:pt idx="316">
                  <c:v>44515</c:v>
                </c:pt>
                <c:pt idx="317">
                  <c:v>44515</c:v>
                </c:pt>
                <c:pt idx="318">
                  <c:v>44515</c:v>
                </c:pt>
                <c:pt idx="319">
                  <c:v>44515</c:v>
                </c:pt>
                <c:pt idx="320">
                  <c:v>44515</c:v>
                </c:pt>
                <c:pt idx="321">
                  <c:v>44515</c:v>
                </c:pt>
                <c:pt idx="322">
                  <c:v>44515</c:v>
                </c:pt>
                <c:pt idx="323">
                  <c:v>44515</c:v>
                </c:pt>
                <c:pt idx="324">
                  <c:v>44516</c:v>
                </c:pt>
                <c:pt idx="325">
                  <c:v>44516</c:v>
                </c:pt>
                <c:pt idx="326">
                  <c:v>44516</c:v>
                </c:pt>
                <c:pt idx="327">
                  <c:v>44516</c:v>
                </c:pt>
                <c:pt idx="328">
                  <c:v>44516</c:v>
                </c:pt>
                <c:pt idx="329">
                  <c:v>44516</c:v>
                </c:pt>
                <c:pt idx="330">
                  <c:v>44516</c:v>
                </c:pt>
                <c:pt idx="331">
                  <c:v>44516</c:v>
                </c:pt>
                <c:pt idx="332">
                  <c:v>44516</c:v>
                </c:pt>
                <c:pt idx="333">
                  <c:v>44518</c:v>
                </c:pt>
                <c:pt idx="334">
                  <c:v>44518</c:v>
                </c:pt>
                <c:pt idx="335">
                  <c:v>44518</c:v>
                </c:pt>
                <c:pt idx="336">
                  <c:v>44518</c:v>
                </c:pt>
                <c:pt idx="337">
                  <c:v>44518</c:v>
                </c:pt>
                <c:pt idx="338">
                  <c:v>44518</c:v>
                </c:pt>
                <c:pt idx="339">
                  <c:v>44518</c:v>
                </c:pt>
                <c:pt idx="340">
                  <c:v>44518</c:v>
                </c:pt>
                <c:pt idx="341">
                  <c:v>44518</c:v>
                </c:pt>
                <c:pt idx="342">
                  <c:v>44523</c:v>
                </c:pt>
                <c:pt idx="343">
                  <c:v>44523</c:v>
                </c:pt>
                <c:pt idx="344">
                  <c:v>44523</c:v>
                </c:pt>
                <c:pt idx="345">
                  <c:v>44523</c:v>
                </c:pt>
                <c:pt idx="346">
                  <c:v>44523</c:v>
                </c:pt>
                <c:pt idx="347">
                  <c:v>44523</c:v>
                </c:pt>
                <c:pt idx="348">
                  <c:v>44523</c:v>
                </c:pt>
                <c:pt idx="349">
                  <c:v>44523</c:v>
                </c:pt>
                <c:pt idx="350">
                  <c:v>44523</c:v>
                </c:pt>
                <c:pt idx="351">
                  <c:v>44523</c:v>
                </c:pt>
                <c:pt idx="352">
                  <c:v>44523</c:v>
                </c:pt>
                <c:pt idx="353">
                  <c:v>44523</c:v>
                </c:pt>
                <c:pt idx="354">
                  <c:v>44523</c:v>
                </c:pt>
                <c:pt idx="355">
                  <c:v>44523</c:v>
                </c:pt>
                <c:pt idx="356">
                  <c:v>44523</c:v>
                </c:pt>
                <c:pt idx="357">
                  <c:v>44523</c:v>
                </c:pt>
                <c:pt idx="358">
                  <c:v>44523</c:v>
                </c:pt>
                <c:pt idx="359">
                  <c:v>44523</c:v>
                </c:pt>
                <c:pt idx="360">
                  <c:v>44530</c:v>
                </c:pt>
                <c:pt idx="361">
                  <c:v>44530</c:v>
                </c:pt>
                <c:pt idx="362">
                  <c:v>44530</c:v>
                </c:pt>
                <c:pt idx="363">
                  <c:v>44530</c:v>
                </c:pt>
                <c:pt idx="364">
                  <c:v>44530</c:v>
                </c:pt>
                <c:pt idx="365">
                  <c:v>44530</c:v>
                </c:pt>
                <c:pt idx="366">
                  <c:v>44530</c:v>
                </c:pt>
                <c:pt idx="367">
                  <c:v>44530</c:v>
                </c:pt>
                <c:pt idx="368">
                  <c:v>44530</c:v>
                </c:pt>
                <c:pt idx="369">
                  <c:v>44531</c:v>
                </c:pt>
                <c:pt idx="370">
                  <c:v>44531</c:v>
                </c:pt>
                <c:pt idx="371">
                  <c:v>44531</c:v>
                </c:pt>
                <c:pt idx="372">
                  <c:v>44531</c:v>
                </c:pt>
                <c:pt idx="373">
                  <c:v>44531</c:v>
                </c:pt>
                <c:pt idx="374">
                  <c:v>44531</c:v>
                </c:pt>
                <c:pt idx="375">
                  <c:v>44531</c:v>
                </c:pt>
                <c:pt idx="376">
                  <c:v>44531</c:v>
                </c:pt>
                <c:pt idx="377">
                  <c:v>44531</c:v>
                </c:pt>
                <c:pt idx="378">
                  <c:v>44532</c:v>
                </c:pt>
                <c:pt idx="379">
                  <c:v>44532</c:v>
                </c:pt>
                <c:pt idx="380">
                  <c:v>44532</c:v>
                </c:pt>
                <c:pt idx="381">
                  <c:v>44532</c:v>
                </c:pt>
                <c:pt idx="382">
                  <c:v>44532</c:v>
                </c:pt>
                <c:pt idx="383">
                  <c:v>44532</c:v>
                </c:pt>
                <c:pt idx="384">
                  <c:v>44532</c:v>
                </c:pt>
                <c:pt idx="385">
                  <c:v>44532</c:v>
                </c:pt>
                <c:pt idx="386">
                  <c:v>44532</c:v>
                </c:pt>
                <c:pt idx="387">
                  <c:v>44536</c:v>
                </c:pt>
                <c:pt idx="388">
                  <c:v>44536</c:v>
                </c:pt>
                <c:pt idx="389">
                  <c:v>44536</c:v>
                </c:pt>
                <c:pt idx="390">
                  <c:v>44536</c:v>
                </c:pt>
                <c:pt idx="391">
                  <c:v>44536</c:v>
                </c:pt>
                <c:pt idx="392">
                  <c:v>44536</c:v>
                </c:pt>
                <c:pt idx="393">
                  <c:v>44536</c:v>
                </c:pt>
                <c:pt idx="394">
                  <c:v>44536</c:v>
                </c:pt>
                <c:pt idx="395">
                  <c:v>44536</c:v>
                </c:pt>
                <c:pt idx="396">
                  <c:v>44538</c:v>
                </c:pt>
                <c:pt idx="397">
                  <c:v>44538</c:v>
                </c:pt>
                <c:pt idx="398">
                  <c:v>44538</c:v>
                </c:pt>
                <c:pt idx="399">
                  <c:v>44538</c:v>
                </c:pt>
                <c:pt idx="400">
                  <c:v>44538</c:v>
                </c:pt>
                <c:pt idx="401">
                  <c:v>44538</c:v>
                </c:pt>
                <c:pt idx="402">
                  <c:v>44538</c:v>
                </c:pt>
                <c:pt idx="403">
                  <c:v>44538</c:v>
                </c:pt>
                <c:pt idx="404">
                  <c:v>44538</c:v>
                </c:pt>
                <c:pt idx="405">
                  <c:v>44539</c:v>
                </c:pt>
                <c:pt idx="406">
                  <c:v>44539</c:v>
                </c:pt>
                <c:pt idx="407">
                  <c:v>44539</c:v>
                </c:pt>
                <c:pt idx="408">
                  <c:v>44539</c:v>
                </c:pt>
                <c:pt idx="409">
                  <c:v>44539</c:v>
                </c:pt>
                <c:pt idx="410">
                  <c:v>44539</c:v>
                </c:pt>
                <c:pt idx="411">
                  <c:v>44539</c:v>
                </c:pt>
                <c:pt idx="412">
                  <c:v>44539</c:v>
                </c:pt>
                <c:pt idx="413">
                  <c:v>44539</c:v>
                </c:pt>
                <c:pt idx="414">
                  <c:v>44543</c:v>
                </c:pt>
                <c:pt idx="415">
                  <c:v>44543</c:v>
                </c:pt>
                <c:pt idx="416">
                  <c:v>44543</c:v>
                </c:pt>
                <c:pt idx="417">
                  <c:v>44543</c:v>
                </c:pt>
                <c:pt idx="418">
                  <c:v>44543</c:v>
                </c:pt>
                <c:pt idx="419">
                  <c:v>44543</c:v>
                </c:pt>
                <c:pt idx="420">
                  <c:v>44543</c:v>
                </c:pt>
                <c:pt idx="421">
                  <c:v>44543</c:v>
                </c:pt>
                <c:pt idx="422">
                  <c:v>44543</c:v>
                </c:pt>
                <c:pt idx="423">
                  <c:v>44544</c:v>
                </c:pt>
                <c:pt idx="424">
                  <c:v>44544</c:v>
                </c:pt>
                <c:pt idx="425">
                  <c:v>44544</c:v>
                </c:pt>
                <c:pt idx="426">
                  <c:v>44544</c:v>
                </c:pt>
                <c:pt idx="427">
                  <c:v>44544</c:v>
                </c:pt>
                <c:pt idx="428">
                  <c:v>44544</c:v>
                </c:pt>
                <c:pt idx="429">
                  <c:v>44544</c:v>
                </c:pt>
                <c:pt idx="430">
                  <c:v>44544</c:v>
                </c:pt>
                <c:pt idx="431">
                  <c:v>44544</c:v>
                </c:pt>
                <c:pt idx="432">
                  <c:v>44545</c:v>
                </c:pt>
                <c:pt idx="433">
                  <c:v>44545</c:v>
                </c:pt>
                <c:pt idx="434">
                  <c:v>44545</c:v>
                </c:pt>
                <c:pt idx="435">
                  <c:v>44545</c:v>
                </c:pt>
                <c:pt idx="436">
                  <c:v>44545</c:v>
                </c:pt>
                <c:pt idx="437">
                  <c:v>44545</c:v>
                </c:pt>
                <c:pt idx="438">
                  <c:v>44545</c:v>
                </c:pt>
                <c:pt idx="439">
                  <c:v>44545</c:v>
                </c:pt>
                <c:pt idx="440">
                  <c:v>44545</c:v>
                </c:pt>
                <c:pt idx="441">
                  <c:v>44546</c:v>
                </c:pt>
                <c:pt idx="442">
                  <c:v>44546</c:v>
                </c:pt>
                <c:pt idx="443">
                  <c:v>44546</c:v>
                </c:pt>
                <c:pt idx="444">
                  <c:v>44546</c:v>
                </c:pt>
                <c:pt idx="445">
                  <c:v>44546</c:v>
                </c:pt>
                <c:pt idx="446">
                  <c:v>44546</c:v>
                </c:pt>
                <c:pt idx="447">
                  <c:v>44546</c:v>
                </c:pt>
                <c:pt idx="448">
                  <c:v>44546</c:v>
                </c:pt>
                <c:pt idx="449">
                  <c:v>44546</c:v>
                </c:pt>
                <c:pt idx="450">
                  <c:v>44551</c:v>
                </c:pt>
                <c:pt idx="451">
                  <c:v>44551</c:v>
                </c:pt>
                <c:pt idx="452">
                  <c:v>44551</c:v>
                </c:pt>
                <c:pt idx="453">
                  <c:v>44551</c:v>
                </c:pt>
                <c:pt idx="454">
                  <c:v>44551</c:v>
                </c:pt>
                <c:pt idx="455">
                  <c:v>44551</c:v>
                </c:pt>
                <c:pt idx="456">
                  <c:v>44551</c:v>
                </c:pt>
                <c:pt idx="457">
                  <c:v>44551</c:v>
                </c:pt>
                <c:pt idx="458">
                  <c:v>44551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44551</c:v>
                </c:pt>
                <c:pt idx="465">
                  <c:v>44551</c:v>
                </c:pt>
                <c:pt idx="466">
                  <c:v>44551</c:v>
                </c:pt>
                <c:pt idx="467">
                  <c:v>44551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44553</c:v>
                </c:pt>
                <c:pt idx="472">
                  <c:v>44553</c:v>
                </c:pt>
                <c:pt idx="473">
                  <c:v>44553</c:v>
                </c:pt>
                <c:pt idx="474">
                  <c:v>44553</c:v>
                </c:pt>
                <c:pt idx="475">
                  <c:v>44553</c:v>
                </c:pt>
                <c:pt idx="476">
                  <c:v>44553</c:v>
                </c:pt>
                <c:pt idx="477">
                  <c:v>44557</c:v>
                </c:pt>
                <c:pt idx="478">
                  <c:v>44557</c:v>
                </c:pt>
                <c:pt idx="479">
                  <c:v>44557</c:v>
                </c:pt>
                <c:pt idx="480">
                  <c:v>44557</c:v>
                </c:pt>
                <c:pt idx="481">
                  <c:v>44557</c:v>
                </c:pt>
                <c:pt idx="482">
                  <c:v>44557</c:v>
                </c:pt>
                <c:pt idx="483">
                  <c:v>44557</c:v>
                </c:pt>
                <c:pt idx="484">
                  <c:v>44557</c:v>
                </c:pt>
                <c:pt idx="485">
                  <c:v>44557</c:v>
                </c:pt>
                <c:pt idx="486">
                  <c:v>44558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44558</c:v>
                </c:pt>
                <c:pt idx="491">
                  <c:v>44558</c:v>
                </c:pt>
                <c:pt idx="492">
                  <c:v>44558</c:v>
                </c:pt>
                <c:pt idx="493">
                  <c:v>44558</c:v>
                </c:pt>
                <c:pt idx="494">
                  <c:v>44558</c:v>
                </c:pt>
                <c:pt idx="495">
                  <c:v>44559</c:v>
                </c:pt>
                <c:pt idx="496">
                  <c:v>44559</c:v>
                </c:pt>
                <c:pt idx="497">
                  <c:v>44559</c:v>
                </c:pt>
                <c:pt idx="498">
                  <c:v>44559</c:v>
                </c:pt>
                <c:pt idx="499">
                  <c:v>44559</c:v>
                </c:pt>
                <c:pt idx="500">
                  <c:v>44559</c:v>
                </c:pt>
                <c:pt idx="501">
                  <c:v>44559</c:v>
                </c:pt>
                <c:pt idx="502">
                  <c:v>44559</c:v>
                </c:pt>
                <c:pt idx="503">
                  <c:v>44559</c:v>
                </c:pt>
                <c:pt idx="504">
                  <c:v>44560</c:v>
                </c:pt>
                <c:pt idx="505">
                  <c:v>44560</c:v>
                </c:pt>
                <c:pt idx="506">
                  <c:v>44560</c:v>
                </c:pt>
                <c:pt idx="507">
                  <c:v>44560</c:v>
                </c:pt>
                <c:pt idx="508">
                  <c:v>44560</c:v>
                </c:pt>
                <c:pt idx="509">
                  <c:v>44560</c:v>
                </c:pt>
                <c:pt idx="510">
                  <c:v>44560</c:v>
                </c:pt>
                <c:pt idx="511">
                  <c:v>44560</c:v>
                </c:pt>
                <c:pt idx="512">
                  <c:v>44560</c:v>
                </c:pt>
                <c:pt idx="513">
                  <c:v>44564</c:v>
                </c:pt>
                <c:pt idx="514">
                  <c:v>44564</c:v>
                </c:pt>
                <c:pt idx="515">
                  <c:v>44564</c:v>
                </c:pt>
                <c:pt idx="516">
                  <c:v>44564</c:v>
                </c:pt>
                <c:pt idx="517">
                  <c:v>44564</c:v>
                </c:pt>
                <c:pt idx="518">
                  <c:v>44564</c:v>
                </c:pt>
                <c:pt idx="519">
                  <c:v>44564</c:v>
                </c:pt>
                <c:pt idx="520">
                  <c:v>44564</c:v>
                </c:pt>
                <c:pt idx="521">
                  <c:v>44564</c:v>
                </c:pt>
                <c:pt idx="522">
                  <c:v>44565</c:v>
                </c:pt>
                <c:pt idx="523">
                  <c:v>44565</c:v>
                </c:pt>
                <c:pt idx="524">
                  <c:v>44565</c:v>
                </c:pt>
                <c:pt idx="525">
                  <c:v>44565</c:v>
                </c:pt>
                <c:pt idx="526">
                  <c:v>44565</c:v>
                </c:pt>
                <c:pt idx="527">
                  <c:v>44565</c:v>
                </c:pt>
                <c:pt idx="528">
                  <c:v>44565</c:v>
                </c:pt>
                <c:pt idx="529">
                  <c:v>44565</c:v>
                </c:pt>
                <c:pt idx="530">
                  <c:v>44565</c:v>
                </c:pt>
                <c:pt idx="531">
                  <c:v>44566</c:v>
                </c:pt>
                <c:pt idx="532">
                  <c:v>44566</c:v>
                </c:pt>
                <c:pt idx="533">
                  <c:v>44566</c:v>
                </c:pt>
                <c:pt idx="534">
                  <c:v>44566</c:v>
                </c:pt>
                <c:pt idx="535">
                  <c:v>44566</c:v>
                </c:pt>
                <c:pt idx="536">
                  <c:v>44566</c:v>
                </c:pt>
                <c:pt idx="537">
                  <c:v>44566</c:v>
                </c:pt>
                <c:pt idx="538">
                  <c:v>44566</c:v>
                </c:pt>
                <c:pt idx="539">
                  <c:v>44566</c:v>
                </c:pt>
                <c:pt idx="540">
                  <c:v>44567</c:v>
                </c:pt>
                <c:pt idx="541">
                  <c:v>44567</c:v>
                </c:pt>
                <c:pt idx="542">
                  <c:v>44567</c:v>
                </c:pt>
                <c:pt idx="543">
                  <c:v>44567</c:v>
                </c:pt>
                <c:pt idx="544">
                  <c:v>44567</c:v>
                </c:pt>
                <c:pt idx="545">
                  <c:v>44567</c:v>
                </c:pt>
                <c:pt idx="546">
                  <c:v>44567</c:v>
                </c:pt>
                <c:pt idx="547">
                  <c:v>44567</c:v>
                </c:pt>
                <c:pt idx="548">
                  <c:v>44567</c:v>
                </c:pt>
                <c:pt idx="549">
                  <c:v>44571</c:v>
                </c:pt>
                <c:pt idx="550">
                  <c:v>44571</c:v>
                </c:pt>
                <c:pt idx="551">
                  <c:v>44571</c:v>
                </c:pt>
                <c:pt idx="552">
                  <c:v>44571</c:v>
                </c:pt>
                <c:pt idx="553">
                  <c:v>44571</c:v>
                </c:pt>
                <c:pt idx="554">
                  <c:v>44571</c:v>
                </c:pt>
                <c:pt idx="555">
                  <c:v>44571</c:v>
                </c:pt>
                <c:pt idx="556">
                  <c:v>44571</c:v>
                </c:pt>
                <c:pt idx="557">
                  <c:v>44571</c:v>
                </c:pt>
                <c:pt idx="558">
                  <c:v>44572</c:v>
                </c:pt>
                <c:pt idx="559">
                  <c:v>44572</c:v>
                </c:pt>
                <c:pt idx="560">
                  <c:v>44572</c:v>
                </c:pt>
                <c:pt idx="561">
                  <c:v>44572</c:v>
                </c:pt>
                <c:pt idx="562">
                  <c:v>44572</c:v>
                </c:pt>
                <c:pt idx="563">
                  <c:v>44572</c:v>
                </c:pt>
                <c:pt idx="564">
                  <c:v>44572</c:v>
                </c:pt>
                <c:pt idx="565">
                  <c:v>44572</c:v>
                </c:pt>
                <c:pt idx="566">
                  <c:v>44572</c:v>
                </c:pt>
                <c:pt idx="567">
                  <c:v>44573</c:v>
                </c:pt>
                <c:pt idx="568">
                  <c:v>44573</c:v>
                </c:pt>
                <c:pt idx="569">
                  <c:v>44573</c:v>
                </c:pt>
                <c:pt idx="570">
                  <c:v>44573</c:v>
                </c:pt>
                <c:pt idx="571">
                  <c:v>44573</c:v>
                </c:pt>
                <c:pt idx="572">
                  <c:v>44573</c:v>
                </c:pt>
                <c:pt idx="573">
                  <c:v>44573</c:v>
                </c:pt>
                <c:pt idx="574">
                  <c:v>44573</c:v>
                </c:pt>
                <c:pt idx="575">
                  <c:v>44573</c:v>
                </c:pt>
                <c:pt idx="576">
                  <c:v>44580</c:v>
                </c:pt>
                <c:pt idx="577">
                  <c:v>44580</c:v>
                </c:pt>
                <c:pt idx="578">
                  <c:v>44580</c:v>
                </c:pt>
                <c:pt idx="579">
                  <c:v>44580</c:v>
                </c:pt>
                <c:pt idx="580">
                  <c:v>44580</c:v>
                </c:pt>
                <c:pt idx="581">
                  <c:v>44580</c:v>
                </c:pt>
                <c:pt idx="582">
                  <c:v>44580</c:v>
                </c:pt>
                <c:pt idx="583">
                  <c:v>44580</c:v>
                </c:pt>
                <c:pt idx="584">
                  <c:v>44580</c:v>
                </c:pt>
                <c:pt idx="585">
                  <c:v>44216</c:v>
                </c:pt>
                <c:pt idx="586">
                  <c:v>44216</c:v>
                </c:pt>
                <c:pt idx="587">
                  <c:v>44216</c:v>
                </c:pt>
                <c:pt idx="588">
                  <c:v>44216</c:v>
                </c:pt>
                <c:pt idx="589">
                  <c:v>44216</c:v>
                </c:pt>
                <c:pt idx="590">
                  <c:v>44216</c:v>
                </c:pt>
                <c:pt idx="591">
                  <c:v>44216</c:v>
                </c:pt>
                <c:pt idx="592">
                  <c:v>44216</c:v>
                </c:pt>
                <c:pt idx="593">
                  <c:v>44216</c:v>
                </c:pt>
                <c:pt idx="594">
                  <c:v>44585</c:v>
                </c:pt>
                <c:pt idx="595">
                  <c:v>44585</c:v>
                </c:pt>
                <c:pt idx="596">
                  <c:v>44585</c:v>
                </c:pt>
                <c:pt idx="597">
                  <c:v>44585</c:v>
                </c:pt>
                <c:pt idx="598">
                  <c:v>44585</c:v>
                </c:pt>
                <c:pt idx="599">
                  <c:v>44585</c:v>
                </c:pt>
                <c:pt idx="600">
                  <c:v>44585</c:v>
                </c:pt>
                <c:pt idx="601">
                  <c:v>44585</c:v>
                </c:pt>
                <c:pt idx="602">
                  <c:v>44585</c:v>
                </c:pt>
                <c:pt idx="603">
                  <c:v>44586</c:v>
                </c:pt>
                <c:pt idx="604">
                  <c:v>44586</c:v>
                </c:pt>
                <c:pt idx="605">
                  <c:v>44586</c:v>
                </c:pt>
                <c:pt idx="606">
                  <c:v>44586</c:v>
                </c:pt>
                <c:pt idx="607">
                  <c:v>44586</c:v>
                </c:pt>
                <c:pt idx="608">
                  <c:v>44586</c:v>
                </c:pt>
                <c:pt idx="609">
                  <c:v>44586</c:v>
                </c:pt>
                <c:pt idx="610">
                  <c:v>44586</c:v>
                </c:pt>
                <c:pt idx="611">
                  <c:v>44586</c:v>
                </c:pt>
                <c:pt idx="612">
                  <c:v>44586</c:v>
                </c:pt>
                <c:pt idx="613">
                  <c:v>44586</c:v>
                </c:pt>
                <c:pt idx="614">
                  <c:v>44586</c:v>
                </c:pt>
                <c:pt idx="615">
                  <c:v>44586</c:v>
                </c:pt>
                <c:pt idx="616">
                  <c:v>44586</c:v>
                </c:pt>
                <c:pt idx="617">
                  <c:v>44586</c:v>
                </c:pt>
                <c:pt idx="618">
                  <c:v>44586</c:v>
                </c:pt>
                <c:pt idx="619">
                  <c:v>44586</c:v>
                </c:pt>
                <c:pt idx="620">
                  <c:v>44587</c:v>
                </c:pt>
                <c:pt idx="621">
                  <c:v>44587</c:v>
                </c:pt>
              </c:numCache>
            </c:numRef>
          </c:xVal>
          <c:yVal>
            <c:numRef>
              <c:f>'Summary Experiment side'!$G$4:$G$738</c:f>
              <c:numCache>
                <c:formatCode>0.00</c:formatCode>
                <c:ptCount val="735"/>
                <c:pt idx="0">
                  <c:v>471.69811320754718</c:v>
                </c:pt>
                <c:pt idx="1">
                  <c:v>500</c:v>
                </c:pt>
                <c:pt idx="2">
                  <c:v>460</c:v>
                </c:pt>
                <c:pt idx="3">
                  <c:v>720</c:v>
                </c:pt>
                <c:pt idx="4">
                  <c:v>700</c:v>
                </c:pt>
                <c:pt idx="5">
                  <c:v>860</c:v>
                </c:pt>
                <c:pt idx="6">
                  <c:v>560</c:v>
                </c:pt>
                <c:pt idx="7">
                  <c:v>540</c:v>
                </c:pt>
                <c:pt idx="8">
                  <c:v>840</c:v>
                </c:pt>
                <c:pt idx="9">
                  <c:v>760</c:v>
                </c:pt>
                <c:pt idx="10">
                  <c:v>1180</c:v>
                </c:pt>
                <c:pt idx="11">
                  <c:v>1300</c:v>
                </c:pt>
                <c:pt idx="12">
                  <c:v>2360</c:v>
                </c:pt>
                <c:pt idx="13">
                  <c:v>1420</c:v>
                </c:pt>
                <c:pt idx="14">
                  <c:v>2880</c:v>
                </c:pt>
                <c:pt idx="15">
                  <c:v>2100</c:v>
                </c:pt>
                <c:pt idx="16">
                  <c:v>2260</c:v>
                </c:pt>
                <c:pt idx="17">
                  <c:v>1860</c:v>
                </c:pt>
                <c:pt idx="18">
                  <c:v>2500</c:v>
                </c:pt>
                <c:pt idx="19">
                  <c:v>1940</c:v>
                </c:pt>
                <c:pt idx="20">
                  <c:v>1939.3939393939395</c:v>
                </c:pt>
                <c:pt idx="21">
                  <c:v>1757.5757575757577</c:v>
                </c:pt>
                <c:pt idx="22">
                  <c:v>1575.7575757575758</c:v>
                </c:pt>
                <c:pt idx="23">
                  <c:v>1090.909090909091</c:v>
                </c:pt>
                <c:pt idx="24">
                  <c:v>1787.878787878788</c:v>
                </c:pt>
                <c:pt idx="25">
                  <c:v>1727.2727272727273</c:v>
                </c:pt>
                <c:pt idx="26">
                  <c:v>1181.818181818182</c:v>
                </c:pt>
                <c:pt idx="27">
                  <c:v>1212.1212121212122</c:v>
                </c:pt>
                <c:pt idx="28">
                  <c:v>1606.0606060606062</c:v>
                </c:pt>
                <c:pt idx="29">
                  <c:v>1606.0606060606062</c:v>
                </c:pt>
                <c:pt idx="30">
                  <c:v>1939.3939393939395</c:v>
                </c:pt>
                <c:pt idx="31">
                  <c:v>1757.5757575757577</c:v>
                </c:pt>
                <c:pt idx="32">
                  <c:v>1575.7575757575758</c:v>
                </c:pt>
                <c:pt idx="33">
                  <c:v>1090.909090909091</c:v>
                </c:pt>
                <c:pt idx="34">
                  <c:v>1787.878787878788</c:v>
                </c:pt>
                <c:pt idx="35">
                  <c:v>1727.2727272727273</c:v>
                </c:pt>
                <c:pt idx="36">
                  <c:v>1181.818181818182</c:v>
                </c:pt>
                <c:pt idx="37">
                  <c:v>1212.1212121212122</c:v>
                </c:pt>
                <c:pt idx="38">
                  <c:v>1606.0606060606062</c:v>
                </c:pt>
                <c:pt idx="39">
                  <c:v>1606.0606060606062</c:v>
                </c:pt>
                <c:pt idx="40">
                  <c:v>4780</c:v>
                </c:pt>
                <c:pt idx="41">
                  <c:v>12160</c:v>
                </c:pt>
                <c:pt idx="42">
                  <c:v>7820</c:v>
                </c:pt>
                <c:pt idx="43">
                  <c:v>4600</c:v>
                </c:pt>
                <c:pt idx="44">
                  <c:v>6860</c:v>
                </c:pt>
                <c:pt idx="45">
                  <c:v>6260</c:v>
                </c:pt>
                <c:pt idx="46">
                  <c:v>4520</c:v>
                </c:pt>
                <c:pt idx="47">
                  <c:v>2360</c:v>
                </c:pt>
                <c:pt idx="48">
                  <c:v>1560</c:v>
                </c:pt>
                <c:pt idx="49">
                  <c:v>2940</c:v>
                </c:pt>
                <c:pt idx="50">
                  <c:v>861.11111111111109</c:v>
                </c:pt>
                <c:pt idx="51">
                  <c:v>3121.2121212121215</c:v>
                </c:pt>
                <c:pt idx="52">
                  <c:v>3545.4545454545455</c:v>
                </c:pt>
                <c:pt idx="53">
                  <c:v>1939.3939393939395</c:v>
                </c:pt>
                <c:pt idx="54">
                  <c:v>1757.5757575757577</c:v>
                </c:pt>
                <c:pt idx="55">
                  <c:v>3636.3636363636365</c:v>
                </c:pt>
                <c:pt idx="56">
                  <c:v>2454.5454545454545</c:v>
                </c:pt>
                <c:pt idx="57">
                  <c:v>393.93939393939394</c:v>
                </c:pt>
                <c:pt idx="58">
                  <c:v>2272.727272727273</c:v>
                </c:pt>
                <c:pt idx="59">
                  <c:v>3393.939393939394</c:v>
                </c:pt>
                <c:pt idx="60">
                  <c:v>1969.6969696969697</c:v>
                </c:pt>
                <c:pt idx="61">
                  <c:v>1060.6060606060607</c:v>
                </c:pt>
                <c:pt idx="62">
                  <c:v>1575.7575757575758</c:v>
                </c:pt>
                <c:pt idx="63">
                  <c:v>1757.5757575757577</c:v>
                </c:pt>
                <c:pt idx="64">
                  <c:v>1454.5454545454545</c:v>
                </c:pt>
                <c:pt idx="65">
                  <c:v>1151.5151515151515</c:v>
                </c:pt>
                <c:pt idx="66">
                  <c:v>1757.5757575757577</c:v>
                </c:pt>
                <c:pt idx="67">
                  <c:v>1303.030303030303</c:v>
                </c:pt>
                <c:pt idx="68">
                  <c:v>3303.030303030303</c:v>
                </c:pt>
                <c:pt idx="69">
                  <c:v>1484.848484848485</c:v>
                </c:pt>
                <c:pt idx="70">
                  <c:v>3787.878787878788</c:v>
                </c:pt>
                <c:pt idx="71">
                  <c:v>1272.7272727272727</c:v>
                </c:pt>
                <c:pt idx="72">
                  <c:v>2272.727272727273</c:v>
                </c:pt>
                <c:pt idx="73">
                  <c:v>2575.757575757576</c:v>
                </c:pt>
                <c:pt idx="74">
                  <c:v>3181.818181818182</c:v>
                </c:pt>
                <c:pt idx="75">
                  <c:v>303.03030303030306</c:v>
                </c:pt>
                <c:pt idx="76">
                  <c:v>2000</c:v>
                </c:pt>
                <c:pt idx="77">
                  <c:v>2727.2727272727275</c:v>
                </c:pt>
                <c:pt idx="78">
                  <c:v>1454.5454545454545</c:v>
                </c:pt>
                <c:pt idx="79">
                  <c:v>2242.4242424242425</c:v>
                </c:pt>
                <c:pt idx="80">
                  <c:v>1058.8235294117646</c:v>
                </c:pt>
                <c:pt idx="81">
                  <c:v>2242.4242424242425</c:v>
                </c:pt>
                <c:pt idx="82">
                  <c:v>1787.878787878788</c:v>
                </c:pt>
                <c:pt idx="83">
                  <c:v>1303.030303030303</c:v>
                </c:pt>
                <c:pt idx="84">
                  <c:v>1727.2727272727273</c:v>
                </c:pt>
                <c:pt idx="85">
                  <c:v>1454.5454545454545</c:v>
                </c:pt>
                <c:pt idx="86">
                  <c:v>1242.4242424242425</c:v>
                </c:pt>
                <c:pt idx="87">
                  <c:v>1242.4242424242425</c:v>
                </c:pt>
                <c:pt idx="88">
                  <c:v>757.57575757575762</c:v>
                </c:pt>
                <c:pt idx="89">
                  <c:v>1121.2121212121212</c:v>
                </c:pt>
                <c:pt idx="90">
                  <c:v>2978.7234042553191</c:v>
                </c:pt>
                <c:pt idx="91">
                  <c:v>2151.5151515151515</c:v>
                </c:pt>
                <c:pt idx="92">
                  <c:v>3121.2121212121215</c:v>
                </c:pt>
                <c:pt idx="93">
                  <c:v>2545.4545454545455</c:v>
                </c:pt>
                <c:pt idx="94">
                  <c:v>3000</c:v>
                </c:pt>
                <c:pt idx="95">
                  <c:v>1636.3636363636365</c:v>
                </c:pt>
                <c:pt idx="96">
                  <c:v>1575.7575757575758</c:v>
                </c:pt>
                <c:pt idx="97">
                  <c:v>1878.787878787879</c:v>
                </c:pt>
                <c:pt idx="98">
                  <c:v>4575.757575757576</c:v>
                </c:pt>
                <c:pt idx="99">
                  <c:v>636.36363636363637</c:v>
                </c:pt>
                <c:pt idx="100">
                  <c:v>878.78787878787887</c:v>
                </c:pt>
                <c:pt idx="101">
                  <c:v>757.57575757575762</c:v>
                </c:pt>
                <c:pt idx="102">
                  <c:v>1090.909090909091</c:v>
                </c:pt>
                <c:pt idx="103">
                  <c:v>1696.969696969697</c:v>
                </c:pt>
                <c:pt idx="104">
                  <c:v>878.78787878787887</c:v>
                </c:pt>
                <c:pt idx="105">
                  <c:v>484.84848484848487</c:v>
                </c:pt>
                <c:pt idx="106">
                  <c:v>484.84848484848487</c:v>
                </c:pt>
                <c:pt idx="107">
                  <c:v>1151.5151515151515</c:v>
                </c:pt>
                <c:pt idx="108">
                  <c:v>1333.3333333333335</c:v>
                </c:pt>
                <c:pt idx="109">
                  <c:v>363.63636363636363</c:v>
                </c:pt>
                <c:pt idx="110">
                  <c:v>1212.1212121212122</c:v>
                </c:pt>
                <c:pt idx="111">
                  <c:v>1757.5757575757577</c:v>
                </c:pt>
                <c:pt idx="112">
                  <c:v>2060.6060606060605</c:v>
                </c:pt>
                <c:pt idx="113">
                  <c:v>1696.969696969697</c:v>
                </c:pt>
                <c:pt idx="114">
                  <c:v>1727.2727272727273</c:v>
                </c:pt>
                <c:pt idx="115">
                  <c:v>1969.6969696969697</c:v>
                </c:pt>
                <c:pt idx="116">
                  <c:v>2454.5454545454545</c:v>
                </c:pt>
                <c:pt idx="117">
                  <c:v>1454.5454545454545</c:v>
                </c:pt>
                <c:pt idx="118">
                  <c:v>303.03030303030306</c:v>
                </c:pt>
                <c:pt idx="119">
                  <c:v>1030.3030303030303</c:v>
                </c:pt>
                <c:pt idx="120">
                  <c:v>1424.2424242424242</c:v>
                </c:pt>
                <c:pt idx="121">
                  <c:v>969.69696969696975</c:v>
                </c:pt>
                <c:pt idx="122">
                  <c:v>1969.6969696969697</c:v>
                </c:pt>
                <c:pt idx="123">
                  <c:v>2151.5151515151515</c:v>
                </c:pt>
                <c:pt idx="124">
                  <c:v>2787.878787878788</c:v>
                </c:pt>
                <c:pt idx="125">
                  <c:v>1909.0909090909092</c:v>
                </c:pt>
                <c:pt idx="126">
                  <c:v>1545.4545454545455</c:v>
                </c:pt>
                <c:pt idx="127">
                  <c:v>484.84848484848487</c:v>
                </c:pt>
                <c:pt idx="128">
                  <c:v>1696.969696969697</c:v>
                </c:pt>
                <c:pt idx="129">
                  <c:v>2333.3333333333335</c:v>
                </c:pt>
                <c:pt idx="130">
                  <c:v>2090.909090909091</c:v>
                </c:pt>
                <c:pt idx="131">
                  <c:v>1939.3939393939395</c:v>
                </c:pt>
                <c:pt idx="132">
                  <c:v>2878.787878787879</c:v>
                </c:pt>
                <c:pt idx="133">
                  <c:v>2878.787878787879</c:v>
                </c:pt>
                <c:pt idx="134">
                  <c:v>3393.939393939394</c:v>
                </c:pt>
                <c:pt idx="135">
                  <c:v>2303.030303030303</c:v>
                </c:pt>
                <c:pt idx="136">
                  <c:v>1151.5151515151515</c:v>
                </c:pt>
                <c:pt idx="137">
                  <c:v>2333.3333333333335</c:v>
                </c:pt>
                <c:pt idx="138">
                  <c:v>2303.030303030303</c:v>
                </c:pt>
                <c:pt idx="139">
                  <c:v>2606.060606060606</c:v>
                </c:pt>
                <c:pt idx="140">
                  <c:v>2636.3636363636365</c:v>
                </c:pt>
                <c:pt idx="141">
                  <c:v>3030.3030303030305</c:v>
                </c:pt>
                <c:pt idx="142">
                  <c:v>3575.757575757576</c:v>
                </c:pt>
                <c:pt idx="143">
                  <c:v>3242.4242424242425</c:v>
                </c:pt>
                <c:pt idx="144">
                  <c:v>757.57575757575762</c:v>
                </c:pt>
                <c:pt idx="145">
                  <c:v>1030.3030303030303</c:v>
                </c:pt>
                <c:pt idx="146">
                  <c:v>1909.0909090909092</c:v>
                </c:pt>
                <c:pt idx="147">
                  <c:v>333.33333333333337</c:v>
                </c:pt>
                <c:pt idx="148">
                  <c:v>757.57575757575762</c:v>
                </c:pt>
                <c:pt idx="149">
                  <c:v>181.81818181818181</c:v>
                </c:pt>
                <c:pt idx="150">
                  <c:v>636.36363636363637</c:v>
                </c:pt>
                <c:pt idx="151">
                  <c:v>666.66666666666674</c:v>
                </c:pt>
                <c:pt idx="152">
                  <c:v>23424.242424242424</c:v>
                </c:pt>
                <c:pt idx="153">
                  <c:v>2181.818181818182</c:v>
                </c:pt>
                <c:pt idx="154">
                  <c:v>2242.4242424242425</c:v>
                </c:pt>
                <c:pt idx="155">
                  <c:v>3909.0909090909095</c:v>
                </c:pt>
                <c:pt idx="156">
                  <c:v>2606.060606060606</c:v>
                </c:pt>
                <c:pt idx="157">
                  <c:v>2545.4545454545455</c:v>
                </c:pt>
                <c:pt idx="158">
                  <c:v>1606.0606060606062</c:v>
                </c:pt>
                <c:pt idx="159">
                  <c:v>2181.818181818182</c:v>
                </c:pt>
                <c:pt idx="160">
                  <c:v>2272.727272727273</c:v>
                </c:pt>
                <c:pt idx="161">
                  <c:v>3212.1212121212125</c:v>
                </c:pt>
                <c:pt idx="162">
                  <c:v>1272.7272727272727</c:v>
                </c:pt>
                <c:pt idx="163">
                  <c:v>1636.3636363636365</c:v>
                </c:pt>
                <c:pt idx="164">
                  <c:v>3000</c:v>
                </c:pt>
                <c:pt idx="165">
                  <c:v>1848.4848484848485</c:v>
                </c:pt>
                <c:pt idx="166">
                  <c:v>969.69696969696975</c:v>
                </c:pt>
                <c:pt idx="167">
                  <c:v>909.09090909090912</c:v>
                </c:pt>
                <c:pt idx="168">
                  <c:v>5151.515151515152</c:v>
                </c:pt>
                <c:pt idx="169">
                  <c:v>969.69696969696975</c:v>
                </c:pt>
                <c:pt idx="170">
                  <c:v>3575.757575757576</c:v>
                </c:pt>
                <c:pt idx="171">
                  <c:v>1212.1212121212122</c:v>
                </c:pt>
                <c:pt idx="172">
                  <c:v>1787.878787878788</c:v>
                </c:pt>
                <c:pt idx="173">
                  <c:v>1151.5151515151515</c:v>
                </c:pt>
                <c:pt idx="174">
                  <c:v>1454.5454545454545</c:v>
                </c:pt>
                <c:pt idx="175">
                  <c:v>1636.3636363636365</c:v>
                </c:pt>
                <c:pt idx="176">
                  <c:v>1090.909090909091</c:v>
                </c:pt>
                <c:pt idx="177">
                  <c:v>9484.8484848484859</c:v>
                </c:pt>
                <c:pt idx="178">
                  <c:v>1212.1212121212122</c:v>
                </c:pt>
                <c:pt idx="179">
                  <c:v>1424.2424242424242</c:v>
                </c:pt>
                <c:pt idx="180">
                  <c:v>2030.3030303030305</c:v>
                </c:pt>
                <c:pt idx="181">
                  <c:v>1242.4242424242425</c:v>
                </c:pt>
                <c:pt idx="182">
                  <c:v>2424.2424242424245</c:v>
                </c:pt>
                <c:pt idx="183">
                  <c:v>2666.666666666667</c:v>
                </c:pt>
                <c:pt idx="184">
                  <c:v>1393.939393939394</c:v>
                </c:pt>
                <c:pt idx="185">
                  <c:v>1454.5454545454545</c:v>
                </c:pt>
                <c:pt idx="186">
                  <c:v>2666.666666666667</c:v>
                </c:pt>
                <c:pt idx="187">
                  <c:v>1454.5454545454545</c:v>
                </c:pt>
                <c:pt idx="188">
                  <c:v>3878.787878787879</c:v>
                </c:pt>
                <c:pt idx="189">
                  <c:v>909.09090909090912</c:v>
                </c:pt>
                <c:pt idx="190">
                  <c:v>878.78787878787887</c:v>
                </c:pt>
                <c:pt idx="191">
                  <c:v>1363.6363636363637</c:v>
                </c:pt>
                <c:pt idx="192">
                  <c:v>1696.969696969697</c:v>
                </c:pt>
                <c:pt idx="193">
                  <c:v>1000</c:v>
                </c:pt>
                <c:pt idx="194">
                  <c:v>969.69696969696975</c:v>
                </c:pt>
                <c:pt idx="195">
                  <c:v>1393.939393939394</c:v>
                </c:pt>
                <c:pt idx="196">
                  <c:v>2363.636363636364</c:v>
                </c:pt>
                <c:pt idx="197">
                  <c:v>1000</c:v>
                </c:pt>
                <c:pt idx="198">
                  <c:v>787.87878787878788</c:v>
                </c:pt>
                <c:pt idx="199">
                  <c:v>787.87878787878788</c:v>
                </c:pt>
                <c:pt idx="200">
                  <c:v>1000</c:v>
                </c:pt>
                <c:pt idx="201">
                  <c:v>818.18181818181824</c:v>
                </c:pt>
                <c:pt idx="202">
                  <c:v>696.969696969697</c:v>
                </c:pt>
                <c:pt idx="203">
                  <c:v>787.87878787878788</c:v>
                </c:pt>
                <c:pt idx="204">
                  <c:v>787.87878787878788</c:v>
                </c:pt>
                <c:pt idx="205">
                  <c:v>666.66666666666674</c:v>
                </c:pt>
                <c:pt idx="206">
                  <c:v>1545.4545454545455</c:v>
                </c:pt>
                <c:pt idx="207">
                  <c:v>696.969696969697</c:v>
                </c:pt>
                <c:pt idx="208">
                  <c:v>515.15151515151513</c:v>
                </c:pt>
                <c:pt idx="209">
                  <c:v>424.24242424242425</c:v>
                </c:pt>
                <c:pt idx="210">
                  <c:v>636.36363636363637</c:v>
                </c:pt>
                <c:pt idx="211">
                  <c:v>272.72727272727275</c:v>
                </c:pt>
                <c:pt idx="212">
                  <c:v>333.33333333333337</c:v>
                </c:pt>
                <c:pt idx="213">
                  <c:v>1060.6060606060607</c:v>
                </c:pt>
                <c:pt idx="214">
                  <c:v>606.06060606060612</c:v>
                </c:pt>
                <c:pt idx="215">
                  <c:v>636.36363636363637</c:v>
                </c:pt>
                <c:pt idx="216">
                  <c:v>818.18181818181824</c:v>
                </c:pt>
                <c:pt idx="217">
                  <c:v>1454.5454545454545</c:v>
                </c:pt>
                <c:pt idx="218">
                  <c:v>2272.727272727273</c:v>
                </c:pt>
                <c:pt idx="219">
                  <c:v>848.4848484848485</c:v>
                </c:pt>
                <c:pt idx="220">
                  <c:v>424.24242424242425</c:v>
                </c:pt>
                <c:pt idx="221">
                  <c:v>2212.121212121212</c:v>
                </c:pt>
                <c:pt idx="222">
                  <c:v>2333.3333333333335</c:v>
                </c:pt>
                <c:pt idx="223">
                  <c:v>1515.1515151515152</c:v>
                </c:pt>
                <c:pt idx="224">
                  <c:v>606.06060606060612</c:v>
                </c:pt>
                <c:pt idx="225">
                  <c:v>575.75757575757575</c:v>
                </c:pt>
                <c:pt idx="226">
                  <c:v>545.4545454545455</c:v>
                </c:pt>
                <c:pt idx="227">
                  <c:v>1000</c:v>
                </c:pt>
                <c:pt idx="228">
                  <c:v>727.27272727272725</c:v>
                </c:pt>
                <c:pt idx="229">
                  <c:v>606.06060606060612</c:v>
                </c:pt>
                <c:pt idx="230">
                  <c:v>424.24242424242425</c:v>
                </c:pt>
                <c:pt idx="231">
                  <c:v>666.66666666666674</c:v>
                </c:pt>
                <c:pt idx="232">
                  <c:v>1575.7575757575758</c:v>
                </c:pt>
                <c:pt idx="233">
                  <c:v>1666.6666666666667</c:v>
                </c:pt>
                <c:pt idx="234">
                  <c:v>60.606060606060609</c:v>
                </c:pt>
                <c:pt idx="235">
                  <c:v>818.18181818181824</c:v>
                </c:pt>
                <c:pt idx="236">
                  <c:v>515.15151515151513</c:v>
                </c:pt>
                <c:pt idx="237">
                  <c:v>1181.818181818182</c:v>
                </c:pt>
                <c:pt idx="238">
                  <c:v>1090.909090909091</c:v>
                </c:pt>
                <c:pt idx="239">
                  <c:v>878.78787878787887</c:v>
                </c:pt>
                <c:pt idx="240">
                  <c:v>515.15151515151513</c:v>
                </c:pt>
                <c:pt idx="241">
                  <c:v>1878.787878787879</c:v>
                </c:pt>
                <c:pt idx="242">
                  <c:v>545.4545454545455</c:v>
                </c:pt>
                <c:pt idx="243">
                  <c:v>666.66666666666674</c:v>
                </c:pt>
                <c:pt idx="244">
                  <c:v>878.78787878787887</c:v>
                </c:pt>
                <c:pt idx="245">
                  <c:v>1000</c:v>
                </c:pt>
                <c:pt idx="246">
                  <c:v>666.66666666666674</c:v>
                </c:pt>
                <c:pt idx="247">
                  <c:v>636.36363636363637</c:v>
                </c:pt>
                <c:pt idx="248">
                  <c:v>181.81818181818181</c:v>
                </c:pt>
                <c:pt idx="249">
                  <c:v>727.27272727272725</c:v>
                </c:pt>
                <c:pt idx="250">
                  <c:v>939.39393939393949</c:v>
                </c:pt>
                <c:pt idx="251">
                  <c:v>757.57575757575762</c:v>
                </c:pt>
                <c:pt idx="252">
                  <c:v>393.93939393939394</c:v>
                </c:pt>
                <c:pt idx="253">
                  <c:v>575.75757575757575</c:v>
                </c:pt>
                <c:pt idx="254">
                  <c:v>515.15151515151513</c:v>
                </c:pt>
                <c:pt idx="255">
                  <c:v>333.33333333333337</c:v>
                </c:pt>
                <c:pt idx="256">
                  <c:v>575.75757575757575</c:v>
                </c:pt>
                <c:pt idx="257">
                  <c:v>606.06060606060612</c:v>
                </c:pt>
                <c:pt idx="258">
                  <c:v>454.54545454545456</c:v>
                </c:pt>
                <c:pt idx="259">
                  <c:v>393.93939393939394</c:v>
                </c:pt>
                <c:pt idx="260">
                  <c:v>787.87878787878788</c:v>
                </c:pt>
                <c:pt idx="261">
                  <c:v>1060.6060606060607</c:v>
                </c:pt>
                <c:pt idx="262">
                  <c:v>2060.6060606060605</c:v>
                </c:pt>
                <c:pt idx="263">
                  <c:v>666.66666666666674</c:v>
                </c:pt>
                <c:pt idx="264">
                  <c:v>606.06060606060612</c:v>
                </c:pt>
                <c:pt idx="265">
                  <c:v>909.09090909090912</c:v>
                </c:pt>
                <c:pt idx="266">
                  <c:v>606.06060606060612</c:v>
                </c:pt>
                <c:pt idx="267">
                  <c:v>727.27272727272725</c:v>
                </c:pt>
                <c:pt idx="268">
                  <c:v>696.969696969697</c:v>
                </c:pt>
                <c:pt idx="269">
                  <c:v>969.69696969696975</c:v>
                </c:pt>
                <c:pt idx="270">
                  <c:v>212.12121212121212</c:v>
                </c:pt>
                <c:pt idx="271">
                  <c:v>181.81818181818181</c:v>
                </c:pt>
                <c:pt idx="272">
                  <c:v>272.72727272727275</c:v>
                </c:pt>
                <c:pt idx="273">
                  <c:v>515.15151515151513</c:v>
                </c:pt>
                <c:pt idx="274">
                  <c:v>393.93939393939394</c:v>
                </c:pt>
                <c:pt idx="275">
                  <c:v>393.93939393939394</c:v>
                </c:pt>
                <c:pt idx="276">
                  <c:v>151.51515151515153</c:v>
                </c:pt>
                <c:pt idx="277">
                  <c:v>272.72727272727275</c:v>
                </c:pt>
                <c:pt idx="278">
                  <c:v>60.606060606060609</c:v>
                </c:pt>
                <c:pt idx="279">
                  <c:v>151.51515151515153</c:v>
                </c:pt>
                <c:pt idx="280">
                  <c:v>181.81818181818181</c:v>
                </c:pt>
                <c:pt idx="281">
                  <c:v>242.42424242424244</c:v>
                </c:pt>
                <c:pt idx="282">
                  <c:v>212.12121212121212</c:v>
                </c:pt>
                <c:pt idx="283">
                  <c:v>181.81818181818181</c:v>
                </c:pt>
                <c:pt idx="284">
                  <c:v>333.33333333333337</c:v>
                </c:pt>
                <c:pt idx="285">
                  <c:v>181.81818181818181</c:v>
                </c:pt>
                <c:pt idx="286">
                  <c:v>424.24242424242425</c:v>
                </c:pt>
                <c:pt idx="287">
                  <c:v>151.51515151515153</c:v>
                </c:pt>
                <c:pt idx="288">
                  <c:v>696.969696969697</c:v>
                </c:pt>
                <c:pt idx="289">
                  <c:v>272.72727272727275</c:v>
                </c:pt>
                <c:pt idx="290">
                  <c:v>484.84848484848487</c:v>
                </c:pt>
                <c:pt idx="291">
                  <c:v>424.24242424242425</c:v>
                </c:pt>
                <c:pt idx="292">
                  <c:v>4181.818181818182</c:v>
                </c:pt>
                <c:pt idx="293">
                  <c:v>363.63636363636363</c:v>
                </c:pt>
                <c:pt idx="294">
                  <c:v>363.63636363636363</c:v>
                </c:pt>
                <c:pt idx="295">
                  <c:v>1000</c:v>
                </c:pt>
                <c:pt idx="296">
                  <c:v>696.969696969697</c:v>
                </c:pt>
                <c:pt idx="297">
                  <c:v>909.09090909090912</c:v>
                </c:pt>
                <c:pt idx="298">
                  <c:v>393.93939393939394</c:v>
                </c:pt>
                <c:pt idx="299">
                  <c:v>424.24242424242425</c:v>
                </c:pt>
                <c:pt idx="300">
                  <c:v>303.03030303030306</c:v>
                </c:pt>
                <c:pt idx="301">
                  <c:v>393.93939393939394</c:v>
                </c:pt>
                <c:pt idx="302">
                  <c:v>303.03030303030306</c:v>
                </c:pt>
                <c:pt idx="303">
                  <c:v>484.84848484848487</c:v>
                </c:pt>
                <c:pt idx="304">
                  <c:v>727.27272727272725</c:v>
                </c:pt>
                <c:pt idx="305">
                  <c:v>363.63636363636363</c:v>
                </c:pt>
                <c:pt idx="306">
                  <c:v>1212.1212121212122</c:v>
                </c:pt>
                <c:pt idx="307">
                  <c:v>151.51515151515153</c:v>
                </c:pt>
                <c:pt idx="308">
                  <c:v>575.75757575757575</c:v>
                </c:pt>
                <c:pt idx="309">
                  <c:v>818.18181818181824</c:v>
                </c:pt>
                <c:pt idx="310">
                  <c:v>363.63636363636363</c:v>
                </c:pt>
                <c:pt idx="311">
                  <c:v>1666.6666666666667</c:v>
                </c:pt>
                <c:pt idx="312">
                  <c:v>666.66666666666674</c:v>
                </c:pt>
                <c:pt idx="313">
                  <c:v>848.4848484848485</c:v>
                </c:pt>
                <c:pt idx="314">
                  <c:v>1393.939393939394</c:v>
                </c:pt>
                <c:pt idx="315">
                  <c:v>1606.0606060606062</c:v>
                </c:pt>
                <c:pt idx="316">
                  <c:v>484.84848484848487</c:v>
                </c:pt>
                <c:pt idx="317">
                  <c:v>727.27272727272725</c:v>
                </c:pt>
                <c:pt idx="318">
                  <c:v>1060.6060606060607</c:v>
                </c:pt>
                <c:pt idx="319">
                  <c:v>969.69696969696975</c:v>
                </c:pt>
                <c:pt idx="320">
                  <c:v>1090.909090909091</c:v>
                </c:pt>
                <c:pt idx="321">
                  <c:v>1333.3333333333335</c:v>
                </c:pt>
                <c:pt idx="322">
                  <c:v>1030.3030303030303</c:v>
                </c:pt>
                <c:pt idx="323">
                  <c:v>1696.969696969697</c:v>
                </c:pt>
                <c:pt idx="324">
                  <c:v>1363.6363636363637</c:v>
                </c:pt>
                <c:pt idx="325">
                  <c:v>303.03030303030306</c:v>
                </c:pt>
                <c:pt idx="326">
                  <c:v>454.54545454545456</c:v>
                </c:pt>
                <c:pt idx="327">
                  <c:v>696.969696969697</c:v>
                </c:pt>
                <c:pt idx="328">
                  <c:v>545.4545454545455</c:v>
                </c:pt>
                <c:pt idx="329">
                  <c:v>1454.5454545454545</c:v>
                </c:pt>
                <c:pt idx="330">
                  <c:v>757.57575757575762</c:v>
                </c:pt>
                <c:pt idx="331">
                  <c:v>1787.878787878788</c:v>
                </c:pt>
                <c:pt idx="332">
                  <c:v>484.84848484848487</c:v>
                </c:pt>
                <c:pt idx="333">
                  <c:v>1151.5151515151515</c:v>
                </c:pt>
                <c:pt idx="334">
                  <c:v>1121.2121212121212</c:v>
                </c:pt>
                <c:pt idx="335">
                  <c:v>575.75757575757575</c:v>
                </c:pt>
                <c:pt idx="336">
                  <c:v>696.969696969697</c:v>
                </c:pt>
                <c:pt idx="337">
                  <c:v>636.36363636363637</c:v>
                </c:pt>
                <c:pt idx="338">
                  <c:v>1151.5151515151515</c:v>
                </c:pt>
                <c:pt idx="339">
                  <c:v>454.54545454545456</c:v>
                </c:pt>
                <c:pt idx="340">
                  <c:v>1121.2121212121212</c:v>
                </c:pt>
                <c:pt idx="341">
                  <c:v>484.84848484848487</c:v>
                </c:pt>
                <c:pt idx="342">
                  <c:v>515.15151515151513</c:v>
                </c:pt>
                <c:pt idx="343">
                  <c:v>484.84848484848487</c:v>
                </c:pt>
                <c:pt idx="344">
                  <c:v>2606.060606060606</c:v>
                </c:pt>
                <c:pt idx="345">
                  <c:v>424.24242424242425</c:v>
                </c:pt>
                <c:pt idx="346">
                  <c:v>666.66666666666674</c:v>
                </c:pt>
                <c:pt idx="347">
                  <c:v>1090.909090909091</c:v>
                </c:pt>
                <c:pt idx="348">
                  <c:v>1696.969696969697</c:v>
                </c:pt>
                <c:pt idx="349">
                  <c:v>2090.909090909091</c:v>
                </c:pt>
                <c:pt idx="350">
                  <c:v>1484.848484848485</c:v>
                </c:pt>
                <c:pt idx="351">
                  <c:v>878.78787878787887</c:v>
                </c:pt>
                <c:pt idx="352">
                  <c:v>363.63636363636363</c:v>
                </c:pt>
                <c:pt idx="353">
                  <c:v>21575.757575757576</c:v>
                </c:pt>
                <c:pt idx="354">
                  <c:v>515.15151515151513</c:v>
                </c:pt>
                <c:pt idx="355">
                  <c:v>3606.0606060606065</c:v>
                </c:pt>
                <c:pt idx="356">
                  <c:v>727.27272727272725</c:v>
                </c:pt>
                <c:pt idx="357">
                  <c:v>484.84848484848487</c:v>
                </c:pt>
                <c:pt idx="358">
                  <c:v>242.42424242424244</c:v>
                </c:pt>
                <c:pt idx="359">
                  <c:v>878.78787878787887</c:v>
                </c:pt>
                <c:pt idx="360">
                  <c:v>2151.5151515151515</c:v>
                </c:pt>
                <c:pt idx="361">
                  <c:v>727.27272727272725</c:v>
                </c:pt>
                <c:pt idx="362">
                  <c:v>757.57575757575762</c:v>
                </c:pt>
                <c:pt idx="363">
                  <c:v>1424.2424242424242</c:v>
                </c:pt>
                <c:pt idx="364">
                  <c:v>1030.3030303030303</c:v>
                </c:pt>
                <c:pt idx="365">
                  <c:v>484.84848484848487</c:v>
                </c:pt>
                <c:pt idx="366">
                  <c:v>696.969696969697</c:v>
                </c:pt>
                <c:pt idx="367">
                  <c:v>1363.6363636363637</c:v>
                </c:pt>
                <c:pt idx="368">
                  <c:v>909.09090909090912</c:v>
                </c:pt>
                <c:pt idx="369">
                  <c:v>424.24242424242425</c:v>
                </c:pt>
                <c:pt idx="370">
                  <c:v>2363.636363636364</c:v>
                </c:pt>
                <c:pt idx="371">
                  <c:v>1484.848484848485</c:v>
                </c:pt>
                <c:pt idx="372">
                  <c:v>1121.2121212121212</c:v>
                </c:pt>
                <c:pt idx="373">
                  <c:v>1818.1818181818182</c:v>
                </c:pt>
                <c:pt idx="374">
                  <c:v>1272.7272727272727</c:v>
                </c:pt>
                <c:pt idx="375">
                  <c:v>2333.3333333333335</c:v>
                </c:pt>
                <c:pt idx="376">
                  <c:v>2121.2121212121215</c:v>
                </c:pt>
                <c:pt idx="377">
                  <c:v>1636.3636363636365</c:v>
                </c:pt>
                <c:pt idx="378">
                  <c:v>3909.0909090909095</c:v>
                </c:pt>
                <c:pt idx="379">
                  <c:v>1272.7272727272727</c:v>
                </c:pt>
                <c:pt idx="380">
                  <c:v>1000</c:v>
                </c:pt>
                <c:pt idx="381">
                  <c:v>1939.3939393939395</c:v>
                </c:pt>
                <c:pt idx="382">
                  <c:v>2848.4848484848485</c:v>
                </c:pt>
                <c:pt idx="383">
                  <c:v>1212.1212121212122</c:v>
                </c:pt>
                <c:pt idx="384">
                  <c:v>3333.3333333333335</c:v>
                </c:pt>
                <c:pt idx="385">
                  <c:v>10363.636363636364</c:v>
                </c:pt>
                <c:pt idx="386">
                  <c:v>1878.787878787879</c:v>
                </c:pt>
                <c:pt idx="387">
                  <c:v>3151.5151515151515</c:v>
                </c:pt>
                <c:pt idx="388">
                  <c:v>787.87878787878788</c:v>
                </c:pt>
                <c:pt idx="389">
                  <c:v>1484.848484848485</c:v>
                </c:pt>
                <c:pt idx="390">
                  <c:v>878.78787878787887</c:v>
                </c:pt>
                <c:pt idx="391">
                  <c:v>1848.4848484848485</c:v>
                </c:pt>
                <c:pt idx="392">
                  <c:v>1454.5454545454545</c:v>
                </c:pt>
                <c:pt idx="393">
                  <c:v>2575.757575757576</c:v>
                </c:pt>
                <c:pt idx="394">
                  <c:v>1272.7272727272727</c:v>
                </c:pt>
                <c:pt idx="395">
                  <c:v>969.69696969696975</c:v>
                </c:pt>
                <c:pt idx="396">
                  <c:v>7696.969696969697</c:v>
                </c:pt>
                <c:pt idx="397">
                  <c:v>5575.757575757576</c:v>
                </c:pt>
                <c:pt idx="398">
                  <c:v>1878.787878787879</c:v>
                </c:pt>
                <c:pt idx="399">
                  <c:v>333.33333333333337</c:v>
                </c:pt>
                <c:pt idx="400">
                  <c:v>303.03030303030306</c:v>
                </c:pt>
                <c:pt idx="401">
                  <c:v>121.21212121212122</c:v>
                </c:pt>
                <c:pt idx="402">
                  <c:v>727.27272727272725</c:v>
                </c:pt>
                <c:pt idx="403">
                  <c:v>2242.4242424242425</c:v>
                </c:pt>
                <c:pt idx="404">
                  <c:v>6060.606060606061</c:v>
                </c:pt>
                <c:pt idx="405">
                  <c:v>8393.939393939394</c:v>
                </c:pt>
                <c:pt idx="406">
                  <c:v>6242.4242424242429</c:v>
                </c:pt>
                <c:pt idx="407">
                  <c:v>2515.1515151515155</c:v>
                </c:pt>
                <c:pt idx="408">
                  <c:v>6151.515151515152</c:v>
                </c:pt>
                <c:pt idx="409">
                  <c:v>2181.818181818182</c:v>
                </c:pt>
                <c:pt idx="410">
                  <c:v>2484.848484848485</c:v>
                </c:pt>
                <c:pt idx="411">
                  <c:v>12939.39393939394</c:v>
                </c:pt>
                <c:pt idx="412">
                  <c:v>5242.4242424242429</c:v>
                </c:pt>
                <c:pt idx="413">
                  <c:v>10666.666666666668</c:v>
                </c:pt>
                <c:pt idx="414">
                  <c:v>3666.666666666667</c:v>
                </c:pt>
                <c:pt idx="415">
                  <c:v>1878.787878787879</c:v>
                </c:pt>
                <c:pt idx="416">
                  <c:v>2333.3333333333335</c:v>
                </c:pt>
                <c:pt idx="417">
                  <c:v>2060.6060606060605</c:v>
                </c:pt>
                <c:pt idx="418">
                  <c:v>2757.5757575757575</c:v>
                </c:pt>
                <c:pt idx="419">
                  <c:v>575.75757575757575</c:v>
                </c:pt>
                <c:pt idx="420">
                  <c:v>5151.515151515152</c:v>
                </c:pt>
                <c:pt idx="421">
                  <c:v>6787.878787878788</c:v>
                </c:pt>
                <c:pt idx="422">
                  <c:v>4818.181818181818</c:v>
                </c:pt>
                <c:pt idx="423">
                  <c:v>3363.636363636364</c:v>
                </c:pt>
                <c:pt idx="424">
                  <c:v>1636.3636363636365</c:v>
                </c:pt>
                <c:pt idx="425">
                  <c:v>6969.69696969697</c:v>
                </c:pt>
                <c:pt idx="426">
                  <c:v>1666.6666666666667</c:v>
                </c:pt>
                <c:pt idx="427">
                  <c:v>1545.4545454545455</c:v>
                </c:pt>
                <c:pt idx="428">
                  <c:v>1909.0909090909092</c:v>
                </c:pt>
                <c:pt idx="429">
                  <c:v>2424.2424242424245</c:v>
                </c:pt>
                <c:pt idx="430">
                  <c:v>5727.2727272727279</c:v>
                </c:pt>
                <c:pt idx="431">
                  <c:v>2545.4545454545455</c:v>
                </c:pt>
                <c:pt idx="432">
                  <c:v>3878.787878787879</c:v>
                </c:pt>
                <c:pt idx="433">
                  <c:v>1454.5454545454545</c:v>
                </c:pt>
                <c:pt idx="434">
                  <c:v>7090.909090909091</c:v>
                </c:pt>
                <c:pt idx="435">
                  <c:v>7363.636363636364</c:v>
                </c:pt>
                <c:pt idx="436">
                  <c:v>3272.727272727273</c:v>
                </c:pt>
                <c:pt idx="437">
                  <c:v>2878.787878787879</c:v>
                </c:pt>
                <c:pt idx="438">
                  <c:v>2000</c:v>
                </c:pt>
                <c:pt idx="439">
                  <c:v>4424.242424242424</c:v>
                </c:pt>
                <c:pt idx="440">
                  <c:v>4666.666666666667</c:v>
                </c:pt>
                <c:pt idx="441">
                  <c:v>9303.0303030303039</c:v>
                </c:pt>
                <c:pt idx="442">
                  <c:v>40181.818181818184</c:v>
                </c:pt>
                <c:pt idx="443">
                  <c:v>3969.69696969697</c:v>
                </c:pt>
                <c:pt idx="444">
                  <c:v>6272.727272727273</c:v>
                </c:pt>
                <c:pt idx="445">
                  <c:v>30757.57575757576</c:v>
                </c:pt>
                <c:pt idx="446">
                  <c:v>6818.1818181818189</c:v>
                </c:pt>
                <c:pt idx="447">
                  <c:v>10848.48484848485</c:v>
                </c:pt>
                <c:pt idx="448">
                  <c:v>5575.757575757576</c:v>
                </c:pt>
                <c:pt idx="449">
                  <c:v>4454.545454545455</c:v>
                </c:pt>
                <c:pt idx="450">
                  <c:v>3060.606060606061</c:v>
                </c:pt>
                <c:pt idx="451">
                  <c:v>2848.4848484848485</c:v>
                </c:pt>
                <c:pt idx="452">
                  <c:v>2757.5757575757575</c:v>
                </c:pt>
                <c:pt idx="453">
                  <c:v>1666.6666666666667</c:v>
                </c:pt>
                <c:pt idx="454">
                  <c:v>727.27272727272725</c:v>
                </c:pt>
                <c:pt idx="455">
                  <c:v>2121.2121212121215</c:v>
                </c:pt>
                <c:pt idx="456">
                  <c:v>333.33333333333337</c:v>
                </c:pt>
                <c:pt idx="457">
                  <c:v>2060.6060606060605</c:v>
                </c:pt>
                <c:pt idx="458">
                  <c:v>121.21212121212122</c:v>
                </c:pt>
                <c:pt idx="459">
                  <c:v>3060.606060606061</c:v>
                </c:pt>
                <c:pt idx="460">
                  <c:v>2848.4848484848485</c:v>
                </c:pt>
                <c:pt idx="461">
                  <c:v>2757.5757575757575</c:v>
                </c:pt>
                <c:pt idx="462">
                  <c:v>1666.6666666666667</c:v>
                </c:pt>
                <c:pt idx="463">
                  <c:v>727.27272727272725</c:v>
                </c:pt>
                <c:pt idx="464">
                  <c:v>2121.2121212121215</c:v>
                </c:pt>
                <c:pt idx="465">
                  <c:v>333.33333333333337</c:v>
                </c:pt>
                <c:pt idx="466">
                  <c:v>2060.6060606060605</c:v>
                </c:pt>
                <c:pt idx="467">
                  <c:v>121.21212121212122</c:v>
                </c:pt>
                <c:pt idx="468">
                  <c:v>5696.969696969697</c:v>
                </c:pt>
                <c:pt idx="469">
                  <c:v>4393.939393939394</c:v>
                </c:pt>
                <c:pt idx="470">
                  <c:v>5696.969696969697</c:v>
                </c:pt>
                <c:pt idx="471">
                  <c:v>18606.060606060608</c:v>
                </c:pt>
                <c:pt idx="472">
                  <c:v>7848.484848484849</c:v>
                </c:pt>
                <c:pt idx="473">
                  <c:v>3545.4545454545455</c:v>
                </c:pt>
                <c:pt idx="474">
                  <c:v>8393.939393939394</c:v>
                </c:pt>
                <c:pt idx="475">
                  <c:v>4969.69696969697</c:v>
                </c:pt>
                <c:pt idx="476">
                  <c:v>5393.939393939394</c:v>
                </c:pt>
                <c:pt idx="477">
                  <c:v>5090.909090909091</c:v>
                </c:pt>
                <c:pt idx="478">
                  <c:v>1575.7575757575758</c:v>
                </c:pt>
                <c:pt idx="479">
                  <c:v>7000</c:v>
                </c:pt>
                <c:pt idx="480">
                  <c:v>3212.1212121212125</c:v>
                </c:pt>
                <c:pt idx="481">
                  <c:v>2303.030303030303</c:v>
                </c:pt>
                <c:pt idx="482">
                  <c:v>5454.545454545455</c:v>
                </c:pt>
                <c:pt idx="483">
                  <c:v>12030.30303030303</c:v>
                </c:pt>
                <c:pt idx="484">
                  <c:v>5303.030303030303</c:v>
                </c:pt>
                <c:pt idx="485">
                  <c:v>10606.060606060606</c:v>
                </c:pt>
                <c:pt idx="486">
                  <c:v>35303.030303030304</c:v>
                </c:pt>
                <c:pt idx="487">
                  <c:v>21454.545454545456</c:v>
                </c:pt>
                <c:pt idx="488">
                  <c:v>20363.636363636364</c:v>
                </c:pt>
                <c:pt idx="489">
                  <c:v>15515.151515151516</c:v>
                </c:pt>
                <c:pt idx="490">
                  <c:v>8090.909090909091</c:v>
                </c:pt>
                <c:pt idx="491">
                  <c:v>5060.606060606061</c:v>
                </c:pt>
                <c:pt idx="492">
                  <c:v>7878.787878787879</c:v>
                </c:pt>
                <c:pt idx="493">
                  <c:v>6969.69696969697</c:v>
                </c:pt>
                <c:pt idx="494">
                  <c:v>4484.848484848485</c:v>
                </c:pt>
                <c:pt idx="495">
                  <c:v>8030.3030303030309</c:v>
                </c:pt>
                <c:pt idx="496">
                  <c:v>12696.969696969698</c:v>
                </c:pt>
                <c:pt idx="497">
                  <c:v>10151.515151515152</c:v>
                </c:pt>
                <c:pt idx="498">
                  <c:v>4757.575757575758</c:v>
                </c:pt>
                <c:pt idx="499">
                  <c:v>23333.333333333336</c:v>
                </c:pt>
                <c:pt idx="500">
                  <c:v>4848.484848484849</c:v>
                </c:pt>
                <c:pt idx="501">
                  <c:v>7727.2727272727279</c:v>
                </c:pt>
                <c:pt idx="502">
                  <c:v>6212.121212121212</c:v>
                </c:pt>
                <c:pt idx="503">
                  <c:v>3424.2424242424245</c:v>
                </c:pt>
                <c:pt idx="504" formatCode="General">
                  <c:v>62636.36363636364</c:v>
                </c:pt>
                <c:pt idx="505" formatCode="General">
                  <c:v>7575.757575757576</c:v>
                </c:pt>
                <c:pt idx="506" formatCode="General">
                  <c:v>11090.909090909092</c:v>
                </c:pt>
                <c:pt idx="507" formatCode="General">
                  <c:v>5878.787878787879</c:v>
                </c:pt>
                <c:pt idx="508" formatCode="General">
                  <c:v>6757.575757575758</c:v>
                </c:pt>
                <c:pt idx="509" formatCode="General">
                  <c:v>5242.4242424242429</c:v>
                </c:pt>
                <c:pt idx="510" formatCode="General">
                  <c:v>22696.9696969697</c:v>
                </c:pt>
                <c:pt idx="511" formatCode="General">
                  <c:v>13848.48484848485</c:v>
                </c:pt>
                <c:pt idx="512" formatCode="General">
                  <c:v>3757.575757575758</c:v>
                </c:pt>
                <c:pt idx="513">
                  <c:v>5363.636363636364</c:v>
                </c:pt>
                <c:pt idx="514">
                  <c:v>3121.2121212121215</c:v>
                </c:pt>
                <c:pt idx="515">
                  <c:v>5727.2727272727279</c:v>
                </c:pt>
                <c:pt idx="516">
                  <c:v>3757.575757575758</c:v>
                </c:pt>
                <c:pt idx="517">
                  <c:v>3909.0909090909095</c:v>
                </c:pt>
                <c:pt idx="518">
                  <c:v>2575.757575757576</c:v>
                </c:pt>
                <c:pt idx="519">
                  <c:v>4393.939393939394</c:v>
                </c:pt>
                <c:pt idx="520">
                  <c:v>3636.3636363636365</c:v>
                </c:pt>
                <c:pt idx="521">
                  <c:v>2848.4848484848485</c:v>
                </c:pt>
                <c:pt idx="522" formatCode="General">
                  <c:v>2666.666666666667</c:v>
                </c:pt>
                <c:pt idx="523" formatCode="General">
                  <c:v>4181.818181818182</c:v>
                </c:pt>
                <c:pt idx="524" formatCode="General">
                  <c:v>2030.3030303030305</c:v>
                </c:pt>
                <c:pt idx="525" formatCode="General">
                  <c:v>1878.787878787879</c:v>
                </c:pt>
                <c:pt idx="526" formatCode="General">
                  <c:v>5848.484848484849</c:v>
                </c:pt>
                <c:pt idx="527" formatCode="General">
                  <c:v>303.03030303030306</c:v>
                </c:pt>
                <c:pt idx="528" formatCode="General">
                  <c:v>1545.4545454545455</c:v>
                </c:pt>
                <c:pt idx="529" formatCode="General">
                  <c:v>1090.909090909091</c:v>
                </c:pt>
                <c:pt idx="530" formatCode="General">
                  <c:v>23333.333333333336</c:v>
                </c:pt>
                <c:pt idx="531">
                  <c:v>4787.878787878788</c:v>
                </c:pt>
                <c:pt idx="532">
                  <c:v>2484.848484848485</c:v>
                </c:pt>
                <c:pt idx="533">
                  <c:v>2030.3030303030305</c:v>
                </c:pt>
                <c:pt idx="534">
                  <c:v>636.36363636363637</c:v>
                </c:pt>
                <c:pt idx="535">
                  <c:v>2484.848484848485</c:v>
                </c:pt>
                <c:pt idx="536">
                  <c:v>2030.3030303030305</c:v>
                </c:pt>
                <c:pt idx="537">
                  <c:v>2090.909090909091</c:v>
                </c:pt>
                <c:pt idx="538">
                  <c:v>2757.5757575757575</c:v>
                </c:pt>
                <c:pt idx="539">
                  <c:v>1939.3939393939395</c:v>
                </c:pt>
                <c:pt idx="540">
                  <c:v>6969.69696969697</c:v>
                </c:pt>
                <c:pt idx="541">
                  <c:v>1303.030303030303</c:v>
                </c:pt>
                <c:pt idx="542">
                  <c:v>4363.636363636364</c:v>
                </c:pt>
                <c:pt idx="543">
                  <c:v>3212.1212121212125</c:v>
                </c:pt>
                <c:pt idx="544">
                  <c:v>4757.575757575758</c:v>
                </c:pt>
                <c:pt idx="545">
                  <c:v>3515.1515151515155</c:v>
                </c:pt>
                <c:pt idx="546">
                  <c:v>5757.575757575758</c:v>
                </c:pt>
                <c:pt idx="547">
                  <c:v>3787.878787878788</c:v>
                </c:pt>
                <c:pt idx="548">
                  <c:v>2363.636363636364</c:v>
                </c:pt>
                <c:pt idx="549">
                  <c:v>7848.484848484849</c:v>
                </c:pt>
                <c:pt idx="550">
                  <c:v>10545.454545454546</c:v>
                </c:pt>
                <c:pt idx="551">
                  <c:v>11303.030303030304</c:v>
                </c:pt>
                <c:pt idx="552">
                  <c:v>8393.939393939394</c:v>
                </c:pt>
                <c:pt idx="553">
                  <c:v>7363.636363636364</c:v>
                </c:pt>
                <c:pt idx="554">
                  <c:v>8393.939393939394</c:v>
                </c:pt>
                <c:pt idx="555">
                  <c:v>6000</c:v>
                </c:pt>
                <c:pt idx="556">
                  <c:v>4121.212121212121</c:v>
                </c:pt>
                <c:pt idx="557">
                  <c:v>4484.848484848485</c:v>
                </c:pt>
                <c:pt idx="558">
                  <c:v>25575.757575757576</c:v>
                </c:pt>
                <c:pt idx="559">
                  <c:v>24303.030303030304</c:v>
                </c:pt>
                <c:pt idx="560">
                  <c:v>21878.78787878788</c:v>
                </c:pt>
                <c:pt idx="561">
                  <c:v>27000</c:v>
                </c:pt>
                <c:pt idx="562">
                  <c:v>12727.272727272728</c:v>
                </c:pt>
                <c:pt idx="563">
                  <c:v>14121.212121212122</c:v>
                </c:pt>
                <c:pt idx="564">
                  <c:v>909.09090909090912</c:v>
                </c:pt>
                <c:pt idx="565">
                  <c:v>44363.636363636368</c:v>
                </c:pt>
                <c:pt idx="566">
                  <c:v>19757.57575757576</c:v>
                </c:pt>
                <c:pt idx="567">
                  <c:v>19272.727272727272</c:v>
                </c:pt>
                <c:pt idx="568">
                  <c:v>22878.78787878788</c:v>
                </c:pt>
                <c:pt idx="569">
                  <c:v>14636.363636363638</c:v>
                </c:pt>
                <c:pt idx="570">
                  <c:v>16242.424242424244</c:v>
                </c:pt>
                <c:pt idx="571">
                  <c:v>18606.060606060608</c:v>
                </c:pt>
                <c:pt idx="572">
                  <c:v>22878.78787878788</c:v>
                </c:pt>
                <c:pt idx="573">
                  <c:v>17242.424242424244</c:v>
                </c:pt>
                <c:pt idx="574">
                  <c:v>29878.78787878788</c:v>
                </c:pt>
                <c:pt idx="575">
                  <c:v>13333.333333333334</c:v>
                </c:pt>
                <c:pt idx="576">
                  <c:v>1818.1818181818182</c:v>
                </c:pt>
                <c:pt idx="577">
                  <c:v>1272.7272727272727</c:v>
                </c:pt>
                <c:pt idx="578">
                  <c:v>1727.2727272727273</c:v>
                </c:pt>
                <c:pt idx="579">
                  <c:v>0</c:v>
                </c:pt>
                <c:pt idx="580">
                  <c:v>0</c:v>
                </c:pt>
                <c:pt idx="581">
                  <c:v>1363.6363636363637</c:v>
                </c:pt>
                <c:pt idx="582">
                  <c:v>1575.7575757575758</c:v>
                </c:pt>
                <c:pt idx="583">
                  <c:v>0</c:v>
                </c:pt>
                <c:pt idx="584">
                  <c:v>0</c:v>
                </c:pt>
                <c:pt idx="585">
                  <c:v>16000</c:v>
                </c:pt>
                <c:pt idx="586">
                  <c:v>4606.060606060606</c:v>
                </c:pt>
                <c:pt idx="587">
                  <c:v>1272.7272727272727</c:v>
                </c:pt>
                <c:pt idx="588">
                  <c:v>5515.151515151515</c:v>
                </c:pt>
                <c:pt idx="589">
                  <c:v>33333.333333333336</c:v>
                </c:pt>
                <c:pt idx="590">
                  <c:v>8757.575757575758</c:v>
                </c:pt>
                <c:pt idx="591">
                  <c:v>7848.484848484849</c:v>
                </c:pt>
                <c:pt idx="592">
                  <c:v>1666.6666666666667</c:v>
                </c:pt>
                <c:pt idx="593">
                  <c:v>2212.121212121212</c:v>
                </c:pt>
                <c:pt idx="594">
                  <c:v>14636.363636363638</c:v>
                </c:pt>
                <c:pt idx="595">
                  <c:v>11545.454545454546</c:v>
                </c:pt>
                <c:pt idx="596">
                  <c:v>19000</c:v>
                </c:pt>
                <c:pt idx="597">
                  <c:v>13636.363636363638</c:v>
                </c:pt>
                <c:pt idx="598">
                  <c:v>20212.121212121212</c:v>
                </c:pt>
                <c:pt idx="599">
                  <c:v>11060.606060606062</c:v>
                </c:pt>
                <c:pt idx="600">
                  <c:v>20939.39393939394</c:v>
                </c:pt>
                <c:pt idx="601">
                  <c:v>5757.575757575758</c:v>
                </c:pt>
                <c:pt idx="602">
                  <c:v>14636.363636363638</c:v>
                </c:pt>
                <c:pt idx="603">
                  <c:v>16000</c:v>
                </c:pt>
                <c:pt idx="604">
                  <c:v>5575.757575757576</c:v>
                </c:pt>
                <c:pt idx="605">
                  <c:v>14181.818181818182</c:v>
                </c:pt>
                <c:pt idx="606">
                  <c:v>11545.454545454546</c:v>
                </c:pt>
                <c:pt idx="607">
                  <c:v>4696.969696969697</c:v>
                </c:pt>
                <c:pt idx="608">
                  <c:v>1696.969696969697</c:v>
                </c:pt>
                <c:pt idx="609">
                  <c:v>4060.606060606061</c:v>
                </c:pt>
                <c:pt idx="610">
                  <c:v>2787.878787878788</c:v>
                </c:pt>
                <c:pt idx="611">
                  <c:v>1545.4545454545455</c:v>
                </c:pt>
                <c:pt idx="612">
                  <c:v>3181.818181818182</c:v>
                </c:pt>
                <c:pt idx="613">
                  <c:v>4909.090909090909</c:v>
                </c:pt>
                <c:pt idx="614">
                  <c:v>6757.575757575758</c:v>
                </c:pt>
                <c:pt idx="615">
                  <c:v>1515.1515151515152</c:v>
                </c:pt>
                <c:pt idx="616">
                  <c:v>1030.3030303030303</c:v>
                </c:pt>
                <c:pt idx="617">
                  <c:v>9212.121212121212</c:v>
                </c:pt>
                <c:pt idx="618">
                  <c:v>11787.878787878788</c:v>
                </c:pt>
                <c:pt idx="619">
                  <c:v>3878.787878787879</c:v>
                </c:pt>
                <c:pt idx="620">
                  <c:v>7757.575757575758</c:v>
                </c:pt>
                <c:pt idx="621">
                  <c:v>3090.909090909091</c:v>
                </c:pt>
                <c:pt idx="622">
                  <c:v>3090.909090909091</c:v>
                </c:pt>
                <c:pt idx="623">
                  <c:v>4121.212121212121</c:v>
                </c:pt>
                <c:pt idx="624">
                  <c:v>3454.5454545454545</c:v>
                </c:pt>
                <c:pt idx="625">
                  <c:v>2333.3333333333335</c:v>
                </c:pt>
                <c:pt idx="626">
                  <c:v>3727.2727272727275</c:v>
                </c:pt>
                <c:pt idx="627">
                  <c:v>3176.4705882352941</c:v>
                </c:pt>
                <c:pt idx="628">
                  <c:v>2666.666666666667</c:v>
                </c:pt>
                <c:pt idx="629">
                  <c:v>4393.939393939394</c:v>
                </c:pt>
                <c:pt idx="630">
                  <c:v>2484.848484848485</c:v>
                </c:pt>
                <c:pt idx="631">
                  <c:v>3181.818181818182</c:v>
                </c:pt>
                <c:pt idx="632">
                  <c:v>4666.666666666667</c:v>
                </c:pt>
                <c:pt idx="633">
                  <c:v>666.66666666666674</c:v>
                </c:pt>
                <c:pt idx="634">
                  <c:v>4878.787878787879</c:v>
                </c:pt>
                <c:pt idx="635">
                  <c:v>6727.2727272727279</c:v>
                </c:pt>
                <c:pt idx="636">
                  <c:v>2181.818181818182</c:v>
                </c:pt>
                <c:pt idx="637">
                  <c:v>3363.636363636364</c:v>
                </c:pt>
                <c:pt idx="638">
                  <c:v>4030.3030303030305</c:v>
                </c:pt>
                <c:pt idx="639">
                  <c:v>4030.3030303030305</c:v>
                </c:pt>
                <c:pt idx="640">
                  <c:v>1515.1515151515152</c:v>
                </c:pt>
                <c:pt idx="641">
                  <c:v>6484.848484848485</c:v>
                </c:pt>
                <c:pt idx="642">
                  <c:v>11060.606060606062</c:v>
                </c:pt>
                <c:pt idx="643">
                  <c:v>3606.0606060606065</c:v>
                </c:pt>
                <c:pt idx="644">
                  <c:v>2705.8823529411761</c:v>
                </c:pt>
                <c:pt idx="645">
                  <c:v>1333.3333333333335</c:v>
                </c:pt>
                <c:pt idx="646">
                  <c:v>4696.969696969697</c:v>
                </c:pt>
                <c:pt idx="647">
                  <c:v>6757.575757575758</c:v>
                </c:pt>
                <c:pt idx="648">
                  <c:v>3000</c:v>
                </c:pt>
                <c:pt idx="649">
                  <c:v>3242.4242424242425</c:v>
                </c:pt>
                <c:pt idx="650">
                  <c:v>6666.666666666667</c:v>
                </c:pt>
                <c:pt idx="651">
                  <c:v>5787.878787878788</c:v>
                </c:pt>
                <c:pt idx="652">
                  <c:v>8121.2121212121219</c:v>
                </c:pt>
                <c:pt idx="653">
                  <c:v>1121.2121212121212</c:v>
                </c:pt>
                <c:pt idx="654" formatCode="General">
                  <c:v>11787.878787878788</c:v>
                </c:pt>
                <c:pt idx="655" formatCode="General">
                  <c:v>3454.5454545454545</c:v>
                </c:pt>
                <c:pt idx="656" formatCode="General">
                  <c:v>8454.5454545454559</c:v>
                </c:pt>
                <c:pt idx="657" formatCode="General">
                  <c:v>7636.3636363636369</c:v>
                </c:pt>
                <c:pt idx="658" formatCode="General">
                  <c:v>4363.636363636364</c:v>
                </c:pt>
                <c:pt idx="659" formatCode="General">
                  <c:v>9606.060606060606</c:v>
                </c:pt>
                <c:pt idx="660" formatCode="General">
                  <c:v>1757.5757575757577</c:v>
                </c:pt>
                <c:pt idx="661" formatCode="General">
                  <c:v>2117.6470588235293</c:v>
                </c:pt>
                <c:pt idx="662" formatCode="General">
                  <c:v>9515.1515151515159</c:v>
                </c:pt>
                <c:pt idx="663" formatCode="General">
                  <c:v>1878.787878787879</c:v>
                </c:pt>
                <c:pt idx="664" formatCode="General">
                  <c:v>7121.2121212121219</c:v>
                </c:pt>
                <c:pt idx="665" formatCode="General">
                  <c:v>3272.727272727273</c:v>
                </c:pt>
                <c:pt idx="666" formatCode="General">
                  <c:v>4030.3030303030305</c:v>
                </c:pt>
                <c:pt idx="667" formatCode="General">
                  <c:v>3666.666666666667</c:v>
                </c:pt>
                <c:pt idx="668" formatCode="General">
                  <c:v>5454.545454545455</c:v>
                </c:pt>
                <c:pt idx="669" formatCode="General">
                  <c:v>9515.1515151515159</c:v>
                </c:pt>
                <c:pt idx="670" formatCode="General">
                  <c:v>12212.121212121212</c:v>
                </c:pt>
                <c:pt idx="671" formatCode="General">
                  <c:v>7939.3939393939399</c:v>
                </c:pt>
                <c:pt idx="672" formatCode="General">
                  <c:v>3454.5454545454545</c:v>
                </c:pt>
                <c:pt idx="673" formatCode="General">
                  <c:v>5333.3333333333339</c:v>
                </c:pt>
                <c:pt idx="674" formatCode="General">
                  <c:v>6666.666666666667</c:v>
                </c:pt>
                <c:pt idx="675" formatCode="General">
                  <c:v>7333.3333333333339</c:v>
                </c:pt>
                <c:pt idx="676" formatCode="General">
                  <c:v>4606.060606060606</c:v>
                </c:pt>
                <c:pt idx="677" formatCode="General">
                  <c:v>7727.2727272727279</c:v>
                </c:pt>
                <c:pt idx="678" formatCode="General">
                  <c:v>8235.2941176470576</c:v>
                </c:pt>
                <c:pt idx="679" formatCode="General">
                  <c:v>5878.787878787879</c:v>
                </c:pt>
                <c:pt idx="680" formatCode="General">
                  <c:v>4303.030303030303</c:v>
                </c:pt>
                <c:pt idx="681" formatCode="General">
                  <c:v>21939.39393939394</c:v>
                </c:pt>
                <c:pt idx="682" formatCode="General">
                  <c:v>9696.9696969696979</c:v>
                </c:pt>
                <c:pt idx="683" formatCode="General">
                  <c:v>3848.4848484848485</c:v>
                </c:pt>
                <c:pt idx="684" formatCode="General">
                  <c:v>5909.090909090909</c:v>
                </c:pt>
                <c:pt idx="685" formatCode="General">
                  <c:v>0</c:v>
                </c:pt>
                <c:pt idx="686" formatCode="General">
                  <c:v>5424.2424242424249</c:v>
                </c:pt>
                <c:pt idx="687" formatCode="General">
                  <c:v>5484.848484848485</c:v>
                </c:pt>
                <c:pt idx="688">
                  <c:v>5060.606060606061</c:v>
                </c:pt>
                <c:pt idx="689">
                  <c:v>7545.454545454546</c:v>
                </c:pt>
                <c:pt idx="690">
                  <c:v>6000</c:v>
                </c:pt>
                <c:pt idx="691">
                  <c:v>4424.242424242424</c:v>
                </c:pt>
                <c:pt idx="692">
                  <c:v>11909.09090909091</c:v>
                </c:pt>
                <c:pt idx="693">
                  <c:v>14242.424242424244</c:v>
                </c:pt>
                <c:pt idx="694">
                  <c:v>5545.454545454546</c:v>
                </c:pt>
                <c:pt idx="695">
                  <c:v>10323.529411764704</c:v>
                </c:pt>
                <c:pt idx="696">
                  <c:v>5090.909090909091</c:v>
                </c:pt>
                <c:pt idx="697">
                  <c:v>12606.060606060606</c:v>
                </c:pt>
                <c:pt idx="698">
                  <c:v>9969.69696969697</c:v>
                </c:pt>
                <c:pt idx="699">
                  <c:v>17484.848484848484</c:v>
                </c:pt>
                <c:pt idx="700">
                  <c:v>6303.030303030303</c:v>
                </c:pt>
                <c:pt idx="701">
                  <c:v>5636.3636363636369</c:v>
                </c:pt>
                <c:pt idx="702">
                  <c:v>11909.09090909091</c:v>
                </c:pt>
                <c:pt idx="703">
                  <c:v>23848.484848484848</c:v>
                </c:pt>
                <c:pt idx="704">
                  <c:v>6848.484848484849</c:v>
                </c:pt>
                <c:pt idx="705">
                  <c:v>5727.2727272727279</c:v>
                </c:pt>
                <c:pt idx="706">
                  <c:v>25151.515151515152</c:v>
                </c:pt>
                <c:pt idx="707">
                  <c:v>8181.818181818182</c:v>
                </c:pt>
                <c:pt idx="708">
                  <c:v>10848.48484848485</c:v>
                </c:pt>
                <c:pt idx="709">
                  <c:v>12333.333333333334</c:v>
                </c:pt>
                <c:pt idx="710">
                  <c:v>11212.121212121212</c:v>
                </c:pt>
                <c:pt idx="711">
                  <c:v>12696.969696969698</c:v>
                </c:pt>
                <c:pt idx="712">
                  <c:v>9941.1764705882342</c:v>
                </c:pt>
                <c:pt idx="713">
                  <c:v>10484.848484848486</c:v>
                </c:pt>
                <c:pt idx="714">
                  <c:v>3575.757575757576</c:v>
                </c:pt>
                <c:pt idx="715">
                  <c:v>8212.121212121212</c:v>
                </c:pt>
                <c:pt idx="716">
                  <c:v>9878.7878787878799</c:v>
                </c:pt>
                <c:pt idx="717">
                  <c:v>7848.484848484849</c:v>
                </c:pt>
                <c:pt idx="718">
                  <c:v>6757.575757575758</c:v>
                </c:pt>
                <c:pt idx="719">
                  <c:v>7181.818181818182</c:v>
                </c:pt>
                <c:pt idx="720">
                  <c:v>32484.848484848488</c:v>
                </c:pt>
                <c:pt idx="721">
                  <c:v>17272.727272727272</c:v>
                </c:pt>
                <c:pt idx="722">
                  <c:v>12545.454545454546</c:v>
                </c:pt>
                <c:pt idx="723">
                  <c:v>10060.606060606062</c:v>
                </c:pt>
                <c:pt idx="724">
                  <c:v>17030.303030303032</c:v>
                </c:pt>
                <c:pt idx="725">
                  <c:v>11696.969696969698</c:v>
                </c:pt>
                <c:pt idx="726">
                  <c:v>19393.939393939396</c:v>
                </c:pt>
                <c:pt idx="727">
                  <c:v>9484.8484848484859</c:v>
                </c:pt>
                <c:pt idx="728">
                  <c:v>10151.515151515152</c:v>
                </c:pt>
                <c:pt idx="729">
                  <c:v>9058.823529411764</c:v>
                </c:pt>
                <c:pt idx="730">
                  <c:v>10030.30303030303</c:v>
                </c:pt>
                <c:pt idx="731">
                  <c:v>14606.060606060606</c:v>
                </c:pt>
                <c:pt idx="732">
                  <c:v>11000</c:v>
                </c:pt>
                <c:pt idx="733">
                  <c:v>12272.727272727274</c:v>
                </c:pt>
                <c:pt idx="734">
                  <c:v>11909.09090909091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E-4364-8435-40036FC8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0808"/>
        <c:axId val="159101592"/>
      </c:scatterChart>
      <c:valAx>
        <c:axId val="15910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1592"/>
        <c:crosses val="autoZero"/>
        <c:crossBetween val="midCat"/>
      </c:valAx>
      <c:valAx>
        <c:axId val="15910159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High chlorophylla</a:t>
                </a:r>
              </a:p>
            </c:rich>
          </c:tx>
          <c:layout>
            <c:manualLayout>
              <c:xMode val="edge"/>
              <c:yMode val="edge"/>
              <c:x val="1.5758370548639457E-2"/>
              <c:y val="0.44527911149527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04940214699873E-2"/>
          <c:y val="3.7996556103125426E-2"/>
          <c:w val="0.8293354682731473"/>
          <c:h val="0.871485148568710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Experiment side'!$A$4:$A$1005</c:f>
              <c:numCache>
                <c:formatCode>m/d/yyyy</c:formatCode>
                <c:ptCount val="1002"/>
                <c:pt idx="0">
                  <c:v>44424</c:v>
                </c:pt>
                <c:pt idx="1">
                  <c:v>44424</c:v>
                </c:pt>
                <c:pt idx="2">
                  <c:v>44424</c:v>
                </c:pt>
                <c:pt idx="3">
                  <c:v>44424</c:v>
                </c:pt>
                <c:pt idx="4">
                  <c:v>44424</c:v>
                </c:pt>
                <c:pt idx="5">
                  <c:v>44424</c:v>
                </c:pt>
                <c:pt idx="6">
                  <c:v>44424</c:v>
                </c:pt>
                <c:pt idx="7">
                  <c:v>44424</c:v>
                </c:pt>
                <c:pt idx="8">
                  <c:v>44424</c:v>
                </c:pt>
                <c:pt idx="9">
                  <c:v>44424</c:v>
                </c:pt>
                <c:pt idx="10">
                  <c:v>44428</c:v>
                </c:pt>
                <c:pt idx="11">
                  <c:v>44428</c:v>
                </c:pt>
                <c:pt idx="12">
                  <c:v>44428</c:v>
                </c:pt>
                <c:pt idx="13">
                  <c:v>44428</c:v>
                </c:pt>
                <c:pt idx="14">
                  <c:v>44428</c:v>
                </c:pt>
                <c:pt idx="15">
                  <c:v>44428</c:v>
                </c:pt>
                <c:pt idx="16">
                  <c:v>44428</c:v>
                </c:pt>
                <c:pt idx="17">
                  <c:v>44428</c:v>
                </c:pt>
                <c:pt idx="18">
                  <c:v>44428</c:v>
                </c:pt>
                <c:pt idx="19">
                  <c:v>44428</c:v>
                </c:pt>
                <c:pt idx="20">
                  <c:v>44432</c:v>
                </c:pt>
                <c:pt idx="21">
                  <c:v>44432</c:v>
                </c:pt>
                <c:pt idx="22">
                  <c:v>44432</c:v>
                </c:pt>
                <c:pt idx="23">
                  <c:v>44432</c:v>
                </c:pt>
                <c:pt idx="24">
                  <c:v>44432</c:v>
                </c:pt>
                <c:pt idx="25">
                  <c:v>44432</c:v>
                </c:pt>
                <c:pt idx="26">
                  <c:v>44432</c:v>
                </c:pt>
                <c:pt idx="27">
                  <c:v>44432</c:v>
                </c:pt>
                <c:pt idx="28">
                  <c:v>44432</c:v>
                </c:pt>
                <c:pt idx="29">
                  <c:v>44432</c:v>
                </c:pt>
                <c:pt idx="30">
                  <c:v>44435</c:v>
                </c:pt>
                <c:pt idx="31">
                  <c:v>44435</c:v>
                </c:pt>
                <c:pt idx="32">
                  <c:v>44435</c:v>
                </c:pt>
                <c:pt idx="33">
                  <c:v>44435</c:v>
                </c:pt>
                <c:pt idx="34">
                  <c:v>44435</c:v>
                </c:pt>
                <c:pt idx="35">
                  <c:v>44435</c:v>
                </c:pt>
                <c:pt idx="36">
                  <c:v>44435</c:v>
                </c:pt>
                <c:pt idx="37">
                  <c:v>44435</c:v>
                </c:pt>
                <c:pt idx="38">
                  <c:v>44435</c:v>
                </c:pt>
                <c:pt idx="39">
                  <c:v>44435</c:v>
                </c:pt>
                <c:pt idx="40">
                  <c:v>44441</c:v>
                </c:pt>
                <c:pt idx="41">
                  <c:v>44441</c:v>
                </c:pt>
                <c:pt idx="42">
                  <c:v>44441</c:v>
                </c:pt>
                <c:pt idx="43">
                  <c:v>44441</c:v>
                </c:pt>
                <c:pt idx="44">
                  <c:v>44441</c:v>
                </c:pt>
                <c:pt idx="45">
                  <c:v>44441</c:v>
                </c:pt>
                <c:pt idx="46">
                  <c:v>44441</c:v>
                </c:pt>
                <c:pt idx="47">
                  <c:v>44441</c:v>
                </c:pt>
                <c:pt idx="48">
                  <c:v>44441</c:v>
                </c:pt>
                <c:pt idx="49">
                  <c:v>44441</c:v>
                </c:pt>
                <c:pt idx="50">
                  <c:v>44447</c:v>
                </c:pt>
                <c:pt idx="51">
                  <c:v>44447</c:v>
                </c:pt>
                <c:pt idx="52">
                  <c:v>44447</c:v>
                </c:pt>
                <c:pt idx="53">
                  <c:v>44447</c:v>
                </c:pt>
                <c:pt idx="54">
                  <c:v>44447</c:v>
                </c:pt>
                <c:pt idx="55">
                  <c:v>44447</c:v>
                </c:pt>
                <c:pt idx="56">
                  <c:v>44447</c:v>
                </c:pt>
                <c:pt idx="57">
                  <c:v>44447</c:v>
                </c:pt>
                <c:pt idx="58">
                  <c:v>44447</c:v>
                </c:pt>
                <c:pt idx="59">
                  <c:v>44447</c:v>
                </c:pt>
                <c:pt idx="60">
                  <c:v>44449</c:v>
                </c:pt>
                <c:pt idx="61">
                  <c:v>44449</c:v>
                </c:pt>
                <c:pt idx="62">
                  <c:v>44449</c:v>
                </c:pt>
                <c:pt idx="63">
                  <c:v>44449</c:v>
                </c:pt>
                <c:pt idx="64">
                  <c:v>44449</c:v>
                </c:pt>
                <c:pt idx="65">
                  <c:v>44449</c:v>
                </c:pt>
                <c:pt idx="66">
                  <c:v>44449</c:v>
                </c:pt>
                <c:pt idx="67">
                  <c:v>44449</c:v>
                </c:pt>
                <c:pt idx="68">
                  <c:v>44449</c:v>
                </c:pt>
                <c:pt idx="69">
                  <c:v>44449</c:v>
                </c:pt>
                <c:pt idx="70">
                  <c:v>44452</c:v>
                </c:pt>
                <c:pt idx="71">
                  <c:v>44452</c:v>
                </c:pt>
                <c:pt idx="72">
                  <c:v>44452</c:v>
                </c:pt>
                <c:pt idx="73">
                  <c:v>44452</c:v>
                </c:pt>
                <c:pt idx="74">
                  <c:v>44452</c:v>
                </c:pt>
                <c:pt idx="75">
                  <c:v>44452</c:v>
                </c:pt>
                <c:pt idx="76">
                  <c:v>44452</c:v>
                </c:pt>
                <c:pt idx="77">
                  <c:v>44452</c:v>
                </c:pt>
                <c:pt idx="78">
                  <c:v>44452</c:v>
                </c:pt>
                <c:pt idx="79">
                  <c:v>44452</c:v>
                </c:pt>
                <c:pt idx="80">
                  <c:v>44454</c:v>
                </c:pt>
                <c:pt idx="81">
                  <c:v>44454</c:v>
                </c:pt>
                <c:pt idx="82">
                  <c:v>44454</c:v>
                </c:pt>
                <c:pt idx="83">
                  <c:v>44454</c:v>
                </c:pt>
                <c:pt idx="84">
                  <c:v>44454</c:v>
                </c:pt>
                <c:pt idx="85">
                  <c:v>44454</c:v>
                </c:pt>
                <c:pt idx="86">
                  <c:v>44454</c:v>
                </c:pt>
                <c:pt idx="87">
                  <c:v>44454</c:v>
                </c:pt>
                <c:pt idx="88">
                  <c:v>44454</c:v>
                </c:pt>
                <c:pt idx="89">
                  <c:v>44454</c:v>
                </c:pt>
                <c:pt idx="90">
                  <c:v>44455</c:v>
                </c:pt>
                <c:pt idx="91">
                  <c:v>44455</c:v>
                </c:pt>
                <c:pt idx="92">
                  <c:v>44455</c:v>
                </c:pt>
                <c:pt idx="93">
                  <c:v>44455</c:v>
                </c:pt>
                <c:pt idx="94">
                  <c:v>44455</c:v>
                </c:pt>
                <c:pt idx="95">
                  <c:v>44455</c:v>
                </c:pt>
                <c:pt idx="96">
                  <c:v>44455</c:v>
                </c:pt>
                <c:pt idx="97">
                  <c:v>44455</c:v>
                </c:pt>
                <c:pt idx="98">
                  <c:v>44455</c:v>
                </c:pt>
                <c:pt idx="99">
                  <c:v>44459</c:v>
                </c:pt>
                <c:pt idx="100">
                  <c:v>44459</c:v>
                </c:pt>
                <c:pt idx="101">
                  <c:v>44459</c:v>
                </c:pt>
                <c:pt idx="102">
                  <c:v>44459</c:v>
                </c:pt>
                <c:pt idx="103">
                  <c:v>44459</c:v>
                </c:pt>
                <c:pt idx="104">
                  <c:v>44459</c:v>
                </c:pt>
                <c:pt idx="105">
                  <c:v>44459</c:v>
                </c:pt>
                <c:pt idx="106">
                  <c:v>44459</c:v>
                </c:pt>
                <c:pt idx="107">
                  <c:v>44459</c:v>
                </c:pt>
                <c:pt idx="108">
                  <c:v>44459</c:v>
                </c:pt>
                <c:pt idx="109">
                  <c:v>44459</c:v>
                </c:pt>
                <c:pt idx="110">
                  <c:v>44459</c:v>
                </c:pt>
                <c:pt idx="111">
                  <c:v>44459</c:v>
                </c:pt>
                <c:pt idx="112">
                  <c:v>44459</c:v>
                </c:pt>
                <c:pt idx="113">
                  <c:v>44459</c:v>
                </c:pt>
                <c:pt idx="114">
                  <c:v>44459</c:v>
                </c:pt>
                <c:pt idx="115">
                  <c:v>44459</c:v>
                </c:pt>
                <c:pt idx="116">
                  <c:v>44459</c:v>
                </c:pt>
                <c:pt idx="117">
                  <c:v>44460</c:v>
                </c:pt>
                <c:pt idx="118">
                  <c:v>44460</c:v>
                </c:pt>
                <c:pt idx="119">
                  <c:v>44460</c:v>
                </c:pt>
                <c:pt idx="120">
                  <c:v>44460</c:v>
                </c:pt>
                <c:pt idx="121">
                  <c:v>44460</c:v>
                </c:pt>
                <c:pt idx="122">
                  <c:v>44460</c:v>
                </c:pt>
                <c:pt idx="123">
                  <c:v>44460</c:v>
                </c:pt>
                <c:pt idx="124">
                  <c:v>44460</c:v>
                </c:pt>
                <c:pt idx="125">
                  <c:v>44460</c:v>
                </c:pt>
                <c:pt idx="126">
                  <c:v>44461</c:v>
                </c:pt>
                <c:pt idx="127">
                  <c:v>44461</c:v>
                </c:pt>
                <c:pt idx="128">
                  <c:v>44461</c:v>
                </c:pt>
                <c:pt idx="129">
                  <c:v>44461</c:v>
                </c:pt>
                <c:pt idx="130">
                  <c:v>44461</c:v>
                </c:pt>
                <c:pt idx="131">
                  <c:v>44461</c:v>
                </c:pt>
                <c:pt idx="132">
                  <c:v>44461</c:v>
                </c:pt>
                <c:pt idx="133">
                  <c:v>44461</c:v>
                </c:pt>
                <c:pt idx="134">
                  <c:v>44461</c:v>
                </c:pt>
                <c:pt idx="135">
                  <c:v>44462</c:v>
                </c:pt>
                <c:pt idx="136">
                  <c:v>44462</c:v>
                </c:pt>
                <c:pt idx="137">
                  <c:v>44462</c:v>
                </c:pt>
                <c:pt idx="138">
                  <c:v>44462</c:v>
                </c:pt>
                <c:pt idx="139">
                  <c:v>44462</c:v>
                </c:pt>
                <c:pt idx="140">
                  <c:v>44462</c:v>
                </c:pt>
                <c:pt idx="141">
                  <c:v>44462</c:v>
                </c:pt>
                <c:pt idx="142">
                  <c:v>44462</c:v>
                </c:pt>
                <c:pt idx="143">
                  <c:v>44462</c:v>
                </c:pt>
                <c:pt idx="144">
                  <c:v>44466</c:v>
                </c:pt>
                <c:pt idx="145">
                  <c:v>44466</c:v>
                </c:pt>
                <c:pt idx="146">
                  <c:v>44466</c:v>
                </c:pt>
                <c:pt idx="147">
                  <c:v>44466</c:v>
                </c:pt>
                <c:pt idx="148">
                  <c:v>44466</c:v>
                </c:pt>
                <c:pt idx="149">
                  <c:v>44466</c:v>
                </c:pt>
                <c:pt idx="150">
                  <c:v>44466</c:v>
                </c:pt>
                <c:pt idx="151">
                  <c:v>44466</c:v>
                </c:pt>
                <c:pt idx="152">
                  <c:v>44466</c:v>
                </c:pt>
                <c:pt idx="153">
                  <c:v>44467</c:v>
                </c:pt>
                <c:pt idx="154">
                  <c:v>44467</c:v>
                </c:pt>
                <c:pt idx="155">
                  <c:v>44467</c:v>
                </c:pt>
                <c:pt idx="156">
                  <c:v>44467</c:v>
                </c:pt>
                <c:pt idx="157">
                  <c:v>44467</c:v>
                </c:pt>
                <c:pt idx="158">
                  <c:v>44467</c:v>
                </c:pt>
                <c:pt idx="159">
                  <c:v>44467</c:v>
                </c:pt>
                <c:pt idx="160">
                  <c:v>44467</c:v>
                </c:pt>
                <c:pt idx="161">
                  <c:v>44467</c:v>
                </c:pt>
                <c:pt idx="162">
                  <c:v>44469</c:v>
                </c:pt>
                <c:pt idx="163">
                  <c:v>44469</c:v>
                </c:pt>
                <c:pt idx="164">
                  <c:v>44469</c:v>
                </c:pt>
                <c:pt idx="165">
                  <c:v>44469</c:v>
                </c:pt>
                <c:pt idx="166">
                  <c:v>44469</c:v>
                </c:pt>
                <c:pt idx="167">
                  <c:v>44469</c:v>
                </c:pt>
                <c:pt idx="168">
                  <c:v>44469</c:v>
                </c:pt>
                <c:pt idx="169">
                  <c:v>44469</c:v>
                </c:pt>
                <c:pt idx="170">
                  <c:v>44469</c:v>
                </c:pt>
                <c:pt idx="171">
                  <c:v>44473</c:v>
                </c:pt>
                <c:pt idx="172">
                  <c:v>44473</c:v>
                </c:pt>
                <c:pt idx="173">
                  <c:v>44473</c:v>
                </c:pt>
                <c:pt idx="174">
                  <c:v>44473</c:v>
                </c:pt>
                <c:pt idx="175">
                  <c:v>44473</c:v>
                </c:pt>
                <c:pt idx="176">
                  <c:v>44473</c:v>
                </c:pt>
                <c:pt idx="177">
                  <c:v>44473</c:v>
                </c:pt>
                <c:pt idx="178">
                  <c:v>44473</c:v>
                </c:pt>
                <c:pt idx="179">
                  <c:v>44473</c:v>
                </c:pt>
                <c:pt idx="180">
                  <c:v>44474</c:v>
                </c:pt>
                <c:pt idx="181">
                  <c:v>44474</c:v>
                </c:pt>
                <c:pt idx="182">
                  <c:v>44474</c:v>
                </c:pt>
                <c:pt idx="183">
                  <c:v>44474</c:v>
                </c:pt>
                <c:pt idx="184">
                  <c:v>44474</c:v>
                </c:pt>
                <c:pt idx="185">
                  <c:v>44474</c:v>
                </c:pt>
                <c:pt idx="186">
                  <c:v>44474</c:v>
                </c:pt>
                <c:pt idx="187">
                  <c:v>44474</c:v>
                </c:pt>
                <c:pt idx="188">
                  <c:v>44474</c:v>
                </c:pt>
                <c:pt idx="189">
                  <c:v>44475</c:v>
                </c:pt>
                <c:pt idx="190">
                  <c:v>44475</c:v>
                </c:pt>
                <c:pt idx="191">
                  <c:v>44475</c:v>
                </c:pt>
                <c:pt idx="192">
                  <c:v>44475</c:v>
                </c:pt>
                <c:pt idx="193">
                  <c:v>44475</c:v>
                </c:pt>
                <c:pt idx="194">
                  <c:v>44475</c:v>
                </c:pt>
                <c:pt idx="195">
                  <c:v>44475</c:v>
                </c:pt>
                <c:pt idx="196">
                  <c:v>44475</c:v>
                </c:pt>
                <c:pt idx="197">
                  <c:v>44475</c:v>
                </c:pt>
                <c:pt idx="198">
                  <c:v>44476</c:v>
                </c:pt>
                <c:pt idx="199">
                  <c:v>44476</c:v>
                </c:pt>
                <c:pt idx="200">
                  <c:v>44476</c:v>
                </c:pt>
                <c:pt idx="201">
                  <c:v>44476</c:v>
                </c:pt>
                <c:pt idx="202">
                  <c:v>44476</c:v>
                </c:pt>
                <c:pt idx="203">
                  <c:v>44476</c:v>
                </c:pt>
                <c:pt idx="204">
                  <c:v>44476</c:v>
                </c:pt>
                <c:pt idx="205">
                  <c:v>44476</c:v>
                </c:pt>
                <c:pt idx="206">
                  <c:v>44476</c:v>
                </c:pt>
                <c:pt idx="207">
                  <c:v>44481</c:v>
                </c:pt>
                <c:pt idx="208">
                  <c:v>44481</c:v>
                </c:pt>
                <c:pt idx="209">
                  <c:v>44481</c:v>
                </c:pt>
                <c:pt idx="210">
                  <c:v>44481</c:v>
                </c:pt>
                <c:pt idx="211">
                  <c:v>44481</c:v>
                </c:pt>
                <c:pt idx="212">
                  <c:v>44481</c:v>
                </c:pt>
                <c:pt idx="213">
                  <c:v>44481</c:v>
                </c:pt>
                <c:pt idx="214">
                  <c:v>44481</c:v>
                </c:pt>
                <c:pt idx="215">
                  <c:v>44481</c:v>
                </c:pt>
                <c:pt idx="216">
                  <c:v>44482</c:v>
                </c:pt>
                <c:pt idx="217">
                  <c:v>44482</c:v>
                </c:pt>
                <c:pt idx="218">
                  <c:v>44482</c:v>
                </c:pt>
                <c:pt idx="219">
                  <c:v>44482</c:v>
                </c:pt>
                <c:pt idx="220">
                  <c:v>44482</c:v>
                </c:pt>
                <c:pt idx="221">
                  <c:v>44482</c:v>
                </c:pt>
                <c:pt idx="222">
                  <c:v>44482</c:v>
                </c:pt>
                <c:pt idx="223">
                  <c:v>44482</c:v>
                </c:pt>
                <c:pt idx="224">
                  <c:v>44482</c:v>
                </c:pt>
                <c:pt idx="225">
                  <c:v>44483</c:v>
                </c:pt>
                <c:pt idx="226">
                  <c:v>44483</c:v>
                </c:pt>
                <c:pt idx="227">
                  <c:v>44483</c:v>
                </c:pt>
                <c:pt idx="228">
                  <c:v>44483</c:v>
                </c:pt>
                <c:pt idx="229">
                  <c:v>44483</c:v>
                </c:pt>
                <c:pt idx="230">
                  <c:v>44483</c:v>
                </c:pt>
                <c:pt idx="231">
                  <c:v>44483</c:v>
                </c:pt>
                <c:pt idx="232">
                  <c:v>44483</c:v>
                </c:pt>
                <c:pt idx="233">
                  <c:v>44483</c:v>
                </c:pt>
                <c:pt idx="234">
                  <c:v>44487</c:v>
                </c:pt>
                <c:pt idx="235">
                  <c:v>44487</c:v>
                </c:pt>
                <c:pt idx="236">
                  <c:v>44487</c:v>
                </c:pt>
                <c:pt idx="237">
                  <c:v>44487</c:v>
                </c:pt>
                <c:pt idx="238">
                  <c:v>44487</c:v>
                </c:pt>
                <c:pt idx="239">
                  <c:v>44487</c:v>
                </c:pt>
                <c:pt idx="240">
                  <c:v>44487</c:v>
                </c:pt>
                <c:pt idx="241">
                  <c:v>44487</c:v>
                </c:pt>
                <c:pt idx="242">
                  <c:v>44487</c:v>
                </c:pt>
                <c:pt idx="243">
                  <c:v>44488</c:v>
                </c:pt>
                <c:pt idx="244">
                  <c:v>44488</c:v>
                </c:pt>
                <c:pt idx="245">
                  <c:v>44488</c:v>
                </c:pt>
                <c:pt idx="246">
                  <c:v>44488</c:v>
                </c:pt>
                <c:pt idx="247">
                  <c:v>44488</c:v>
                </c:pt>
                <c:pt idx="248">
                  <c:v>44488</c:v>
                </c:pt>
                <c:pt idx="249">
                  <c:v>44488</c:v>
                </c:pt>
                <c:pt idx="250">
                  <c:v>44488</c:v>
                </c:pt>
                <c:pt idx="251">
                  <c:v>44488</c:v>
                </c:pt>
                <c:pt idx="252">
                  <c:v>44490</c:v>
                </c:pt>
                <c:pt idx="253">
                  <c:v>44490</c:v>
                </c:pt>
                <c:pt idx="254">
                  <c:v>44490</c:v>
                </c:pt>
                <c:pt idx="255">
                  <c:v>44490</c:v>
                </c:pt>
                <c:pt idx="256">
                  <c:v>44490</c:v>
                </c:pt>
                <c:pt idx="257">
                  <c:v>44490</c:v>
                </c:pt>
                <c:pt idx="258">
                  <c:v>44490</c:v>
                </c:pt>
                <c:pt idx="259">
                  <c:v>44490</c:v>
                </c:pt>
                <c:pt idx="260">
                  <c:v>44490</c:v>
                </c:pt>
                <c:pt idx="261">
                  <c:v>44496</c:v>
                </c:pt>
                <c:pt idx="262">
                  <c:v>44496</c:v>
                </c:pt>
                <c:pt idx="263">
                  <c:v>44496</c:v>
                </c:pt>
                <c:pt idx="264">
                  <c:v>44496</c:v>
                </c:pt>
                <c:pt idx="265">
                  <c:v>44496</c:v>
                </c:pt>
                <c:pt idx="266">
                  <c:v>44496</c:v>
                </c:pt>
                <c:pt idx="267">
                  <c:v>44496</c:v>
                </c:pt>
                <c:pt idx="268">
                  <c:v>44496</c:v>
                </c:pt>
                <c:pt idx="269">
                  <c:v>44496</c:v>
                </c:pt>
                <c:pt idx="270">
                  <c:v>44501</c:v>
                </c:pt>
                <c:pt idx="271">
                  <c:v>44501</c:v>
                </c:pt>
                <c:pt idx="272">
                  <c:v>44501</c:v>
                </c:pt>
                <c:pt idx="273">
                  <c:v>44501</c:v>
                </c:pt>
                <c:pt idx="274">
                  <c:v>44501</c:v>
                </c:pt>
                <c:pt idx="275">
                  <c:v>44501</c:v>
                </c:pt>
                <c:pt idx="276">
                  <c:v>44501</c:v>
                </c:pt>
                <c:pt idx="277">
                  <c:v>44501</c:v>
                </c:pt>
                <c:pt idx="278">
                  <c:v>44501</c:v>
                </c:pt>
                <c:pt idx="279">
                  <c:v>44502</c:v>
                </c:pt>
                <c:pt idx="280">
                  <c:v>44502</c:v>
                </c:pt>
                <c:pt idx="281">
                  <c:v>44502</c:v>
                </c:pt>
                <c:pt idx="282">
                  <c:v>44502</c:v>
                </c:pt>
                <c:pt idx="283">
                  <c:v>44502</c:v>
                </c:pt>
                <c:pt idx="284">
                  <c:v>44502</c:v>
                </c:pt>
                <c:pt idx="285">
                  <c:v>44502</c:v>
                </c:pt>
                <c:pt idx="286">
                  <c:v>44502</c:v>
                </c:pt>
                <c:pt idx="287">
                  <c:v>44502</c:v>
                </c:pt>
                <c:pt idx="288">
                  <c:v>44503</c:v>
                </c:pt>
                <c:pt idx="289">
                  <c:v>44503</c:v>
                </c:pt>
                <c:pt idx="290">
                  <c:v>44503</c:v>
                </c:pt>
                <c:pt idx="291">
                  <c:v>44503</c:v>
                </c:pt>
                <c:pt idx="292">
                  <c:v>44503</c:v>
                </c:pt>
                <c:pt idx="293">
                  <c:v>44503</c:v>
                </c:pt>
                <c:pt idx="294">
                  <c:v>44503</c:v>
                </c:pt>
                <c:pt idx="295">
                  <c:v>44503</c:v>
                </c:pt>
                <c:pt idx="296">
                  <c:v>44503</c:v>
                </c:pt>
                <c:pt idx="297">
                  <c:v>44509</c:v>
                </c:pt>
                <c:pt idx="298">
                  <c:v>44509</c:v>
                </c:pt>
                <c:pt idx="299">
                  <c:v>44509</c:v>
                </c:pt>
                <c:pt idx="300">
                  <c:v>44509</c:v>
                </c:pt>
                <c:pt idx="301">
                  <c:v>44509</c:v>
                </c:pt>
                <c:pt idx="302">
                  <c:v>44509</c:v>
                </c:pt>
                <c:pt idx="303">
                  <c:v>44509</c:v>
                </c:pt>
                <c:pt idx="304">
                  <c:v>44509</c:v>
                </c:pt>
                <c:pt idx="305">
                  <c:v>44509</c:v>
                </c:pt>
                <c:pt idx="306">
                  <c:v>44510</c:v>
                </c:pt>
                <c:pt idx="307">
                  <c:v>44510</c:v>
                </c:pt>
                <c:pt idx="308">
                  <c:v>44510</c:v>
                </c:pt>
                <c:pt idx="309">
                  <c:v>44510</c:v>
                </c:pt>
                <c:pt idx="310">
                  <c:v>44510</c:v>
                </c:pt>
                <c:pt idx="311">
                  <c:v>44510</c:v>
                </c:pt>
                <c:pt idx="312">
                  <c:v>44510</c:v>
                </c:pt>
                <c:pt idx="313">
                  <c:v>44510</c:v>
                </c:pt>
                <c:pt idx="314">
                  <c:v>44510</c:v>
                </c:pt>
                <c:pt idx="315">
                  <c:v>44515</c:v>
                </c:pt>
                <c:pt idx="316">
                  <c:v>44515</c:v>
                </c:pt>
                <c:pt idx="317">
                  <c:v>44515</c:v>
                </c:pt>
                <c:pt idx="318">
                  <c:v>44515</c:v>
                </c:pt>
                <c:pt idx="319">
                  <c:v>44515</c:v>
                </c:pt>
                <c:pt idx="320">
                  <c:v>44515</c:v>
                </c:pt>
                <c:pt idx="321">
                  <c:v>44515</c:v>
                </c:pt>
                <c:pt idx="322">
                  <c:v>44515</c:v>
                </c:pt>
                <c:pt idx="323">
                  <c:v>44515</c:v>
                </c:pt>
                <c:pt idx="324">
                  <c:v>44516</c:v>
                </c:pt>
                <c:pt idx="325">
                  <c:v>44516</c:v>
                </c:pt>
                <c:pt idx="326">
                  <c:v>44516</c:v>
                </c:pt>
                <c:pt idx="327">
                  <c:v>44516</c:v>
                </c:pt>
                <c:pt idx="328">
                  <c:v>44516</c:v>
                </c:pt>
                <c:pt idx="329">
                  <c:v>44516</c:v>
                </c:pt>
                <c:pt idx="330">
                  <c:v>44516</c:v>
                </c:pt>
                <c:pt idx="331">
                  <c:v>44516</c:v>
                </c:pt>
                <c:pt idx="332">
                  <c:v>44516</c:v>
                </c:pt>
                <c:pt idx="333">
                  <c:v>44518</c:v>
                </c:pt>
                <c:pt idx="334">
                  <c:v>44518</c:v>
                </c:pt>
                <c:pt idx="335">
                  <c:v>44518</c:v>
                </c:pt>
                <c:pt idx="336">
                  <c:v>44518</c:v>
                </c:pt>
                <c:pt idx="337">
                  <c:v>44518</c:v>
                </c:pt>
                <c:pt idx="338">
                  <c:v>44518</c:v>
                </c:pt>
                <c:pt idx="339">
                  <c:v>44518</c:v>
                </c:pt>
                <c:pt idx="340">
                  <c:v>44518</c:v>
                </c:pt>
                <c:pt idx="341">
                  <c:v>44518</c:v>
                </c:pt>
                <c:pt idx="342">
                  <c:v>44523</c:v>
                </c:pt>
                <c:pt idx="343">
                  <c:v>44523</c:v>
                </c:pt>
                <c:pt idx="344">
                  <c:v>44523</c:v>
                </c:pt>
                <c:pt idx="345">
                  <c:v>44523</c:v>
                </c:pt>
                <c:pt idx="346">
                  <c:v>44523</c:v>
                </c:pt>
                <c:pt idx="347">
                  <c:v>44523</c:v>
                </c:pt>
                <c:pt idx="348">
                  <c:v>44523</c:v>
                </c:pt>
                <c:pt idx="349">
                  <c:v>44523</c:v>
                </c:pt>
                <c:pt idx="350">
                  <c:v>44523</c:v>
                </c:pt>
                <c:pt idx="351">
                  <c:v>44523</c:v>
                </c:pt>
                <c:pt idx="352">
                  <c:v>44523</c:v>
                </c:pt>
                <c:pt idx="353">
                  <c:v>44523</c:v>
                </c:pt>
                <c:pt idx="354">
                  <c:v>44523</c:v>
                </c:pt>
                <c:pt idx="355">
                  <c:v>44523</c:v>
                </c:pt>
                <c:pt idx="356">
                  <c:v>44523</c:v>
                </c:pt>
                <c:pt idx="357">
                  <c:v>44523</c:v>
                </c:pt>
                <c:pt idx="358">
                  <c:v>44523</c:v>
                </c:pt>
                <c:pt idx="359">
                  <c:v>44523</c:v>
                </c:pt>
                <c:pt idx="360">
                  <c:v>44530</c:v>
                </c:pt>
                <c:pt idx="361">
                  <c:v>44530</c:v>
                </c:pt>
                <c:pt idx="362">
                  <c:v>44530</c:v>
                </c:pt>
                <c:pt idx="363">
                  <c:v>44530</c:v>
                </c:pt>
                <c:pt idx="364">
                  <c:v>44530</c:v>
                </c:pt>
                <c:pt idx="365">
                  <c:v>44530</c:v>
                </c:pt>
                <c:pt idx="366">
                  <c:v>44530</c:v>
                </c:pt>
                <c:pt idx="367">
                  <c:v>44530</c:v>
                </c:pt>
                <c:pt idx="368">
                  <c:v>44530</c:v>
                </c:pt>
                <c:pt idx="369">
                  <c:v>44531</c:v>
                </c:pt>
                <c:pt idx="370">
                  <c:v>44531</c:v>
                </c:pt>
                <c:pt idx="371">
                  <c:v>44531</c:v>
                </c:pt>
                <c:pt idx="372">
                  <c:v>44531</c:v>
                </c:pt>
                <c:pt idx="373">
                  <c:v>44531</c:v>
                </c:pt>
                <c:pt idx="374">
                  <c:v>44531</c:v>
                </c:pt>
                <c:pt idx="375">
                  <c:v>44531</c:v>
                </c:pt>
                <c:pt idx="376">
                  <c:v>44531</c:v>
                </c:pt>
                <c:pt idx="377">
                  <c:v>44531</c:v>
                </c:pt>
                <c:pt idx="378">
                  <c:v>44532</c:v>
                </c:pt>
                <c:pt idx="379">
                  <c:v>44532</c:v>
                </c:pt>
                <c:pt idx="380">
                  <c:v>44532</c:v>
                </c:pt>
                <c:pt idx="381">
                  <c:v>44532</c:v>
                </c:pt>
                <c:pt idx="382">
                  <c:v>44532</c:v>
                </c:pt>
                <c:pt idx="383">
                  <c:v>44532</c:v>
                </c:pt>
                <c:pt idx="384">
                  <c:v>44532</c:v>
                </c:pt>
                <c:pt idx="385">
                  <c:v>44532</c:v>
                </c:pt>
                <c:pt idx="386">
                  <c:v>44532</c:v>
                </c:pt>
                <c:pt idx="387">
                  <c:v>44536</c:v>
                </c:pt>
                <c:pt idx="388">
                  <c:v>44536</c:v>
                </c:pt>
                <c:pt idx="389">
                  <c:v>44536</c:v>
                </c:pt>
                <c:pt idx="390">
                  <c:v>44536</c:v>
                </c:pt>
                <c:pt idx="391">
                  <c:v>44536</c:v>
                </c:pt>
                <c:pt idx="392">
                  <c:v>44536</c:v>
                </c:pt>
                <c:pt idx="393">
                  <c:v>44536</c:v>
                </c:pt>
                <c:pt idx="394">
                  <c:v>44536</c:v>
                </c:pt>
                <c:pt idx="395">
                  <c:v>44536</c:v>
                </c:pt>
                <c:pt idx="396">
                  <c:v>44538</c:v>
                </c:pt>
                <c:pt idx="397">
                  <c:v>44538</c:v>
                </c:pt>
                <c:pt idx="398">
                  <c:v>44538</c:v>
                </c:pt>
                <c:pt idx="399">
                  <c:v>44538</c:v>
                </c:pt>
                <c:pt idx="400">
                  <c:v>44538</c:v>
                </c:pt>
                <c:pt idx="401">
                  <c:v>44538</c:v>
                </c:pt>
                <c:pt idx="402">
                  <c:v>44538</c:v>
                </c:pt>
                <c:pt idx="403">
                  <c:v>44538</c:v>
                </c:pt>
                <c:pt idx="404">
                  <c:v>44538</c:v>
                </c:pt>
                <c:pt idx="405">
                  <c:v>44539</c:v>
                </c:pt>
                <c:pt idx="406">
                  <c:v>44539</c:v>
                </c:pt>
                <c:pt idx="407">
                  <c:v>44539</c:v>
                </c:pt>
                <c:pt idx="408">
                  <c:v>44539</c:v>
                </c:pt>
                <c:pt idx="409">
                  <c:v>44539</c:v>
                </c:pt>
                <c:pt idx="410">
                  <c:v>44539</c:v>
                </c:pt>
                <c:pt idx="411">
                  <c:v>44539</c:v>
                </c:pt>
                <c:pt idx="412">
                  <c:v>44539</c:v>
                </c:pt>
                <c:pt idx="413">
                  <c:v>44539</c:v>
                </c:pt>
                <c:pt idx="414">
                  <c:v>44543</c:v>
                </c:pt>
                <c:pt idx="415">
                  <c:v>44543</c:v>
                </c:pt>
                <c:pt idx="416">
                  <c:v>44543</c:v>
                </c:pt>
                <c:pt idx="417">
                  <c:v>44543</c:v>
                </c:pt>
                <c:pt idx="418">
                  <c:v>44543</c:v>
                </c:pt>
                <c:pt idx="419">
                  <c:v>44543</c:v>
                </c:pt>
                <c:pt idx="420">
                  <c:v>44543</c:v>
                </c:pt>
                <c:pt idx="421">
                  <c:v>44543</c:v>
                </c:pt>
                <c:pt idx="422">
                  <c:v>44543</c:v>
                </c:pt>
                <c:pt idx="423">
                  <c:v>44544</c:v>
                </c:pt>
                <c:pt idx="424">
                  <c:v>44544</c:v>
                </c:pt>
                <c:pt idx="425">
                  <c:v>44544</c:v>
                </c:pt>
                <c:pt idx="426">
                  <c:v>44544</c:v>
                </c:pt>
                <c:pt idx="427">
                  <c:v>44544</c:v>
                </c:pt>
                <c:pt idx="428">
                  <c:v>44544</c:v>
                </c:pt>
                <c:pt idx="429">
                  <c:v>44544</c:v>
                </c:pt>
                <c:pt idx="430">
                  <c:v>44544</c:v>
                </c:pt>
                <c:pt idx="431">
                  <c:v>44544</c:v>
                </c:pt>
                <c:pt idx="432">
                  <c:v>44545</c:v>
                </c:pt>
                <c:pt idx="433">
                  <c:v>44545</c:v>
                </c:pt>
                <c:pt idx="434">
                  <c:v>44545</c:v>
                </c:pt>
                <c:pt idx="435">
                  <c:v>44545</c:v>
                </c:pt>
                <c:pt idx="436">
                  <c:v>44545</c:v>
                </c:pt>
                <c:pt idx="437">
                  <c:v>44545</c:v>
                </c:pt>
                <c:pt idx="438">
                  <c:v>44545</c:v>
                </c:pt>
                <c:pt idx="439">
                  <c:v>44545</c:v>
                </c:pt>
                <c:pt idx="440">
                  <c:v>44545</c:v>
                </c:pt>
                <c:pt idx="441">
                  <c:v>44546</c:v>
                </c:pt>
                <c:pt idx="442">
                  <c:v>44546</c:v>
                </c:pt>
                <c:pt idx="443">
                  <c:v>44546</c:v>
                </c:pt>
                <c:pt idx="444">
                  <c:v>44546</c:v>
                </c:pt>
                <c:pt idx="445">
                  <c:v>44546</c:v>
                </c:pt>
                <c:pt idx="446">
                  <c:v>44546</c:v>
                </c:pt>
                <c:pt idx="447">
                  <c:v>44546</c:v>
                </c:pt>
                <c:pt idx="448">
                  <c:v>44546</c:v>
                </c:pt>
                <c:pt idx="449">
                  <c:v>44546</c:v>
                </c:pt>
                <c:pt idx="450">
                  <c:v>44551</c:v>
                </c:pt>
                <c:pt idx="451">
                  <c:v>44551</c:v>
                </c:pt>
                <c:pt idx="452">
                  <c:v>44551</c:v>
                </c:pt>
                <c:pt idx="453">
                  <c:v>44551</c:v>
                </c:pt>
                <c:pt idx="454">
                  <c:v>44551</c:v>
                </c:pt>
                <c:pt idx="455">
                  <c:v>44551</c:v>
                </c:pt>
                <c:pt idx="456">
                  <c:v>44551</c:v>
                </c:pt>
                <c:pt idx="457">
                  <c:v>44551</c:v>
                </c:pt>
                <c:pt idx="458">
                  <c:v>44551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44551</c:v>
                </c:pt>
                <c:pt idx="465">
                  <c:v>44551</c:v>
                </c:pt>
                <c:pt idx="466">
                  <c:v>44551</c:v>
                </c:pt>
                <c:pt idx="467">
                  <c:v>44551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44553</c:v>
                </c:pt>
                <c:pt idx="472">
                  <c:v>44553</c:v>
                </c:pt>
                <c:pt idx="473">
                  <c:v>44553</c:v>
                </c:pt>
                <c:pt idx="474">
                  <c:v>44553</c:v>
                </c:pt>
                <c:pt idx="475">
                  <c:v>44553</c:v>
                </c:pt>
                <c:pt idx="476">
                  <c:v>44553</c:v>
                </c:pt>
                <c:pt idx="477">
                  <c:v>44557</c:v>
                </c:pt>
                <c:pt idx="478">
                  <c:v>44557</c:v>
                </c:pt>
                <c:pt idx="479">
                  <c:v>44557</c:v>
                </c:pt>
                <c:pt idx="480">
                  <c:v>44557</c:v>
                </c:pt>
                <c:pt idx="481">
                  <c:v>44557</c:v>
                </c:pt>
                <c:pt idx="482">
                  <c:v>44557</c:v>
                </c:pt>
                <c:pt idx="483">
                  <c:v>44557</c:v>
                </c:pt>
                <c:pt idx="484">
                  <c:v>44557</c:v>
                </c:pt>
                <c:pt idx="485">
                  <c:v>44557</c:v>
                </c:pt>
                <c:pt idx="486">
                  <c:v>44558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44558</c:v>
                </c:pt>
                <c:pt idx="491">
                  <c:v>44558</c:v>
                </c:pt>
                <c:pt idx="492">
                  <c:v>44558</c:v>
                </c:pt>
                <c:pt idx="493">
                  <c:v>44558</c:v>
                </c:pt>
                <c:pt idx="494">
                  <c:v>44558</c:v>
                </c:pt>
                <c:pt idx="495">
                  <c:v>44559</c:v>
                </c:pt>
                <c:pt idx="496">
                  <c:v>44559</c:v>
                </c:pt>
                <c:pt idx="497">
                  <c:v>44559</c:v>
                </c:pt>
                <c:pt idx="498">
                  <c:v>44559</c:v>
                </c:pt>
                <c:pt idx="499">
                  <c:v>44559</c:v>
                </c:pt>
                <c:pt idx="500">
                  <c:v>44559</c:v>
                </c:pt>
                <c:pt idx="501">
                  <c:v>44559</c:v>
                </c:pt>
                <c:pt idx="502">
                  <c:v>44559</c:v>
                </c:pt>
                <c:pt idx="503">
                  <c:v>44559</c:v>
                </c:pt>
                <c:pt idx="504">
                  <c:v>44560</c:v>
                </c:pt>
                <c:pt idx="505">
                  <c:v>44560</c:v>
                </c:pt>
                <c:pt idx="506">
                  <c:v>44560</c:v>
                </c:pt>
                <c:pt idx="507">
                  <c:v>44560</c:v>
                </c:pt>
                <c:pt idx="508">
                  <c:v>44560</c:v>
                </c:pt>
                <c:pt idx="509">
                  <c:v>44560</c:v>
                </c:pt>
                <c:pt idx="510">
                  <c:v>44560</c:v>
                </c:pt>
                <c:pt idx="511">
                  <c:v>44560</c:v>
                </c:pt>
                <c:pt idx="512">
                  <c:v>44560</c:v>
                </c:pt>
                <c:pt idx="513">
                  <c:v>44564</c:v>
                </c:pt>
                <c:pt idx="514">
                  <c:v>44564</c:v>
                </c:pt>
                <c:pt idx="515">
                  <c:v>44564</c:v>
                </c:pt>
                <c:pt idx="516">
                  <c:v>44564</c:v>
                </c:pt>
                <c:pt idx="517">
                  <c:v>44564</c:v>
                </c:pt>
                <c:pt idx="518">
                  <c:v>44564</c:v>
                </c:pt>
                <c:pt idx="519">
                  <c:v>44564</c:v>
                </c:pt>
                <c:pt idx="520">
                  <c:v>44564</c:v>
                </c:pt>
                <c:pt idx="521">
                  <c:v>44564</c:v>
                </c:pt>
                <c:pt idx="522">
                  <c:v>44565</c:v>
                </c:pt>
                <c:pt idx="523">
                  <c:v>44565</c:v>
                </c:pt>
                <c:pt idx="524">
                  <c:v>44565</c:v>
                </c:pt>
                <c:pt idx="525">
                  <c:v>44565</c:v>
                </c:pt>
                <c:pt idx="526">
                  <c:v>44565</c:v>
                </c:pt>
                <c:pt idx="527">
                  <c:v>44565</c:v>
                </c:pt>
                <c:pt idx="528">
                  <c:v>44565</c:v>
                </c:pt>
                <c:pt idx="529">
                  <c:v>44565</c:v>
                </c:pt>
                <c:pt idx="530">
                  <c:v>44565</c:v>
                </c:pt>
                <c:pt idx="531">
                  <c:v>44566</c:v>
                </c:pt>
                <c:pt idx="532">
                  <c:v>44566</c:v>
                </c:pt>
                <c:pt idx="533">
                  <c:v>44566</c:v>
                </c:pt>
                <c:pt idx="534">
                  <c:v>44566</c:v>
                </c:pt>
                <c:pt idx="535">
                  <c:v>44566</c:v>
                </c:pt>
                <c:pt idx="536">
                  <c:v>44566</c:v>
                </c:pt>
                <c:pt idx="537">
                  <c:v>44566</c:v>
                </c:pt>
                <c:pt idx="538">
                  <c:v>44566</c:v>
                </c:pt>
                <c:pt idx="539">
                  <c:v>44566</c:v>
                </c:pt>
                <c:pt idx="540">
                  <c:v>44567</c:v>
                </c:pt>
                <c:pt idx="541">
                  <c:v>44567</c:v>
                </c:pt>
                <c:pt idx="542">
                  <c:v>44567</c:v>
                </c:pt>
                <c:pt idx="543">
                  <c:v>44567</c:v>
                </c:pt>
                <c:pt idx="544">
                  <c:v>44567</c:v>
                </c:pt>
                <c:pt idx="545">
                  <c:v>44567</c:v>
                </c:pt>
                <c:pt idx="546">
                  <c:v>44567</c:v>
                </c:pt>
                <c:pt idx="547">
                  <c:v>44567</c:v>
                </c:pt>
                <c:pt idx="548">
                  <c:v>44567</c:v>
                </c:pt>
                <c:pt idx="549">
                  <c:v>44571</c:v>
                </c:pt>
                <c:pt idx="550">
                  <c:v>44571</c:v>
                </c:pt>
                <c:pt idx="551">
                  <c:v>44571</c:v>
                </c:pt>
                <c:pt idx="552">
                  <c:v>44571</c:v>
                </c:pt>
                <c:pt idx="553">
                  <c:v>44571</c:v>
                </c:pt>
                <c:pt idx="554">
                  <c:v>44571</c:v>
                </c:pt>
                <c:pt idx="555">
                  <c:v>44571</c:v>
                </c:pt>
                <c:pt idx="556">
                  <c:v>44571</c:v>
                </c:pt>
                <c:pt idx="557">
                  <c:v>44571</c:v>
                </c:pt>
                <c:pt idx="558">
                  <c:v>44572</c:v>
                </c:pt>
                <c:pt idx="559">
                  <c:v>44572</c:v>
                </c:pt>
                <c:pt idx="560">
                  <c:v>44572</c:v>
                </c:pt>
                <c:pt idx="561">
                  <c:v>44572</c:v>
                </c:pt>
                <c:pt idx="562">
                  <c:v>44572</c:v>
                </c:pt>
                <c:pt idx="563">
                  <c:v>44572</c:v>
                </c:pt>
                <c:pt idx="564">
                  <c:v>44572</c:v>
                </c:pt>
                <c:pt idx="565">
                  <c:v>44572</c:v>
                </c:pt>
                <c:pt idx="566">
                  <c:v>44572</c:v>
                </c:pt>
                <c:pt idx="567">
                  <c:v>44573</c:v>
                </c:pt>
                <c:pt idx="568">
                  <c:v>44573</c:v>
                </c:pt>
                <c:pt idx="569">
                  <c:v>44573</c:v>
                </c:pt>
                <c:pt idx="570">
                  <c:v>44573</c:v>
                </c:pt>
                <c:pt idx="571">
                  <c:v>44573</c:v>
                </c:pt>
                <c:pt idx="572">
                  <c:v>44573</c:v>
                </c:pt>
                <c:pt idx="573">
                  <c:v>44573</c:v>
                </c:pt>
                <c:pt idx="574">
                  <c:v>44573</c:v>
                </c:pt>
                <c:pt idx="575">
                  <c:v>44573</c:v>
                </c:pt>
                <c:pt idx="576">
                  <c:v>44580</c:v>
                </c:pt>
                <c:pt idx="577">
                  <c:v>44580</c:v>
                </c:pt>
                <c:pt idx="578">
                  <c:v>44580</c:v>
                </c:pt>
                <c:pt idx="579">
                  <c:v>44580</c:v>
                </c:pt>
                <c:pt idx="580">
                  <c:v>44580</c:v>
                </c:pt>
                <c:pt idx="581">
                  <c:v>44580</c:v>
                </c:pt>
                <c:pt idx="582">
                  <c:v>44580</c:v>
                </c:pt>
                <c:pt idx="583">
                  <c:v>44580</c:v>
                </c:pt>
                <c:pt idx="584">
                  <c:v>44580</c:v>
                </c:pt>
                <c:pt idx="585">
                  <c:v>44216</c:v>
                </c:pt>
                <c:pt idx="586">
                  <c:v>44216</c:v>
                </c:pt>
                <c:pt idx="587">
                  <c:v>44216</c:v>
                </c:pt>
                <c:pt idx="588">
                  <c:v>44216</c:v>
                </c:pt>
                <c:pt idx="589">
                  <c:v>44216</c:v>
                </c:pt>
                <c:pt idx="590">
                  <c:v>44216</c:v>
                </c:pt>
                <c:pt idx="591">
                  <c:v>44216</c:v>
                </c:pt>
                <c:pt idx="592">
                  <c:v>44216</c:v>
                </c:pt>
                <c:pt idx="593">
                  <c:v>44216</c:v>
                </c:pt>
                <c:pt idx="594">
                  <c:v>44585</c:v>
                </c:pt>
                <c:pt idx="595">
                  <c:v>44585</c:v>
                </c:pt>
                <c:pt idx="596">
                  <c:v>44585</c:v>
                </c:pt>
                <c:pt idx="597">
                  <c:v>44585</c:v>
                </c:pt>
                <c:pt idx="598">
                  <c:v>44585</c:v>
                </c:pt>
                <c:pt idx="599">
                  <c:v>44585</c:v>
                </c:pt>
                <c:pt idx="600">
                  <c:v>44585</c:v>
                </c:pt>
                <c:pt idx="601">
                  <c:v>44585</c:v>
                </c:pt>
                <c:pt idx="602">
                  <c:v>44585</c:v>
                </c:pt>
                <c:pt idx="603">
                  <c:v>44586</c:v>
                </c:pt>
                <c:pt idx="604">
                  <c:v>44586</c:v>
                </c:pt>
                <c:pt idx="605">
                  <c:v>44586</c:v>
                </c:pt>
                <c:pt idx="606">
                  <c:v>44586</c:v>
                </c:pt>
                <c:pt idx="607">
                  <c:v>44586</c:v>
                </c:pt>
                <c:pt idx="608">
                  <c:v>44586</c:v>
                </c:pt>
                <c:pt idx="609">
                  <c:v>44586</c:v>
                </c:pt>
                <c:pt idx="610">
                  <c:v>44586</c:v>
                </c:pt>
                <c:pt idx="611">
                  <c:v>44586</c:v>
                </c:pt>
                <c:pt idx="612">
                  <c:v>44586</c:v>
                </c:pt>
                <c:pt idx="613">
                  <c:v>44586</c:v>
                </c:pt>
                <c:pt idx="614">
                  <c:v>44586</c:v>
                </c:pt>
                <c:pt idx="615">
                  <c:v>44586</c:v>
                </c:pt>
                <c:pt idx="616">
                  <c:v>44586</c:v>
                </c:pt>
                <c:pt idx="617">
                  <c:v>44586</c:v>
                </c:pt>
                <c:pt idx="618">
                  <c:v>44586</c:v>
                </c:pt>
                <c:pt idx="619">
                  <c:v>44586</c:v>
                </c:pt>
                <c:pt idx="620">
                  <c:v>44587</c:v>
                </c:pt>
                <c:pt idx="621">
                  <c:v>44587</c:v>
                </c:pt>
                <c:pt idx="622">
                  <c:v>44587</c:v>
                </c:pt>
                <c:pt idx="623">
                  <c:v>44587</c:v>
                </c:pt>
                <c:pt idx="624">
                  <c:v>44587</c:v>
                </c:pt>
                <c:pt idx="625">
                  <c:v>44587</c:v>
                </c:pt>
                <c:pt idx="626">
                  <c:v>44587</c:v>
                </c:pt>
                <c:pt idx="627">
                  <c:v>44587</c:v>
                </c:pt>
                <c:pt idx="628">
                  <c:v>44587</c:v>
                </c:pt>
                <c:pt idx="629">
                  <c:v>44587</c:v>
                </c:pt>
                <c:pt idx="630">
                  <c:v>44587</c:v>
                </c:pt>
                <c:pt idx="631">
                  <c:v>44587</c:v>
                </c:pt>
                <c:pt idx="632">
                  <c:v>44587</c:v>
                </c:pt>
                <c:pt idx="633">
                  <c:v>44587</c:v>
                </c:pt>
                <c:pt idx="634">
                  <c:v>44587</c:v>
                </c:pt>
                <c:pt idx="635">
                  <c:v>44587</c:v>
                </c:pt>
                <c:pt idx="636">
                  <c:v>44587</c:v>
                </c:pt>
                <c:pt idx="637">
                  <c:v>44588</c:v>
                </c:pt>
                <c:pt idx="638">
                  <c:v>44588</c:v>
                </c:pt>
                <c:pt idx="639">
                  <c:v>44588</c:v>
                </c:pt>
                <c:pt idx="640">
                  <c:v>44588</c:v>
                </c:pt>
                <c:pt idx="641">
                  <c:v>44588</c:v>
                </c:pt>
                <c:pt idx="642">
                  <c:v>44588</c:v>
                </c:pt>
                <c:pt idx="643">
                  <c:v>44588</c:v>
                </c:pt>
                <c:pt idx="644">
                  <c:v>44588</c:v>
                </c:pt>
                <c:pt idx="645">
                  <c:v>44588</c:v>
                </c:pt>
                <c:pt idx="646">
                  <c:v>44588</c:v>
                </c:pt>
                <c:pt idx="647">
                  <c:v>44588</c:v>
                </c:pt>
                <c:pt idx="648">
                  <c:v>44588</c:v>
                </c:pt>
                <c:pt idx="649">
                  <c:v>44588</c:v>
                </c:pt>
                <c:pt idx="650">
                  <c:v>44588</c:v>
                </c:pt>
                <c:pt idx="651">
                  <c:v>44588</c:v>
                </c:pt>
                <c:pt idx="652">
                  <c:v>44588</c:v>
                </c:pt>
                <c:pt idx="653">
                  <c:v>44588</c:v>
                </c:pt>
                <c:pt idx="654">
                  <c:v>44593</c:v>
                </c:pt>
                <c:pt idx="655">
                  <c:v>44593</c:v>
                </c:pt>
                <c:pt idx="656">
                  <c:v>44593</c:v>
                </c:pt>
                <c:pt idx="657">
                  <c:v>44593</c:v>
                </c:pt>
                <c:pt idx="658">
                  <c:v>44593</c:v>
                </c:pt>
                <c:pt idx="659">
                  <c:v>44593</c:v>
                </c:pt>
                <c:pt idx="660">
                  <c:v>44593</c:v>
                </c:pt>
                <c:pt idx="661">
                  <c:v>44593</c:v>
                </c:pt>
                <c:pt idx="662">
                  <c:v>44593</c:v>
                </c:pt>
                <c:pt idx="663">
                  <c:v>44593</c:v>
                </c:pt>
                <c:pt idx="664">
                  <c:v>44593</c:v>
                </c:pt>
                <c:pt idx="665">
                  <c:v>44593</c:v>
                </c:pt>
                <c:pt idx="666">
                  <c:v>44593</c:v>
                </c:pt>
                <c:pt idx="667">
                  <c:v>44593</c:v>
                </c:pt>
                <c:pt idx="668">
                  <c:v>44593</c:v>
                </c:pt>
                <c:pt idx="669">
                  <c:v>44593</c:v>
                </c:pt>
                <c:pt idx="670">
                  <c:v>44593</c:v>
                </c:pt>
                <c:pt idx="671">
                  <c:v>44599</c:v>
                </c:pt>
                <c:pt idx="672">
                  <c:v>44599</c:v>
                </c:pt>
                <c:pt idx="673">
                  <c:v>44599</c:v>
                </c:pt>
                <c:pt idx="674">
                  <c:v>44599</c:v>
                </c:pt>
                <c:pt idx="675">
                  <c:v>44599</c:v>
                </c:pt>
                <c:pt idx="676">
                  <c:v>44599</c:v>
                </c:pt>
                <c:pt idx="677">
                  <c:v>44599</c:v>
                </c:pt>
                <c:pt idx="678">
                  <c:v>44599</c:v>
                </c:pt>
                <c:pt idx="679">
                  <c:v>44599</c:v>
                </c:pt>
                <c:pt idx="680">
                  <c:v>44599</c:v>
                </c:pt>
                <c:pt idx="681">
                  <c:v>44599</c:v>
                </c:pt>
                <c:pt idx="682">
                  <c:v>44599</c:v>
                </c:pt>
                <c:pt idx="683">
                  <c:v>44599</c:v>
                </c:pt>
                <c:pt idx="684">
                  <c:v>44599</c:v>
                </c:pt>
                <c:pt idx="685">
                  <c:v>44599</c:v>
                </c:pt>
                <c:pt idx="686">
                  <c:v>44599</c:v>
                </c:pt>
                <c:pt idx="687">
                  <c:v>44599</c:v>
                </c:pt>
                <c:pt idx="688">
                  <c:v>44600</c:v>
                </c:pt>
                <c:pt idx="689">
                  <c:v>44600</c:v>
                </c:pt>
                <c:pt idx="690">
                  <c:v>44600</c:v>
                </c:pt>
                <c:pt idx="691">
                  <c:v>44600</c:v>
                </c:pt>
                <c:pt idx="692">
                  <c:v>44600</c:v>
                </c:pt>
                <c:pt idx="693">
                  <c:v>44600</c:v>
                </c:pt>
                <c:pt idx="694">
                  <c:v>44600</c:v>
                </c:pt>
                <c:pt idx="695">
                  <c:v>44600</c:v>
                </c:pt>
                <c:pt idx="696">
                  <c:v>44600</c:v>
                </c:pt>
                <c:pt idx="697">
                  <c:v>44600</c:v>
                </c:pt>
                <c:pt idx="698">
                  <c:v>44600</c:v>
                </c:pt>
                <c:pt idx="699">
                  <c:v>44600</c:v>
                </c:pt>
                <c:pt idx="700">
                  <c:v>44600</c:v>
                </c:pt>
                <c:pt idx="701">
                  <c:v>44600</c:v>
                </c:pt>
                <c:pt idx="702">
                  <c:v>44600</c:v>
                </c:pt>
                <c:pt idx="703">
                  <c:v>44600</c:v>
                </c:pt>
                <c:pt idx="704">
                  <c:v>44600</c:v>
                </c:pt>
                <c:pt idx="705">
                  <c:v>44601</c:v>
                </c:pt>
                <c:pt idx="706">
                  <c:v>44601</c:v>
                </c:pt>
                <c:pt idx="707">
                  <c:v>44601</c:v>
                </c:pt>
                <c:pt idx="708">
                  <c:v>44601</c:v>
                </c:pt>
                <c:pt idx="709">
                  <c:v>44601</c:v>
                </c:pt>
                <c:pt idx="710">
                  <c:v>44601</c:v>
                </c:pt>
                <c:pt idx="711">
                  <c:v>44601</c:v>
                </c:pt>
                <c:pt idx="712">
                  <c:v>44601</c:v>
                </c:pt>
                <c:pt idx="713">
                  <c:v>44601</c:v>
                </c:pt>
                <c:pt idx="714">
                  <c:v>44601</c:v>
                </c:pt>
                <c:pt idx="715">
                  <c:v>44601</c:v>
                </c:pt>
                <c:pt idx="716">
                  <c:v>44601</c:v>
                </c:pt>
                <c:pt idx="717">
                  <c:v>44601</c:v>
                </c:pt>
                <c:pt idx="718">
                  <c:v>44601</c:v>
                </c:pt>
                <c:pt idx="719">
                  <c:v>44601</c:v>
                </c:pt>
                <c:pt idx="720">
                  <c:v>44601</c:v>
                </c:pt>
                <c:pt idx="721">
                  <c:v>44601</c:v>
                </c:pt>
                <c:pt idx="722">
                  <c:v>44602</c:v>
                </c:pt>
                <c:pt idx="723">
                  <c:v>44602</c:v>
                </c:pt>
                <c:pt idx="724">
                  <c:v>44602</c:v>
                </c:pt>
                <c:pt idx="725">
                  <c:v>44602</c:v>
                </c:pt>
                <c:pt idx="726">
                  <c:v>44602</c:v>
                </c:pt>
                <c:pt idx="727">
                  <c:v>44602</c:v>
                </c:pt>
                <c:pt idx="728">
                  <c:v>44602</c:v>
                </c:pt>
                <c:pt idx="729">
                  <c:v>44602</c:v>
                </c:pt>
                <c:pt idx="730">
                  <c:v>44602</c:v>
                </c:pt>
                <c:pt idx="731">
                  <c:v>44602</c:v>
                </c:pt>
                <c:pt idx="732">
                  <c:v>44602</c:v>
                </c:pt>
                <c:pt idx="733">
                  <c:v>44602</c:v>
                </c:pt>
                <c:pt idx="734">
                  <c:v>44602</c:v>
                </c:pt>
                <c:pt idx="735">
                  <c:v>44602</c:v>
                </c:pt>
                <c:pt idx="736">
                  <c:v>44602</c:v>
                </c:pt>
                <c:pt idx="737">
                  <c:v>44602</c:v>
                </c:pt>
                <c:pt idx="738">
                  <c:v>44602</c:v>
                </c:pt>
                <c:pt idx="739">
                  <c:v>44606</c:v>
                </c:pt>
                <c:pt idx="740">
                  <c:v>44606</c:v>
                </c:pt>
                <c:pt idx="741">
                  <c:v>44606</c:v>
                </c:pt>
                <c:pt idx="742">
                  <c:v>44606</c:v>
                </c:pt>
                <c:pt idx="743">
                  <c:v>44606</c:v>
                </c:pt>
                <c:pt idx="744">
                  <c:v>44606</c:v>
                </c:pt>
                <c:pt idx="745">
                  <c:v>44606</c:v>
                </c:pt>
                <c:pt idx="746">
                  <c:v>44606</c:v>
                </c:pt>
                <c:pt idx="747">
                  <c:v>44606</c:v>
                </c:pt>
                <c:pt idx="748">
                  <c:v>44606</c:v>
                </c:pt>
                <c:pt idx="749">
                  <c:v>44606</c:v>
                </c:pt>
                <c:pt idx="750">
                  <c:v>44606</c:v>
                </c:pt>
                <c:pt idx="751">
                  <c:v>44606</c:v>
                </c:pt>
                <c:pt idx="752">
                  <c:v>44606</c:v>
                </c:pt>
                <c:pt idx="753">
                  <c:v>44606</c:v>
                </c:pt>
                <c:pt idx="754">
                  <c:v>44606</c:v>
                </c:pt>
                <c:pt idx="755">
                  <c:v>44606</c:v>
                </c:pt>
                <c:pt idx="756">
                  <c:v>44607</c:v>
                </c:pt>
                <c:pt idx="757">
                  <c:v>44607</c:v>
                </c:pt>
                <c:pt idx="758">
                  <c:v>44607</c:v>
                </c:pt>
                <c:pt idx="759">
                  <c:v>44607</c:v>
                </c:pt>
                <c:pt idx="760">
                  <c:v>44607</c:v>
                </c:pt>
                <c:pt idx="761">
                  <c:v>44607</c:v>
                </c:pt>
                <c:pt idx="762">
                  <c:v>44607</c:v>
                </c:pt>
                <c:pt idx="763">
                  <c:v>44607</c:v>
                </c:pt>
                <c:pt idx="764">
                  <c:v>44607</c:v>
                </c:pt>
                <c:pt idx="765">
                  <c:v>44607</c:v>
                </c:pt>
                <c:pt idx="766">
                  <c:v>44607</c:v>
                </c:pt>
                <c:pt idx="767">
                  <c:v>44607</c:v>
                </c:pt>
                <c:pt idx="768">
                  <c:v>44607</c:v>
                </c:pt>
                <c:pt idx="769">
                  <c:v>44607</c:v>
                </c:pt>
                <c:pt idx="770">
                  <c:v>44607</c:v>
                </c:pt>
                <c:pt idx="771">
                  <c:v>44607</c:v>
                </c:pt>
                <c:pt idx="772">
                  <c:v>44607</c:v>
                </c:pt>
                <c:pt idx="773">
                  <c:v>44609</c:v>
                </c:pt>
                <c:pt idx="774">
                  <c:v>44609</c:v>
                </c:pt>
                <c:pt idx="775">
                  <c:v>44609</c:v>
                </c:pt>
                <c:pt idx="776">
                  <c:v>44609</c:v>
                </c:pt>
                <c:pt idx="777">
                  <c:v>44609</c:v>
                </c:pt>
                <c:pt idx="778">
                  <c:v>44609</c:v>
                </c:pt>
                <c:pt idx="779">
                  <c:v>44609</c:v>
                </c:pt>
                <c:pt idx="780">
                  <c:v>44609</c:v>
                </c:pt>
                <c:pt idx="781">
                  <c:v>44609</c:v>
                </c:pt>
                <c:pt idx="782">
                  <c:v>44609</c:v>
                </c:pt>
                <c:pt idx="783">
                  <c:v>44609</c:v>
                </c:pt>
                <c:pt idx="784">
                  <c:v>44609</c:v>
                </c:pt>
                <c:pt idx="785">
                  <c:v>44609</c:v>
                </c:pt>
                <c:pt idx="786">
                  <c:v>44609</c:v>
                </c:pt>
                <c:pt idx="787">
                  <c:v>44609</c:v>
                </c:pt>
                <c:pt idx="788">
                  <c:v>44609</c:v>
                </c:pt>
                <c:pt idx="789">
                  <c:v>44609</c:v>
                </c:pt>
                <c:pt idx="790">
                  <c:v>44616</c:v>
                </c:pt>
                <c:pt idx="791">
                  <c:v>44616</c:v>
                </c:pt>
                <c:pt idx="792">
                  <c:v>44616</c:v>
                </c:pt>
                <c:pt idx="793">
                  <c:v>44616</c:v>
                </c:pt>
                <c:pt idx="794">
                  <c:v>44616</c:v>
                </c:pt>
                <c:pt idx="795">
                  <c:v>44616</c:v>
                </c:pt>
                <c:pt idx="796">
                  <c:v>44616</c:v>
                </c:pt>
                <c:pt idx="797">
                  <c:v>44616</c:v>
                </c:pt>
                <c:pt idx="798">
                  <c:v>44616</c:v>
                </c:pt>
                <c:pt idx="799">
                  <c:v>44616</c:v>
                </c:pt>
                <c:pt idx="800">
                  <c:v>44616</c:v>
                </c:pt>
                <c:pt idx="801">
                  <c:v>44616</c:v>
                </c:pt>
                <c:pt idx="802">
                  <c:v>44616</c:v>
                </c:pt>
                <c:pt idx="803">
                  <c:v>44616</c:v>
                </c:pt>
                <c:pt idx="804">
                  <c:v>44616</c:v>
                </c:pt>
                <c:pt idx="805">
                  <c:v>44616</c:v>
                </c:pt>
                <c:pt idx="806">
                  <c:v>44616</c:v>
                </c:pt>
                <c:pt idx="807">
                  <c:v>44621</c:v>
                </c:pt>
                <c:pt idx="808">
                  <c:v>44621</c:v>
                </c:pt>
                <c:pt idx="809">
                  <c:v>44621</c:v>
                </c:pt>
                <c:pt idx="810">
                  <c:v>44621</c:v>
                </c:pt>
                <c:pt idx="811">
                  <c:v>44621</c:v>
                </c:pt>
                <c:pt idx="812">
                  <c:v>44621</c:v>
                </c:pt>
                <c:pt idx="813">
                  <c:v>44621</c:v>
                </c:pt>
                <c:pt idx="814">
                  <c:v>44621</c:v>
                </c:pt>
                <c:pt idx="815">
                  <c:v>44621</c:v>
                </c:pt>
                <c:pt idx="816">
                  <c:v>44621</c:v>
                </c:pt>
                <c:pt idx="817">
                  <c:v>44621</c:v>
                </c:pt>
                <c:pt idx="818">
                  <c:v>44621</c:v>
                </c:pt>
                <c:pt idx="819">
                  <c:v>44621</c:v>
                </c:pt>
                <c:pt idx="820">
                  <c:v>44621</c:v>
                </c:pt>
                <c:pt idx="821">
                  <c:v>44621</c:v>
                </c:pt>
                <c:pt idx="822">
                  <c:v>44621</c:v>
                </c:pt>
                <c:pt idx="823">
                  <c:v>44621</c:v>
                </c:pt>
                <c:pt idx="824">
                  <c:v>44622</c:v>
                </c:pt>
                <c:pt idx="825">
                  <c:v>44622</c:v>
                </c:pt>
                <c:pt idx="826">
                  <c:v>44622</c:v>
                </c:pt>
                <c:pt idx="827">
                  <c:v>44622</c:v>
                </c:pt>
                <c:pt idx="828">
                  <c:v>44622</c:v>
                </c:pt>
                <c:pt idx="829">
                  <c:v>44622</c:v>
                </c:pt>
                <c:pt idx="830">
                  <c:v>44622</c:v>
                </c:pt>
                <c:pt idx="831">
                  <c:v>44622</c:v>
                </c:pt>
                <c:pt idx="832">
                  <c:v>44622</c:v>
                </c:pt>
                <c:pt idx="833">
                  <c:v>44622</c:v>
                </c:pt>
                <c:pt idx="834">
                  <c:v>44622</c:v>
                </c:pt>
                <c:pt idx="835">
                  <c:v>44622</c:v>
                </c:pt>
                <c:pt idx="836">
                  <c:v>44622</c:v>
                </c:pt>
                <c:pt idx="837">
                  <c:v>44622</c:v>
                </c:pt>
                <c:pt idx="838">
                  <c:v>44622</c:v>
                </c:pt>
                <c:pt idx="839">
                  <c:v>44622</c:v>
                </c:pt>
                <c:pt idx="840">
                  <c:v>44622</c:v>
                </c:pt>
                <c:pt idx="841">
                  <c:v>44630</c:v>
                </c:pt>
                <c:pt idx="842">
                  <c:v>44630</c:v>
                </c:pt>
                <c:pt idx="843">
                  <c:v>44630</c:v>
                </c:pt>
                <c:pt idx="844">
                  <c:v>44630</c:v>
                </c:pt>
                <c:pt idx="845">
                  <c:v>44630</c:v>
                </c:pt>
                <c:pt idx="846">
                  <c:v>44630</c:v>
                </c:pt>
                <c:pt idx="847">
                  <c:v>44630</c:v>
                </c:pt>
                <c:pt idx="848">
                  <c:v>44630</c:v>
                </c:pt>
                <c:pt idx="849">
                  <c:v>44630</c:v>
                </c:pt>
                <c:pt idx="850">
                  <c:v>44630</c:v>
                </c:pt>
                <c:pt idx="851">
                  <c:v>44630</c:v>
                </c:pt>
                <c:pt idx="852">
                  <c:v>44630</c:v>
                </c:pt>
                <c:pt idx="853">
                  <c:v>44630</c:v>
                </c:pt>
                <c:pt idx="854">
                  <c:v>44630</c:v>
                </c:pt>
                <c:pt idx="855">
                  <c:v>44630</c:v>
                </c:pt>
                <c:pt idx="856">
                  <c:v>44630</c:v>
                </c:pt>
                <c:pt idx="857">
                  <c:v>44630</c:v>
                </c:pt>
                <c:pt idx="858">
                  <c:v>44634</c:v>
                </c:pt>
                <c:pt idx="859">
                  <c:v>44634</c:v>
                </c:pt>
                <c:pt idx="860">
                  <c:v>44634</c:v>
                </c:pt>
                <c:pt idx="861">
                  <c:v>44634</c:v>
                </c:pt>
                <c:pt idx="862">
                  <c:v>44634</c:v>
                </c:pt>
                <c:pt idx="863">
                  <c:v>44634</c:v>
                </c:pt>
                <c:pt idx="864">
                  <c:v>44634</c:v>
                </c:pt>
                <c:pt idx="865">
                  <c:v>44634</c:v>
                </c:pt>
                <c:pt idx="866">
                  <c:v>44634</c:v>
                </c:pt>
                <c:pt idx="867">
                  <c:v>44634</c:v>
                </c:pt>
                <c:pt idx="868">
                  <c:v>44634</c:v>
                </c:pt>
                <c:pt idx="869">
                  <c:v>44634</c:v>
                </c:pt>
                <c:pt idx="870">
                  <c:v>44634</c:v>
                </c:pt>
                <c:pt idx="871">
                  <c:v>44634</c:v>
                </c:pt>
                <c:pt idx="872">
                  <c:v>44634</c:v>
                </c:pt>
                <c:pt idx="873">
                  <c:v>44634</c:v>
                </c:pt>
                <c:pt idx="874">
                  <c:v>44634</c:v>
                </c:pt>
                <c:pt idx="875">
                  <c:v>44636</c:v>
                </c:pt>
                <c:pt idx="876">
                  <c:v>44636</c:v>
                </c:pt>
                <c:pt idx="877">
                  <c:v>44636</c:v>
                </c:pt>
                <c:pt idx="878">
                  <c:v>44636</c:v>
                </c:pt>
                <c:pt idx="879">
                  <c:v>44636</c:v>
                </c:pt>
                <c:pt idx="880">
                  <c:v>44636</c:v>
                </c:pt>
                <c:pt idx="881">
                  <c:v>44636</c:v>
                </c:pt>
                <c:pt idx="882">
                  <c:v>44636</c:v>
                </c:pt>
                <c:pt idx="883">
                  <c:v>44636</c:v>
                </c:pt>
                <c:pt idx="884">
                  <c:v>44636</c:v>
                </c:pt>
                <c:pt idx="885">
                  <c:v>44636</c:v>
                </c:pt>
                <c:pt idx="886">
                  <c:v>44636</c:v>
                </c:pt>
                <c:pt idx="887">
                  <c:v>44636</c:v>
                </c:pt>
                <c:pt idx="888">
                  <c:v>44636</c:v>
                </c:pt>
                <c:pt idx="889">
                  <c:v>44636</c:v>
                </c:pt>
                <c:pt idx="890">
                  <c:v>44636</c:v>
                </c:pt>
                <c:pt idx="891">
                  <c:v>44636</c:v>
                </c:pt>
                <c:pt idx="892">
                  <c:v>44641</c:v>
                </c:pt>
                <c:pt idx="893">
                  <c:v>44641</c:v>
                </c:pt>
                <c:pt idx="894">
                  <c:v>44641</c:v>
                </c:pt>
                <c:pt idx="895">
                  <c:v>44641</c:v>
                </c:pt>
                <c:pt idx="896">
                  <c:v>44641</c:v>
                </c:pt>
                <c:pt idx="897">
                  <c:v>44641</c:v>
                </c:pt>
                <c:pt idx="898">
                  <c:v>44641</c:v>
                </c:pt>
                <c:pt idx="899">
                  <c:v>44641</c:v>
                </c:pt>
                <c:pt idx="900">
                  <c:v>44641</c:v>
                </c:pt>
                <c:pt idx="901">
                  <c:v>44641</c:v>
                </c:pt>
                <c:pt idx="902">
                  <c:v>44641</c:v>
                </c:pt>
                <c:pt idx="903">
                  <c:v>44641</c:v>
                </c:pt>
                <c:pt idx="904">
                  <c:v>44641</c:v>
                </c:pt>
                <c:pt idx="905">
                  <c:v>44641</c:v>
                </c:pt>
                <c:pt idx="906">
                  <c:v>44641</c:v>
                </c:pt>
                <c:pt idx="907">
                  <c:v>44641</c:v>
                </c:pt>
                <c:pt idx="908">
                  <c:v>44641</c:v>
                </c:pt>
              </c:numCache>
            </c:numRef>
          </c:xVal>
          <c:yVal>
            <c:numRef>
              <c:f>'Summary Experiment side'!$N$4:$N$846</c:f>
              <c:numCache>
                <c:formatCode>General</c:formatCode>
                <c:ptCount val="843"/>
                <c:pt idx="0">
                  <c:v>-4</c:v>
                </c:pt>
                <c:pt idx="1">
                  <c:v>-40</c:v>
                </c:pt>
                <c:pt idx="2">
                  <c:v>-8.695652173913043</c:v>
                </c:pt>
                <c:pt idx="3">
                  <c:v>19.444444444444446</c:v>
                </c:pt>
                <c:pt idx="4">
                  <c:v>40</c:v>
                </c:pt>
                <c:pt idx="5">
                  <c:v>9.3023255813953494</c:v>
                </c:pt>
                <c:pt idx="6">
                  <c:v>-10.714285714285714</c:v>
                </c:pt>
                <c:pt idx="7">
                  <c:v>-29.629629629629626</c:v>
                </c:pt>
                <c:pt idx="8">
                  <c:v>0</c:v>
                </c:pt>
                <c:pt idx="9">
                  <c:v>28.947368421052634</c:v>
                </c:pt>
                <c:pt idx="10">
                  <c:v>8.4745762711864394</c:v>
                </c:pt>
                <c:pt idx="11">
                  <c:v>-18.461538461538463</c:v>
                </c:pt>
                <c:pt idx="12">
                  <c:v>16.101694915254235</c:v>
                </c:pt>
                <c:pt idx="13">
                  <c:v>-30.985915492957744</c:v>
                </c:pt>
                <c:pt idx="14">
                  <c:v>18.055555555555554</c:v>
                </c:pt>
                <c:pt idx="15">
                  <c:v>2.8571428571428572</c:v>
                </c:pt>
                <c:pt idx="16">
                  <c:v>29.20353982300885</c:v>
                </c:pt>
                <c:pt idx="17">
                  <c:v>3.225806451612903</c:v>
                </c:pt>
                <c:pt idx="18">
                  <c:v>1.6</c:v>
                </c:pt>
                <c:pt idx="19">
                  <c:v>9.2783505154639183</c:v>
                </c:pt>
                <c:pt idx="20">
                  <c:v>25</c:v>
                </c:pt>
                <c:pt idx="21">
                  <c:v>37.931034482758619</c:v>
                </c:pt>
                <c:pt idx="22">
                  <c:v>28.846153846153843</c:v>
                </c:pt>
                <c:pt idx="23">
                  <c:v>-8.3333333333333321</c:v>
                </c:pt>
                <c:pt idx="24">
                  <c:v>3.3898305084745761</c:v>
                </c:pt>
                <c:pt idx="25">
                  <c:v>26.315789473684209</c:v>
                </c:pt>
                <c:pt idx="26">
                  <c:v>12.820512820512819</c:v>
                </c:pt>
                <c:pt idx="27">
                  <c:v>17.5</c:v>
                </c:pt>
                <c:pt idx="28">
                  <c:v>-66.037735849056602</c:v>
                </c:pt>
                <c:pt idx="29">
                  <c:v>69.811320754716974</c:v>
                </c:pt>
                <c:pt idx="30">
                  <c:v>25</c:v>
                </c:pt>
                <c:pt idx="31">
                  <c:v>37.931034482758619</c:v>
                </c:pt>
                <c:pt idx="32">
                  <c:v>28.846153846153843</c:v>
                </c:pt>
                <c:pt idx="33">
                  <c:v>-8.3333333333333321</c:v>
                </c:pt>
                <c:pt idx="34">
                  <c:v>3.3898305084745761</c:v>
                </c:pt>
                <c:pt idx="35">
                  <c:v>26.315789473684209</c:v>
                </c:pt>
                <c:pt idx="36">
                  <c:v>12.820512820512819</c:v>
                </c:pt>
                <c:pt idx="37">
                  <c:v>17.5</c:v>
                </c:pt>
                <c:pt idx="38">
                  <c:v>-66.037735849056602</c:v>
                </c:pt>
                <c:pt idx="39">
                  <c:v>69.811320754716974</c:v>
                </c:pt>
                <c:pt idx="40">
                  <c:v>61.087866108786613</c:v>
                </c:pt>
                <c:pt idx="41">
                  <c:v>70.06578947368422</c:v>
                </c:pt>
                <c:pt idx="42">
                  <c:v>54.987212276214834</c:v>
                </c:pt>
                <c:pt idx="43">
                  <c:v>19.565217391304348</c:v>
                </c:pt>
                <c:pt idx="44">
                  <c:v>-115.74344023323616</c:v>
                </c:pt>
                <c:pt idx="45">
                  <c:v>42.172523961661341</c:v>
                </c:pt>
                <c:pt idx="46">
                  <c:v>21.238938053097346</c:v>
                </c:pt>
                <c:pt idx="47">
                  <c:v>4.2372881355932197</c:v>
                </c:pt>
                <c:pt idx="48">
                  <c:v>-129.4871794871795</c:v>
                </c:pt>
                <c:pt idx="49">
                  <c:v>-62.585034013605444</c:v>
                </c:pt>
                <c:pt idx="50">
                  <c:v>-41.935483870967744</c:v>
                </c:pt>
                <c:pt idx="51">
                  <c:v>-0.97087378640776689</c:v>
                </c:pt>
                <c:pt idx="52">
                  <c:v>1.7094017094017095</c:v>
                </c:pt>
                <c:pt idx="53">
                  <c:v>-35.9375</c:v>
                </c:pt>
                <c:pt idx="54">
                  <c:v>-43.103448275862064</c:v>
                </c:pt>
                <c:pt idx="55">
                  <c:v>30</c:v>
                </c:pt>
                <c:pt idx="56">
                  <c:v>-20.987654320987652</c:v>
                </c:pt>
                <c:pt idx="57">
                  <c:v>-7.6923076923076925</c:v>
                </c:pt>
                <c:pt idx="58">
                  <c:v>22.666666666666664</c:v>
                </c:pt>
                <c:pt idx="59">
                  <c:v>2.6785714285714284</c:v>
                </c:pt>
                <c:pt idx="60">
                  <c:v>55.384615384615387</c:v>
                </c:pt>
                <c:pt idx="61">
                  <c:v>5.7142857142857144</c:v>
                </c:pt>
                <c:pt idx="62">
                  <c:v>36.538461538461533</c:v>
                </c:pt>
                <c:pt idx="63">
                  <c:v>-5.1724137931034484</c:v>
                </c:pt>
                <c:pt idx="64">
                  <c:v>0</c:v>
                </c:pt>
                <c:pt idx="65">
                  <c:v>-47.368421052631575</c:v>
                </c:pt>
                <c:pt idx="66">
                  <c:v>15.517241379310345</c:v>
                </c:pt>
                <c:pt idx="67">
                  <c:v>-20.930232558139537</c:v>
                </c:pt>
                <c:pt idx="68">
                  <c:v>75.22935779816514</c:v>
                </c:pt>
                <c:pt idx="69">
                  <c:v>16.326530612244898</c:v>
                </c:pt>
                <c:pt idx="70">
                  <c:v>51.2</c:v>
                </c:pt>
                <c:pt idx="71">
                  <c:v>19.047619047619047</c:v>
                </c:pt>
                <c:pt idx="72">
                  <c:v>40</c:v>
                </c:pt>
                <c:pt idx="73">
                  <c:v>24.705882352941178</c:v>
                </c:pt>
                <c:pt idx="74">
                  <c:v>52.380952380952387</c:v>
                </c:pt>
                <c:pt idx="75">
                  <c:v>-10</c:v>
                </c:pt>
                <c:pt idx="76">
                  <c:v>15.151515151515152</c:v>
                </c:pt>
                <c:pt idx="77">
                  <c:v>38.888888888888893</c:v>
                </c:pt>
                <c:pt idx="78">
                  <c:v>45.833333333333329</c:v>
                </c:pt>
                <c:pt idx="79">
                  <c:v>33.783783783783782</c:v>
                </c:pt>
                <c:pt idx="80">
                  <c:v>5.5555555555555554</c:v>
                </c:pt>
                <c:pt idx="81">
                  <c:v>16.216216216216218</c:v>
                </c:pt>
                <c:pt idx="82">
                  <c:v>-213.55932203389833</c:v>
                </c:pt>
                <c:pt idx="83">
                  <c:v>-130.23255813953489</c:v>
                </c:pt>
                <c:pt idx="84">
                  <c:v>21.052631578947366</c:v>
                </c:pt>
                <c:pt idx="85">
                  <c:v>6.25</c:v>
                </c:pt>
                <c:pt idx="86">
                  <c:v>-82.926829268292678</c:v>
                </c:pt>
                <c:pt idx="87">
                  <c:v>4.8780487804878048</c:v>
                </c:pt>
                <c:pt idx="88">
                  <c:v>-48</c:v>
                </c:pt>
                <c:pt idx="89">
                  <c:v>5.4054054054054053</c:v>
                </c:pt>
                <c:pt idx="90">
                  <c:v>26.428571428571431</c:v>
                </c:pt>
                <c:pt idx="91">
                  <c:v>-16.901408450704224</c:v>
                </c:pt>
                <c:pt idx="92">
                  <c:v>9.7087378640776691</c:v>
                </c:pt>
                <c:pt idx="93">
                  <c:v>5.9523809523809517</c:v>
                </c:pt>
                <c:pt idx="94">
                  <c:v>15.151515151515152</c:v>
                </c:pt>
                <c:pt idx="95">
                  <c:v>-5.5555555555555554</c:v>
                </c:pt>
                <c:pt idx="96">
                  <c:v>-32.692307692307693</c:v>
                </c:pt>
                <c:pt idx="97">
                  <c:v>-27.419354838709676</c:v>
                </c:pt>
                <c:pt idx="98">
                  <c:v>13.245033112582782</c:v>
                </c:pt>
                <c:pt idx="99">
                  <c:v>-4.7619047619047619</c:v>
                </c:pt>
                <c:pt idx="100">
                  <c:v>17.241379310344829</c:v>
                </c:pt>
                <c:pt idx="101">
                  <c:v>28.000000000000004</c:v>
                </c:pt>
                <c:pt idx="102">
                  <c:v>-11.111111111111111</c:v>
                </c:pt>
                <c:pt idx="103">
                  <c:v>66.071428571428569</c:v>
                </c:pt>
                <c:pt idx="104">
                  <c:v>51.724137931034484</c:v>
                </c:pt>
                <c:pt idx="105">
                  <c:v>-31.25</c:v>
                </c:pt>
                <c:pt idx="106">
                  <c:v>12.5</c:v>
                </c:pt>
                <c:pt idx="107">
                  <c:v>7.8947368421052628</c:v>
                </c:pt>
                <c:pt idx="108">
                  <c:v>2.2727272727272729</c:v>
                </c:pt>
                <c:pt idx="109">
                  <c:v>50</c:v>
                </c:pt>
                <c:pt idx="110">
                  <c:v>20</c:v>
                </c:pt>
                <c:pt idx="111">
                  <c:v>37.931034482758619</c:v>
                </c:pt>
                <c:pt idx="112">
                  <c:v>23.52941176470588</c:v>
                </c:pt>
                <c:pt idx="113">
                  <c:v>23.214285714285715</c:v>
                </c:pt>
                <c:pt idx="114">
                  <c:v>8.7719298245614024</c:v>
                </c:pt>
                <c:pt idx="115">
                  <c:v>-15.384615384615385</c:v>
                </c:pt>
                <c:pt idx="116">
                  <c:v>20.987654320987652</c:v>
                </c:pt>
                <c:pt idx="117">
                  <c:v>25</c:v>
                </c:pt>
                <c:pt idx="118">
                  <c:v>20</c:v>
                </c:pt>
                <c:pt idx="119">
                  <c:v>0</c:v>
                </c:pt>
                <c:pt idx="120">
                  <c:v>34.042553191489361</c:v>
                </c:pt>
                <c:pt idx="121">
                  <c:v>-31.25</c:v>
                </c:pt>
                <c:pt idx="122">
                  <c:v>23.076923076923077</c:v>
                </c:pt>
                <c:pt idx="123">
                  <c:v>26.760563380281688</c:v>
                </c:pt>
                <c:pt idx="124">
                  <c:v>13.043478260869565</c:v>
                </c:pt>
                <c:pt idx="125">
                  <c:v>20.634920634920633</c:v>
                </c:pt>
                <c:pt idx="126">
                  <c:v>-56.862745098039213</c:v>
                </c:pt>
                <c:pt idx="127">
                  <c:v>18.75</c:v>
                </c:pt>
                <c:pt idx="128">
                  <c:v>14.285714285714285</c:v>
                </c:pt>
                <c:pt idx="129">
                  <c:v>27.27272727272727</c:v>
                </c:pt>
                <c:pt idx="130">
                  <c:v>14.492753623188406</c:v>
                </c:pt>
                <c:pt idx="131">
                  <c:v>-17.1875</c:v>
                </c:pt>
                <c:pt idx="132">
                  <c:v>43.15789473684211</c:v>
                </c:pt>
                <c:pt idx="133">
                  <c:v>24.210526315789473</c:v>
                </c:pt>
                <c:pt idx="134">
                  <c:v>28.571428571428569</c:v>
                </c:pt>
                <c:pt idx="135">
                  <c:v>36.84210526315789</c:v>
                </c:pt>
                <c:pt idx="136">
                  <c:v>39.473684210526315</c:v>
                </c:pt>
                <c:pt idx="137">
                  <c:v>59.740259740259738</c:v>
                </c:pt>
                <c:pt idx="138">
                  <c:v>-2.6315789473684208</c:v>
                </c:pt>
                <c:pt idx="139">
                  <c:v>12.790697674418606</c:v>
                </c:pt>
                <c:pt idx="140">
                  <c:v>26.436781609195403</c:v>
                </c:pt>
                <c:pt idx="141">
                  <c:v>24</c:v>
                </c:pt>
                <c:pt idx="142">
                  <c:v>11.016949152542372</c:v>
                </c:pt>
                <c:pt idx="143">
                  <c:v>0</c:v>
                </c:pt>
                <c:pt idx="144">
                  <c:v>-16</c:v>
                </c:pt>
                <c:pt idx="145">
                  <c:v>-20.588235294117645</c:v>
                </c:pt>
                <c:pt idx="146">
                  <c:v>55.555555555555557</c:v>
                </c:pt>
                <c:pt idx="147">
                  <c:v>-227.27272727272728</c:v>
                </c:pt>
                <c:pt idx="148">
                  <c:v>-108</c:v>
                </c:pt>
                <c:pt idx="149">
                  <c:v>-483.33333333333331</c:v>
                </c:pt>
                <c:pt idx="150">
                  <c:v>4.7619047619047619</c:v>
                </c:pt>
                <c:pt idx="151">
                  <c:v>-31.818181818181817</c:v>
                </c:pt>
                <c:pt idx="152">
                  <c:v>85.381630012936611</c:v>
                </c:pt>
                <c:pt idx="153">
                  <c:v>44.444444444444443</c:v>
                </c:pt>
                <c:pt idx="154">
                  <c:v>20.27027027027027</c:v>
                </c:pt>
                <c:pt idx="155">
                  <c:v>35.65891472868217</c:v>
                </c:pt>
                <c:pt idx="156">
                  <c:v>4.6511627906976747</c:v>
                </c:pt>
                <c:pt idx="157">
                  <c:v>5.9523809523809517</c:v>
                </c:pt>
                <c:pt idx="158">
                  <c:v>-1.8867924528301887</c:v>
                </c:pt>
                <c:pt idx="159">
                  <c:v>-12.5</c:v>
                </c:pt>
                <c:pt idx="160">
                  <c:v>12</c:v>
                </c:pt>
                <c:pt idx="161">
                  <c:v>20.754716981132077</c:v>
                </c:pt>
                <c:pt idx="162">
                  <c:v>21.428571428571427</c:v>
                </c:pt>
                <c:pt idx="163">
                  <c:v>48.148148148148145</c:v>
                </c:pt>
                <c:pt idx="164">
                  <c:v>40.404040404040401</c:v>
                </c:pt>
                <c:pt idx="165">
                  <c:v>34.42622950819672</c:v>
                </c:pt>
                <c:pt idx="166">
                  <c:v>9.375</c:v>
                </c:pt>
                <c:pt idx="167">
                  <c:v>16.666666666666664</c:v>
                </c:pt>
                <c:pt idx="168">
                  <c:v>70</c:v>
                </c:pt>
                <c:pt idx="169">
                  <c:v>-65.625</c:v>
                </c:pt>
                <c:pt idx="170">
                  <c:v>43.220338983050851</c:v>
                </c:pt>
                <c:pt idx="171">
                  <c:v>40</c:v>
                </c:pt>
                <c:pt idx="172">
                  <c:v>23.728813559322035</c:v>
                </c:pt>
                <c:pt idx="173">
                  <c:v>-55.26315789473685</c:v>
                </c:pt>
                <c:pt idx="174">
                  <c:v>4.1666666666666661</c:v>
                </c:pt>
                <c:pt idx="175">
                  <c:v>37.037037037037038</c:v>
                </c:pt>
                <c:pt idx="176">
                  <c:v>11.111111111111111</c:v>
                </c:pt>
                <c:pt idx="177">
                  <c:v>91.693290734824288</c:v>
                </c:pt>
                <c:pt idx="178">
                  <c:v>17.5</c:v>
                </c:pt>
                <c:pt idx="179">
                  <c:v>-25.531914893617021</c:v>
                </c:pt>
                <c:pt idx="180">
                  <c:v>29.850746268656714</c:v>
                </c:pt>
                <c:pt idx="181">
                  <c:v>-112.19512195121952</c:v>
                </c:pt>
                <c:pt idx="182">
                  <c:v>18.75</c:v>
                </c:pt>
                <c:pt idx="183">
                  <c:v>36.363636363636367</c:v>
                </c:pt>
                <c:pt idx="184">
                  <c:v>30.434782608695656</c:v>
                </c:pt>
                <c:pt idx="185">
                  <c:v>-29.166666666666668</c:v>
                </c:pt>
                <c:pt idx="186">
                  <c:v>37.5</c:v>
                </c:pt>
                <c:pt idx="187">
                  <c:v>-266.66666666666663</c:v>
                </c:pt>
                <c:pt idx="188">
                  <c:v>35.15625</c:v>
                </c:pt>
                <c:pt idx="189">
                  <c:v>23.333333333333332</c:v>
                </c:pt>
                <c:pt idx="190">
                  <c:v>-51.724137931034484</c:v>
                </c:pt>
                <c:pt idx="191">
                  <c:v>-2.2222222222222223</c:v>
                </c:pt>
                <c:pt idx="192">
                  <c:v>55.357142857142861</c:v>
                </c:pt>
                <c:pt idx="193">
                  <c:v>3.0303030303030303</c:v>
                </c:pt>
                <c:pt idx="194">
                  <c:v>-21.875</c:v>
                </c:pt>
                <c:pt idx="195">
                  <c:v>56.521739130434781</c:v>
                </c:pt>
                <c:pt idx="196">
                  <c:v>34.615384615384613</c:v>
                </c:pt>
                <c:pt idx="197">
                  <c:v>-136.36363636363635</c:v>
                </c:pt>
                <c:pt idx="198">
                  <c:v>26.923076923076923</c:v>
                </c:pt>
                <c:pt idx="199">
                  <c:v>-30.76923076923077</c:v>
                </c:pt>
                <c:pt idx="200">
                  <c:v>9.0909090909090917</c:v>
                </c:pt>
                <c:pt idx="201">
                  <c:v>3.7037037037037033</c:v>
                </c:pt>
                <c:pt idx="202">
                  <c:v>-13.043478260869565</c:v>
                </c:pt>
                <c:pt idx="203">
                  <c:v>38.461538461538467</c:v>
                </c:pt>
                <c:pt idx="204">
                  <c:v>-76.923076923076934</c:v>
                </c:pt>
                <c:pt idx="205">
                  <c:v>0</c:v>
                </c:pt>
                <c:pt idx="206">
                  <c:v>35.294117647058826</c:v>
                </c:pt>
                <c:pt idx="207">
                  <c:v>-160.86956521739131</c:v>
                </c:pt>
                <c:pt idx="208">
                  <c:v>0</c:v>
                </c:pt>
                <c:pt idx="209">
                  <c:v>7.1428571428571423</c:v>
                </c:pt>
                <c:pt idx="210">
                  <c:v>4.7619047619047619</c:v>
                </c:pt>
                <c:pt idx="211">
                  <c:v>-33.333333333333329</c:v>
                </c:pt>
                <c:pt idx="212">
                  <c:v>-145.45454545454547</c:v>
                </c:pt>
                <c:pt idx="213">
                  <c:v>77.142857142857153</c:v>
                </c:pt>
                <c:pt idx="214">
                  <c:v>55.000000000000007</c:v>
                </c:pt>
                <c:pt idx="215">
                  <c:v>-90.476190476190482</c:v>
                </c:pt>
                <c:pt idx="216">
                  <c:v>-74.074074074074076</c:v>
                </c:pt>
                <c:pt idx="217">
                  <c:v>-22.916666666666664</c:v>
                </c:pt>
                <c:pt idx="218">
                  <c:v>54.666666666666664</c:v>
                </c:pt>
                <c:pt idx="219">
                  <c:v>-257.14285714285717</c:v>
                </c:pt>
                <c:pt idx="220">
                  <c:v>-1421.4285714285713</c:v>
                </c:pt>
                <c:pt idx="221">
                  <c:v>-12.328767123287671</c:v>
                </c:pt>
                <c:pt idx="222">
                  <c:v>-49.350649350649348</c:v>
                </c:pt>
                <c:pt idx="223">
                  <c:v>-208</c:v>
                </c:pt>
                <c:pt idx="224">
                  <c:v>-360</c:v>
                </c:pt>
                <c:pt idx="225">
                  <c:v>-15.789473684210526</c:v>
                </c:pt>
                <c:pt idx="226">
                  <c:v>-11.111111111111111</c:v>
                </c:pt>
                <c:pt idx="227">
                  <c:v>45.454545454545453</c:v>
                </c:pt>
                <c:pt idx="228">
                  <c:v>41.666666666666671</c:v>
                </c:pt>
                <c:pt idx="229">
                  <c:v>55.000000000000007</c:v>
                </c:pt>
                <c:pt idx="230">
                  <c:v>-85.714285714285708</c:v>
                </c:pt>
                <c:pt idx="231">
                  <c:v>72.727272727272734</c:v>
                </c:pt>
                <c:pt idx="232">
                  <c:v>51.923076923076927</c:v>
                </c:pt>
                <c:pt idx="233">
                  <c:v>49.090909090909093</c:v>
                </c:pt>
                <c:pt idx="234">
                  <c:v>-300</c:v>
                </c:pt>
                <c:pt idx="235">
                  <c:v>66.666666666666657</c:v>
                </c:pt>
                <c:pt idx="236">
                  <c:v>58.82352941176471</c:v>
                </c:pt>
                <c:pt idx="237">
                  <c:v>87.179487179487182</c:v>
                </c:pt>
                <c:pt idx="238">
                  <c:v>75</c:v>
                </c:pt>
                <c:pt idx="239">
                  <c:v>89.65517241379311</c:v>
                </c:pt>
                <c:pt idx="240">
                  <c:v>47.058823529411761</c:v>
                </c:pt>
                <c:pt idx="241">
                  <c:v>83.870967741935488</c:v>
                </c:pt>
                <c:pt idx="242">
                  <c:v>55.555555555555557</c:v>
                </c:pt>
                <c:pt idx="243">
                  <c:v>13.636363636363635</c:v>
                </c:pt>
                <c:pt idx="244">
                  <c:v>17.241379310344829</c:v>
                </c:pt>
                <c:pt idx="245">
                  <c:v>39.393939393939391</c:v>
                </c:pt>
                <c:pt idx="246">
                  <c:v>9.0909090909090917</c:v>
                </c:pt>
                <c:pt idx="247">
                  <c:v>28.571428571428569</c:v>
                </c:pt>
                <c:pt idx="248">
                  <c:v>-233.33333333333334</c:v>
                </c:pt>
                <c:pt idx="249">
                  <c:v>41.666666666666671</c:v>
                </c:pt>
                <c:pt idx="250">
                  <c:v>64.516129032258064</c:v>
                </c:pt>
                <c:pt idx="251">
                  <c:v>4</c:v>
                </c:pt>
                <c:pt idx="252">
                  <c:v>0</c:v>
                </c:pt>
                <c:pt idx="253">
                  <c:v>63.157894736842103</c:v>
                </c:pt>
                <c:pt idx="254">
                  <c:v>64.705882352941174</c:v>
                </c:pt>
                <c:pt idx="255">
                  <c:v>9.0909090909090917</c:v>
                </c:pt>
                <c:pt idx="256">
                  <c:v>36.84210526315789</c:v>
                </c:pt>
                <c:pt idx="257">
                  <c:v>40</c:v>
                </c:pt>
                <c:pt idx="258">
                  <c:v>53.333333333333336</c:v>
                </c:pt>
                <c:pt idx="259">
                  <c:v>-61.53846153846154</c:v>
                </c:pt>
                <c:pt idx="260">
                  <c:v>-315.38461538461536</c:v>
                </c:pt>
                <c:pt idx="261">
                  <c:v>-5.7142857142857144</c:v>
                </c:pt>
                <c:pt idx="262">
                  <c:v>33.82352941176471</c:v>
                </c:pt>
                <c:pt idx="263">
                  <c:v>13.636363636363635</c:v>
                </c:pt>
                <c:pt idx="264">
                  <c:v>-55.000000000000007</c:v>
                </c:pt>
                <c:pt idx="265">
                  <c:v>-26.666666666666668</c:v>
                </c:pt>
                <c:pt idx="266">
                  <c:v>-40</c:v>
                </c:pt>
                <c:pt idx="267">
                  <c:v>-116.66666666666667</c:v>
                </c:pt>
                <c:pt idx="268">
                  <c:v>-65.217391304347828</c:v>
                </c:pt>
                <c:pt idx="269">
                  <c:v>3.125</c:v>
                </c:pt>
                <c:pt idx="270">
                  <c:v>28.571428571428569</c:v>
                </c:pt>
                <c:pt idx="271">
                  <c:v>-16.666666666666664</c:v>
                </c:pt>
                <c:pt idx="272">
                  <c:v>-11.111111111111111</c:v>
                </c:pt>
                <c:pt idx="273">
                  <c:v>52.941176470588239</c:v>
                </c:pt>
                <c:pt idx="274">
                  <c:v>-15.384615384615385</c:v>
                </c:pt>
                <c:pt idx="275">
                  <c:v>-169.23076923076923</c:v>
                </c:pt>
                <c:pt idx="276">
                  <c:v>40</c:v>
                </c:pt>
                <c:pt idx="277">
                  <c:v>-11.111111111111111</c:v>
                </c:pt>
                <c:pt idx="278">
                  <c:v>-100</c:v>
                </c:pt>
                <c:pt idx="279">
                  <c:v>-255</c:v>
                </c:pt>
                <c:pt idx="280">
                  <c:v>-127.33333333333331</c:v>
                </c:pt>
                <c:pt idx="281">
                  <c:v>-104.5</c:v>
                </c:pt>
                <c:pt idx="282">
                  <c:v>-93</c:v>
                </c:pt>
                <c:pt idx="283">
                  <c:v>-110.66666666666667</c:v>
                </c:pt>
                <c:pt idx="284">
                  <c:v>-61.727272727272734</c:v>
                </c:pt>
                <c:pt idx="285">
                  <c:v>-44</c:v>
                </c:pt>
                <c:pt idx="286">
                  <c:v>-57.428571428571431</c:v>
                </c:pt>
                <c:pt idx="287">
                  <c:v>-115</c:v>
                </c:pt>
                <c:pt idx="288">
                  <c:v>0</c:v>
                </c:pt>
                <c:pt idx="289">
                  <c:v>-144.44444444444443</c:v>
                </c:pt>
                <c:pt idx="290">
                  <c:v>-25</c:v>
                </c:pt>
                <c:pt idx="291">
                  <c:v>54.54545454545454</c:v>
                </c:pt>
                <c:pt idx="292">
                  <c:v>87.681159420289859</c:v>
                </c:pt>
                <c:pt idx="293">
                  <c:v>-66.666666666666657</c:v>
                </c:pt>
                <c:pt idx="294">
                  <c:v>-33.333333333333329</c:v>
                </c:pt>
                <c:pt idx="295">
                  <c:v>-9.0909090909090917</c:v>
                </c:pt>
                <c:pt idx="296">
                  <c:v>34.782608695652172</c:v>
                </c:pt>
                <c:pt idx="297">
                  <c:v>60</c:v>
                </c:pt>
                <c:pt idx="298">
                  <c:v>-53.846153846153847</c:v>
                </c:pt>
                <c:pt idx="299">
                  <c:v>-28.571428571428569</c:v>
                </c:pt>
                <c:pt idx="300">
                  <c:v>-80</c:v>
                </c:pt>
                <c:pt idx="301">
                  <c:v>61.53846153846154</c:v>
                </c:pt>
                <c:pt idx="302">
                  <c:v>-70</c:v>
                </c:pt>
                <c:pt idx="303">
                  <c:v>-6.25</c:v>
                </c:pt>
                <c:pt idx="304">
                  <c:v>62.5</c:v>
                </c:pt>
                <c:pt idx="305">
                  <c:v>-66.666666666666657</c:v>
                </c:pt>
                <c:pt idx="306">
                  <c:v>17.5</c:v>
                </c:pt>
                <c:pt idx="307">
                  <c:v>-459.99999999999994</c:v>
                </c:pt>
                <c:pt idx="308">
                  <c:v>-1220</c:v>
                </c:pt>
                <c:pt idx="309">
                  <c:v>14.285714285714285</c:v>
                </c:pt>
                <c:pt idx="310">
                  <c:v>-158.33333333333331</c:v>
                </c:pt>
                <c:pt idx="311">
                  <c:v>43.636363636363633</c:v>
                </c:pt>
                <c:pt idx="312">
                  <c:v>18.181818181818183</c:v>
                </c:pt>
                <c:pt idx="313">
                  <c:v>50</c:v>
                </c:pt>
                <c:pt idx="314">
                  <c:v>0</c:v>
                </c:pt>
                <c:pt idx="315">
                  <c:v>-5.6603773584905666</c:v>
                </c:pt>
                <c:pt idx="316">
                  <c:v>-37.5</c:v>
                </c:pt>
                <c:pt idx="317">
                  <c:v>-143.75</c:v>
                </c:pt>
                <c:pt idx="318">
                  <c:v>9.0909090909090917</c:v>
                </c:pt>
                <c:pt idx="319">
                  <c:v>25</c:v>
                </c:pt>
                <c:pt idx="320">
                  <c:v>5.5555555555555554</c:v>
                </c:pt>
                <c:pt idx="321">
                  <c:v>34.090909090909086</c:v>
                </c:pt>
                <c:pt idx="322">
                  <c:v>17.647058823529413</c:v>
                </c:pt>
                <c:pt idx="323">
                  <c:v>12.5</c:v>
                </c:pt>
                <c:pt idx="324">
                  <c:v>13.333333333333334</c:v>
                </c:pt>
                <c:pt idx="325">
                  <c:v>20</c:v>
                </c:pt>
                <c:pt idx="326">
                  <c:v>-53.333333333333336</c:v>
                </c:pt>
                <c:pt idx="327">
                  <c:v>13.043478260869565</c:v>
                </c:pt>
                <c:pt idx="328">
                  <c:v>-5.5555555555555554</c:v>
                </c:pt>
                <c:pt idx="329">
                  <c:v>54.166666666666664</c:v>
                </c:pt>
                <c:pt idx="330">
                  <c:v>12</c:v>
                </c:pt>
                <c:pt idx="331">
                  <c:v>55.932203389830505</c:v>
                </c:pt>
                <c:pt idx="332">
                  <c:v>-81.25</c:v>
                </c:pt>
                <c:pt idx="333">
                  <c:v>13.157894736842104</c:v>
                </c:pt>
                <c:pt idx="334">
                  <c:v>56.756756756756758</c:v>
                </c:pt>
                <c:pt idx="335">
                  <c:v>-63.157894736842103</c:v>
                </c:pt>
                <c:pt idx="336">
                  <c:v>-39.130434782608695</c:v>
                </c:pt>
                <c:pt idx="337">
                  <c:v>0</c:v>
                </c:pt>
                <c:pt idx="338">
                  <c:v>23.684210526315788</c:v>
                </c:pt>
                <c:pt idx="339">
                  <c:v>-73.333333333333329</c:v>
                </c:pt>
                <c:pt idx="340">
                  <c:v>89.189189189189193</c:v>
                </c:pt>
                <c:pt idx="341">
                  <c:v>-68.75</c:v>
                </c:pt>
                <c:pt idx="342">
                  <c:v>-58.82352941176471</c:v>
                </c:pt>
                <c:pt idx="343">
                  <c:v>-56.25</c:v>
                </c:pt>
                <c:pt idx="344">
                  <c:v>59.302325581395351</c:v>
                </c:pt>
                <c:pt idx="345">
                  <c:v>-78.571428571428569</c:v>
                </c:pt>
                <c:pt idx="346">
                  <c:v>4.5454545454545459</c:v>
                </c:pt>
                <c:pt idx="347">
                  <c:v>55.555555555555557</c:v>
                </c:pt>
                <c:pt idx="348">
                  <c:v>64.285714285714292</c:v>
                </c:pt>
                <c:pt idx="349">
                  <c:v>62.318840579710141</c:v>
                </c:pt>
                <c:pt idx="350">
                  <c:v>8.1632653061224492</c:v>
                </c:pt>
                <c:pt idx="351">
                  <c:v>10.344827586206897</c:v>
                </c:pt>
                <c:pt idx="352">
                  <c:v>-25</c:v>
                </c:pt>
                <c:pt idx="353">
                  <c:v>98.31460674157303</c:v>
                </c:pt>
                <c:pt idx="354">
                  <c:v>-76.470588235294116</c:v>
                </c:pt>
                <c:pt idx="355">
                  <c:v>90.756302521008408</c:v>
                </c:pt>
                <c:pt idx="356">
                  <c:v>-8.3333333333333321</c:v>
                </c:pt>
                <c:pt idx="357">
                  <c:v>-43.75</c:v>
                </c:pt>
                <c:pt idx="358">
                  <c:v>-150</c:v>
                </c:pt>
                <c:pt idx="359">
                  <c:v>10.344827586206897</c:v>
                </c:pt>
                <c:pt idx="360">
                  <c:v>50.704225352112672</c:v>
                </c:pt>
                <c:pt idx="361">
                  <c:v>-41.666666666666671</c:v>
                </c:pt>
                <c:pt idx="362">
                  <c:v>12</c:v>
                </c:pt>
                <c:pt idx="363">
                  <c:v>19.148936170212767</c:v>
                </c:pt>
                <c:pt idx="364">
                  <c:v>26.47058823529412</c:v>
                </c:pt>
                <c:pt idx="365">
                  <c:v>-25</c:v>
                </c:pt>
                <c:pt idx="366">
                  <c:v>8.695652173913043</c:v>
                </c:pt>
                <c:pt idx="367">
                  <c:v>46.666666666666664</c:v>
                </c:pt>
                <c:pt idx="368">
                  <c:v>63.333333333333329</c:v>
                </c:pt>
                <c:pt idx="369">
                  <c:v>0</c:v>
                </c:pt>
                <c:pt idx="370">
                  <c:v>61.53846153846154</c:v>
                </c:pt>
                <c:pt idx="371">
                  <c:v>48.979591836734691</c:v>
                </c:pt>
                <c:pt idx="372">
                  <c:v>48.648648648648653</c:v>
                </c:pt>
                <c:pt idx="373">
                  <c:v>53.333333333333336</c:v>
                </c:pt>
                <c:pt idx="374">
                  <c:v>59.523809523809526</c:v>
                </c:pt>
                <c:pt idx="375">
                  <c:v>46.753246753246749</c:v>
                </c:pt>
                <c:pt idx="376">
                  <c:v>74.285714285714292</c:v>
                </c:pt>
                <c:pt idx="377">
                  <c:v>24.074074074074073</c:v>
                </c:pt>
                <c:pt idx="378">
                  <c:v>40.310077519379846</c:v>
                </c:pt>
                <c:pt idx="379">
                  <c:v>2.3809523809523809</c:v>
                </c:pt>
                <c:pt idx="380">
                  <c:v>3.0303030303030303</c:v>
                </c:pt>
                <c:pt idx="381">
                  <c:v>31.25</c:v>
                </c:pt>
                <c:pt idx="382">
                  <c:v>38.297872340425535</c:v>
                </c:pt>
                <c:pt idx="384">
                  <c:v>23.636363636363637</c:v>
                </c:pt>
                <c:pt idx="385">
                  <c:v>89.473684210526315</c:v>
                </c:pt>
                <c:pt idx="386">
                  <c:v>29.032258064516132</c:v>
                </c:pt>
                <c:pt idx="387">
                  <c:v>52.884615384615387</c:v>
                </c:pt>
                <c:pt idx="389">
                  <c:v>36.734693877551024</c:v>
                </c:pt>
                <c:pt idx="390">
                  <c:v>20.689655172413794</c:v>
                </c:pt>
                <c:pt idx="391">
                  <c:v>65.573770491803273</c:v>
                </c:pt>
                <c:pt idx="392">
                  <c:v>54.166666666666664</c:v>
                </c:pt>
                <c:pt idx="393">
                  <c:v>70.588235294117652</c:v>
                </c:pt>
                <c:pt idx="394">
                  <c:v>76.19047619047619</c:v>
                </c:pt>
                <c:pt idx="395">
                  <c:v>68.75</c:v>
                </c:pt>
                <c:pt idx="396">
                  <c:v>53.149606299212607</c:v>
                </c:pt>
                <c:pt idx="397">
                  <c:v>64.673913043478265</c:v>
                </c:pt>
                <c:pt idx="398">
                  <c:v>6.4516129032258061</c:v>
                </c:pt>
                <c:pt idx="399">
                  <c:v>9.0909090909090917</c:v>
                </c:pt>
                <c:pt idx="400">
                  <c:v>50</c:v>
                </c:pt>
                <c:pt idx="401">
                  <c:v>-25</c:v>
                </c:pt>
                <c:pt idx="402">
                  <c:v>-16.666666666666664</c:v>
                </c:pt>
                <c:pt idx="403">
                  <c:v>44.594594594594597</c:v>
                </c:pt>
                <c:pt idx="404">
                  <c:v>82</c:v>
                </c:pt>
                <c:pt idx="405">
                  <c:v>36.823104693140799</c:v>
                </c:pt>
                <c:pt idx="406">
                  <c:v>53.883495145631066</c:v>
                </c:pt>
                <c:pt idx="407">
                  <c:v>1.2048192771084338</c:v>
                </c:pt>
                <c:pt idx="408">
                  <c:v>53.201970443349758</c:v>
                </c:pt>
                <c:pt idx="409">
                  <c:v>-25</c:v>
                </c:pt>
                <c:pt idx="410">
                  <c:v>40.243902439024396</c:v>
                </c:pt>
                <c:pt idx="411">
                  <c:v>83.606557377049185</c:v>
                </c:pt>
                <c:pt idx="412">
                  <c:v>45.086705202312139</c:v>
                </c:pt>
                <c:pt idx="413">
                  <c:v>79.829545454545453</c:v>
                </c:pt>
                <c:pt idx="414">
                  <c:v>-9.0909090909090917</c:v>
                </c:pt>
                <c:pt idx="415">
                  <c:v>-50</c:v>
                </c:pt>
                <c:pt idx="416">
                  <c:v>0</c:v>
                </c:pt>
                <c:pt idx="417">
                  <c:v>-125</c:v>
                </c:pt>
                <c:pt idx="418">
                  <c:v>35.164835164835168</c:v>
                </c:pt>
                <c:pt idx="419">
                  <c:v>42.105263157894733</c:v>
                </c:pt>
                <c:pt idx="420">
                  <c:v>60.588235294117645</c:v>
                </c:pt>
                <c:pt idx="421">
                  <c:v>62.5</c:v>
                </c:pt>
                <c:pt idx="422">
                  <c:v>54.716981132075468</c:v>
                </c:pt>
                <c:pt idx="423">
                  <c:v>-0.90090090090090091</c:v>
                </c:pt>
                <c:pt idx="424">
                  <c:v>59.259259259259252</c:v>
                </c:pt>
                <c:pt idx="425">
                  <c:v>63.04347826086957</c:v>
                </c:pt>
                <c:pt idx="426">
                  <c:v>27.27272727272727</c:v>
                </c:pt>
                <c:pt idx="427">
                  <c:v>-27.450980392156865</c:v>
                </c:pt>
                <c:pt idx="428">
                  <c:v>22.222222222222221</c:v>
                </c:pt>
                <c:pt idx="429">
                  <c:v>27.500000000000004</c:v>
                </c:pt>
                <c:pt idx="430">
                  <c:v>-141.7989417989418</c:v>
                </c:pt>
                <c:pt idx="431">
                  <c:v>17.857142857142858</c:v>
                </c:pt>
                <c:pt idx="432">
                  <c:v>-3.125</c:v>
                </c:pt>
                <c:pt idx="433">
                  <c:v>-31.25</c:v>
                </c:pt>
                <c:pt idx="434">
                  <c:v>68.376068376068375</c:v>
                </c:pt>
                <c:pt idx="435">
                  <c:v>80.246913580246911</c:v>
                </c:pt>
                <c:pt idx="436">
                  <c:v>30.555555555555557</c:v>
                </c:pt>
                <c:pt idx="437">
                  <c:v>20</c:v>
                </c:pt>
                <c:pt idx="438">
                  <c:v>-19.696969696969695</c:v>
                </c:pt>
                <c:pt idx="439">
                  <c:v>45.890410958904113</c:v>
                </c:pt>
                <c:pt idx="440">
                  <c:v>44.155844155844157</c:v>
                </c:pt>
                <c:pt idx="441">
                  <c:v>38.11074918566775</c:v>
                </c:pt>
                <c:pt idx="442">
                  <c:v>91.251885369532431</c:v>
                </c:pt>
                <c:pt idx="443">
                  <c:v>45.801526717557252</c:v>
                </c:pt>
                <c:pt idx="444">
                  <c:v>73.429951690821255</c:v>
                </c:pt>
                <c:pt idx="445">
                  <c:v>86.305418719211829</c:v>
                </c:pt>
                <c:pt idx="446">
                  <c:v>53.777777777777779</c:v>
                </c:pt>
                <c:pt idx="447">
                  <c:v>82.122905027932958</c:v>
                </c:pt>
                <c:pt idx="448">
                  <c:v>41.304347826086953</c:v>
                </c:pt>
                <c:pt idx="449">
                  <c:v>6.8027210884353746</c:v>
                </c:pt>
                <c:pt idx="450">
                  <c:v>-1.9801980198019802</c:v>
                </c:pt>
                <c:pt idx="451">
                  <c:v>62.765957446808507</c:v>
                </c:pt>
                <c:pt idx="452">
                  <c:v>30.76923076923077</c:v>
                </c:pt>
                <c:pt idx="453">
                  <c:v>32.727272727272727</c:v>
                </c:pt>
                <c:pt idx="454">
                  <c:v>70.833333333333343</c:v>
                </c:pt>
                <c:pt idx="455">
                  <c:v>85.714285714285708</c:v>
                </c:pt>
                <c:pt idx="456">
                  <c:v>54.54545454545454</c:v>
                </c:pt>
                <c:pt idx="457">
                  <c:v>44.117647058823529</c:v>
                </c:pt>
                <c:pt idx="458">
                  <c:v>50</c:v>
                </c:pt>
                <c:pt idx="459">
                  <c:v>-1.9801980198019802</c:v>
                </c:pt>
                <c:pt idx="460">
                  <c:v>62.765957446808507</c:v>
                </c:pt>
                <c:pt idx="461">
                  <c:v>30.76923076923077</c:v>
                </c:pt>
                <c:pt idx="462">
                  <c:v>32.727272727272727</c:v>
                </c:pt>
                <c:pt idx="463">
                  <c:v>70.833333333333343</c:v>
                </c:pt>
                <c:pt idx="464">
                  <c:v>85.714285714285708</c:v>
                </c:pt>
                <c:pt idx="465">
                  <c:v>54.54545454545454</c:v>
                </c:pt>
                <c:pt idx="466">
                  <c:v>44.117647058823529</c:v>
                </c:pt>
                <c:pt idx="467">
                  <c:v>50</c:v>
                </c:pt>
                <c:pt idx="468">
                  <c:v>2.1276595744680851</c:v>
                </c:pt>
                <c:pt idx="469">
                  <c:v>0</c:v>
                </c:pt>
                <c:pt idx="470">
                  <c:v>24.468085106382979</c:v>
                </c:pt>
                <c:pt idx="471">
                  <c:v>79.153094462540722</c:v>
                </c:pt>
                <c:pt idx="472">
                  <c:v>18.918918918918919</c:v>
                </c:pt>
                <c:pt idx="473">
                  <c:v>5.1282051282051277</c:v>
                </c:pt>
                <c:pt idx="474">
                  <c:v>58.122743682310471</c:v>
                </c:pt>
                <c:pt idx="475">
                  <c:v>35.975609756097562</c:v>
                </c:pt>
                <c:pt idx="476">
                  <c:v>30.898876404494381</c:v>
                </c:pt>
                <c:pt idx="477">
                  <c:v>5.9523809523809517</c:v>
                </c:pt>
                <c:pt idx="478">
                  <c:v>46.153846153846153</c:v>
                </c:pt>
                <c:pt idx="479">
                  <c:v>38.095238095238095</c:v>
                </c:pt>
                <c:pt idx="480">
                  <c:v>10.377358490566039</c:v>
                </c:pt>
                <c:pt idx="481">
                  <c:v>39.473684210526315</c:v>
                </c:pt>
                <c:pt idx="482">
                  <c:v>53.888888888888886</c:v>
                </c:pt>
                <c:pt idx="483">
                  <c:v>78.085642317380348</c:v>
                </c:pt>
                <c:pt idx="484">
                  <c:v>52.571428571428569</c:v>
                </c:pt>
                <c:pt idx="485">
                  <c:v>79.142857142857153</c:v>
                </c:pt>
                <c:pt idx="486">
                  <c:v>76.223175965665234</c:v>
                </c:pt>
                <c:pt idx="487">
                  <c:v>69.774011299435017</c:v>
                </c:pt>
                <c:pt idx="488">
                  <c:v>62.5</c:v>
                </c:pt>
                <c:pt idx="489">
                  <c:v>63.0859375</c:v>
                </c:pt>
                <c:pt idx="490">
                  <c:v>-17.228464419475657</c:v>
                </c:pt>
                <c:pt idx="491">
                  <c:v>-2.9940119760479043</c:v>
                </c:pt>
                <c:pt idx="492">
                  <c:v>25.769230769230766</c:v>
                </c:pt>
                <c:pt idx="493">
                  <c:v>34.782608695652172</c:v>
                </c:pt>
                <c:pt idx="494">
                  <c:v>-80.405405405405403</c:v>
                </c:pt>
                <c:pt idx="495">
                  <c:v>-35.849056603773583</c:v>
                </c:pt>
                <c:pt idx="496">
                  <c:v>60.381861575178995</c:v>
                </c:pt>
                <c:pt idx="497">
                  <c:v>44.477611940298509</c:v>
                </c:pt>
                <c:pt idx="498">
                  <c:v>31.847133757961782</c:v>
                </c:pt>
                <c:pt idx="499">
                  <c:v>72.467532467532465</c:v>
                </c:pt>
                <c:pt idx="500">
                  <c:v>51.875000000000007</c:v>
                </c:pt>
                <c:pt idx="501">
                  <c:v>63.529411764705877</c:v>
                </c:pt>
                <c:pt idx="502">
                  <c:v>43.902439024390247</c:v>
                </c:pt>
                <c:pt idx="503">
                  <c:v>-1.7699115044247788</c:v>
                </c:pt>
                <c:pt idx="504">
                  <c:v>86.840832123851001</c:v>
                </c:pt>
                <c:pt idx="505">
                  <c:v>39.6</c:v>
                </c:pt>
                <c:pt idx="506">
                  <c:v>49.180327868852459</c:v>
                </c:pt>
                <c:pt idx="507">
                  <c:v>35.567010309278352</c:v>
                </c:pt>
                <c:pt idx="508">
                  <c:v>30.941704035874441</c:v>
                </c:pt>
                <c:pt idx="509">
                  <c:v>57.225433526011557</c:v>
                </c:pt>
                <c:pt idx="510">
                  <c:v>81.041388518024021</c:v>
                </c:pt>
                <c:pt idx="511">
                  <c:v>82.932166301969374</c:v>
                </c:pt>
                <c:pt idx="512">
                  <c:v>39.516129032258064</c:v>
                </c:pt>
                <c:pt idx="513">
                  <c:v>2.2598870056497176</c:v>
                </c:pt>
                <c:pt idx="514">
                  <c:v>27.184466019417474</c:v>
                </c:pt>
                <c:pt idx="515">
                  <c:v>41.269841269841265</c:v>
                </c:pt>
                <c:pt idx="516">
                  <c:v>4.838709677419355</c:v>
                </c:pt>
                <c:pt idx="517">
                  <c:v>-12.403100775193799</c:v>
                </c:pt>
                <c:pt idx="518">
                  <c:v>30.588235294117649</c:v>
                </c:pt>
                <c:pt idx="519">
                  <c:v>56.551724137931039</c:v>
                </c:pt>
                <c:pt idx="520">
                  <c:v>36.666666666666664</c:v>
                </c:pt>
                <c:pt idx="521">
                  <c:v>44.680851063829785</c:v>
                </c:pt>
                <c:pt idx="522">
                  <c:v>5.6818181818181817</c:v>
                </c:pt>
                <c:pt idx="523">
                  <c:v>72.463768115942031</c:v>
                </c:pt>
                <c:pt idx="524">
                  <c:v>26.865671641791046</c:v>
                </c:pt>
                <c:pt idx="525">
                  <c:v>58.064516129032263</c:v>
                </c:pt>
                <c:pt idx="526">
                  <c:v>48.186528497409327</c:v>
                </c:pt>
                <c:pt idx="527">
                  <c:v>-570</c:v>
                </c:pt>
                <c:pt idx="528">
                  <c:v>66.666666666666657</c:v>
                </c:pt>
                <c:pt idx="529">
                  <c:v>-61.111111111111114</c:v>
                </c:pt>
                <c:pt idx="530">
                  <c:v>94.675324675324674</c:v>
                </c:pt>
                <c:pt idx="531">
                  <c:v>16.455696202531644</c:v>
                </c:pt>
                <c:pt idx="532">
                  <c:v>58.536585365853654</c:v>
                </c:pt>
                <c:pt idx="533">
                  <c:v>25.373134328358208</c:v>
                </c:pt>
                <c:pt idx="534">
                  <c:v>85.714285714285708</c:v>
                </c:pt>
                <c:pt idx="535">
                  <c:v>60.975609756097562</c:v>
                </c:pt>
                <c:pt idx="536">
                  <c:v>49.253731343283583</c:v>
                </c:pt>
                <c:pt idx="537">
                  <c:v>39.130434782608695</c:v>
                </c:pt>
                <c:pt idx="538">
                  <c:v>47.252747252747248</c:v>
                </c:pt>
                <c:pt idx="539">
                  <c:v>1.5625</c:v>
                </c:pt>
                <c:pt idx="540">
                  <c:v>52.608695652173907</c:v>
                </c:pt>
                <c:pt idx="541">
                  <c:v>0</c:v>
                </c:pt>
                <c:pt idx="542">
                  <c:v>72.916666666666657</c:v>
                </c:pt>
                <c:pt idx="543">
                  <c:v>37.735849056603776</c:v>
                </c:pt>
                <c:pt idx="544">
                  <c:v>27.388535031847134</c:v>
                </c:pt>
                <c:pt idx="545">
                  <c:v>-5.1724137931034484</c:v>
                </c:pt>
                <c:pt idx="546">
                  <c:v>38.421052631578945</c:v>
                </c:pt>
                <c:pt idx="547">
                  <c:v>8</c:v>
                </c:pt>
                <c:pt idx="548">
                  <c:v>56.410256410256409</c:v>
                </c:pt>
                <c:pt idx="549">
                  <c:v>4.2471042471042466</c:v>
                </c:pt>
                <c:pt idx="550">
                  <c:v>18.96551724137931</c:v>
                </c:pt>
                <c:pt idx="551">
                  <c:v>24.128686327077748</c:v>
                </c:pt>
                <c:pt idx="552">
                  <c:v>36.823104693140799</c:v>
                </c:pt>
                <c:pt idx="553">
                  <c:v>25.925925925925924</c:v>
                </c:pt>
                <c:pt idx="554">
                  <c:v>49.458483754512635</c:v>
                </c:pt>
                <c:pt idx="555">
                  <c:v>5.0505050505050502</c:v>
                </c:pt>
                <c:pt idx="556">
                  <c:v>17.647058823529413</c:v>
                </c:pt>
                <c:pt idx="557">
                  <c:v>2.0270270270270272</c:v>
                </c:pt>
                <c:pt idx="558">
                  <c:v>16.232227488151661</c:v>
                </c:pt>
                <c:pt idx="559">
                  <c:v>-2.7431421446384037</c:v>
                </c:pt>
                <c:pt idx="560">
                  <c:v>11.772853185595569</c:v>
                </c:pt>
                <c:pt idx="561">
                  <c:v>25.813692480359148</c:v>
                </c:pt>
                <c:pt idx="562">
                  <c:v>-7.6190476190476195</c:v>
                </c:pt>
                <c:pt idx="563">
                  <c:v>-9.8712446351931327</c:v>
                </c:pt>
                <c:pt idx="564">
                  <c:v>-56.666666666666664</c:v>
                </c:pt>
                <c:pt idx="565">
                  <c:v>21.038251366120221</c:v>
                </c:pt>
                <c:pt idx="566">
                  <c:v>5.8282208588957047</c:v>
                </c:pt>
                <c:pt idx="567">
                  <c:v>-8.6477987421383649</c:v>
                </c:pt>
                <c:pt idx="568">
                  <c:v>2.9139072847682121</c:v>
                </c:pt>
                <c:pt idx="569">
                  <c:v>-13.250517598343686</c:v>
                </c:pt>
                <c:pt idx="570">
                  <c:v>-15.111940298507461</c:v>
                </c:pt>
                <c:pt idx="571">
                  <c:v>5.0488599348534207</c:v>
                </c:pt>
                <c:pt idx="572">
                  <c:v>37.483443708609272</c:v>
                </c:pt>
                <c:pt idx="573">
                  <c:v>17.398945518453427</c:v>
                </c:pt>
                <c:pt idx="574">
                  <c:v>8.2150101419878307</c:v>
                </c:pt>
                <c:pt idx="575">
                  <c:v>6.8181818181818175</c:v>
                </c:pt>
                <c:pt idx="576">
                  <c:v>-25</c:v>
                </c:pt>
                <c:pt idx="577">
                  <c:v>-2.3809523809523809</c:v>
                </c:pt>
                <c:pt idx="578">
                  <c:v>24.561403508771928</c:v>
                </c:pt>
                <c:pt idx="581">
                  <c:v>33.333333333333329</c:v>
                </c:pt>
                <c:pt idx="582">
                  <c:v>-17.307692307692307</c:v>
                </c:pt>
                <c:pt idx="585">
                  <c:v>45.454545454545453</c:v>
                </c:pt>
                <c:pt idx="586">
                  <c:v>37.5</c:v>
                </c:pt>
                <c:pt idx="587">
                  <c:v>-47.619047619047613</c:v>
                </c:pt>
                <c:pt idx="588">
                  <c:v>45.604395604395606</c:v>
                </c:pt>
                <c:pt idx="589">
                  <c:v>66.72727272727272</c:v>
                </c:pt>
                <c:pt idx="590">
                  <c:v>29.757785467128027</c:v>
                </c:pt>
                <c:pt idx="591">
                  <c:v>-10.424710424710424</c:v>
                </c:pt>
                <c:pt idx="592">
                  <c:v>-403.63636363636363</c:v>
                </c:pt>
                <c:pt idx="593">
                  <c:v>42.465753424657535</c:v>
                </c:pt>
                <c:pt idx="594">
                  <c:v>-832.09109730848866</c:v>
                </c:pt>
                <c:pt idx="595">
                  <c:v>-153.28083989501314</c:v>
                </c:pt>
                <c:pt idx="596">
                  <c:v>-40.988835725677831</c:v>
                </c:pt>
                <c:pt idx="597">
                  <c:v>-71.111111111111114</c:v>
                </c:pt>
                <c:pt idx="598">
                  <c:v>-3.8980509745127434</c:v>
                </c:pt>
                <c:pt idx="599">
                  <c:v>-1.095890410958904</c:v>
                </c:pt>
                <c:pt idx="600">
                  <c:v>58.176555716353107</c:v>
                </c:pt>
                <c:pt idx="601">
                  <c:v>-26.315789473684209</c:v>
                </c:pt>
                <c:pt idx="602">
                  <c:v>25.879917184265011</c:v>
                </c:pt>
                <c:pt idx="603">
                  <c:v>25</c:v>
                </c:pt>
                <c:pt idx="604">
                  <c:v>20.652173913043477</c:v>
                </c:pt>
                <c:pt idx="605">
                  <c:v>65.598290598290603</c:v>
                </c:pt>
                <c:pt idx="606">
                  <c:v>41.207349081364832</c:v>
                </c:pt>
                <c:pt idx="607">
                  <c:v>-16.129032258064516</c:v>
                </c:pt>
                <c:pt idx="608">
                  <c:v>37.5</c:v>
                </c:pt>
                <c:pt idx="609">
                  <c:v>10.44776119402985</c:v>
                </c:pt>
                <c:pt idx="610">
                  <c:v>-22.826086956521738</c:v>
                </c:pt>
                <c:pt idx="611">
                  <c:v>41.17647058823529</c:v>
                </c:pt>
                <c:pt idx="612">
                  <c:v>-141.9047619047619</c:v>
                </c:pt>
                <c:pt idx="613">
                  <c:v>17.283950617283949</c:v>
                </c:pt>
                <c:pt idx="614">
                  <c:v>42.600896860986545</c:v>
                </c:pt>
                <c:pt idx="615">
                  <c:v>26</c:v>
                </c:pt>
                <c:pt idx="616">
                  <c:v>38.235294117647058</c:v>
                </c:pt>
                <c:pt idx="617">
                  <c:v>82.89473684210526</c:v>
                </c:pt>
                <c:pt idx="618">
                  <c:v>71.722365038560412</c:v>
                </c:pt>
                <c:pt idx="619">
                  <c:v>45.3125</c:v>
                </c:pt>
                <c:pt idx="620">
                  <c:v>37.890625</c:v>
                </c:pt>
                <c:pt idx="621">
                  <c:v>-8.8235294117647065</c:v>
                </c:pt>
                <c:pt idx="622">
                  <c:v>-46.078431372549019</c:v>
                </c:pt>
                <c:pt idx="623">
                  <c:v>14.705882352941178</c:v>
                </c:pt>
                <c:pt idx="624">
                  <c:v>-29.82456140350877</c:v>
                </c:pt>
                <c:pt idx="625">
                  <c:v>10.38961038961039</c:v>
                </c:pt>
                <c:pt idx="626">
                  <c:v>20.325203252032519</c:v>
                </c:pt>
                <c:pt idx="627">
                  <c:v>-8.3333333333333321</c:v>
                </c:pt>
                <c:pt idx="628">
                  <c:v>-6.8181818181818175</c:v>
                </c:pt>
                <c:pt idx="629">
                  <c:v>38.620689655172413</c:v>
                </c:pt>
                <c:pt idx="630">
                  <c:v>-14.634146341463413</c:v>
                </c:pt>
                <c:pt idx="631">
                  <c:v>20</c:v>
                </c:pt>
                <c:pt idx="632">
                  <c:v>39.61038961038961</c:v>
                </c:pt>
                <c:pt idx="633">
                  <c:v>13.636363636363635</c:v>
                </c:pt>
                <c:pt idx="634">
                  <c:v>45.962732919254655</c:v>
                </c:pt>
                <c:pt idx="635">
                  <c:v>47.297297297297298</c:v>
                </c:pt>
                <c:pt idx="636">
                  <c:v>-19.444444444444446</c:v>
                </c:pt>
                <c:pt idx="637">
                  <c:v>36.036036036036037</c:v>
                </c:pt>
                <c:pt idx="638">
                  <c:v>52.631578947368418</c:v>
                </c:pt>
                <c:pt idx="639">
                  <c:v>35.338345864661655</c:v>
                </c:pt>
                <c:pt idx="640">
                  <c:v>2</c:v>
                </c:pt>
                <c:pt idx="641">
                  <c:v>57.943925233644855</c:v>
                </c:pt>
                <c:pt idx="642">
                  <c:v>54.520547945205479</c:v>
                </c:pt>
                <c:pt idx="643">
                  <c:v>7.5630252100840334</c:v>
                </c:pt>
                <c:pt idx="644">
                  <c:v>5.4347826086956523</c:v>
                </c:pt>
                <c:pt idx="645">
                  <c:v>-2.2727272727272729</c:v>
                </c:pt>
                <c:pt idx="646">
                  <c:v>51.612903225806448</c:v>
                </c:pt>
                <c:pt idx="647">
                  <c:v>29.147982062780269</c:v>
                </c:pt>
                <c:pt idx="648">
                  <c:v>17.171717171717169</c:v>
                </c:pt>
                <c:pt idx="649">
                  <c:v>13.084112149532709</c:v>
                </c:pt>
                <c:pt idx="650">
                  <c:v>55.909090909090907</c:v>
                </c:pt>
                <c:pt idx="651">
                  <c:v>34.031413612565444</c:v>
                </c:pt>
                <c:pt idx="652">
                  <c:v>35.074626865671647</c:v>
                </c:pt>
                <c:pt idx="653">
                  <c:v>-43.243243243243242</c:v>
                </c:pt>
                <c:pt idx="654">
                  <c:v>27.249357326478147</c:v>
                </c:pt>
                <c:pt idx="655">
                  <c:v>-8.7719298245614024</c:v>
                </c:pt>
                <c:pt idx="656">
                  <c:v>39.426523297491038</c:v>
                </c:pt>
                <c:pt idx="657">
                  <c:v>9.1269841269841265</c:v>
                </c:pt>
                <c:pt idx="658">
                  <c:v>-4.1666666666666661</c:v>
                </c:pt>
                <c:pt idx="659">
                  <c:v>13.564668769716087</c:v>
                </c:pt>
                <c:pt idx="660">
                  <c:v>-1.7241379310344827</c:v>
                </c:pt>
                <c:pt idx="661">
                  <c:v>-79.166666666666657</c:v>
                </c:pt>
                <c:pt idx="662">
                  <c:v>28.02547770700637</c:v>
                </c:pt>
                <c:pt idx="663">
                  <c:v>53.225806451612897</c:v>
                </c:pt>
                <c:pt idx="664">
                  <c:v>67.234042553191486</c:v>
                </c:pt>
                <c:pt idx="665">
                  <c:v>0.92592592592592582</c:v>
                </c:pt>
                <c:pt idx="666">
                  <c:v>-16.541353383458645</c:v>
                </c:pt>
                <c:pt idx="667">
                  <c:v>-19.008264462809919</c:v>
                </c:pt>
                <c:pt idx="668">
                  <c:v>33.333333333333329</c:v>
                </c:pt>
                <c:pt idx="669">
                  <c:v>65.286624203821646</c:v>
                </c:pt>
                <c:pt idx="670">
                  <c:v>71.464019851116618</c:v>
                </c:pt>
                <c:pt idx="671">
                  <c:v>32.061068702290072</c:v>
                </c:pt>
                <c:pt idx="672">
                  <c:v>-3.5087719298245612</c:v>
                </c:pt>
                <c:pt idx="673">
                  <c:v>35.227272727272727</c:v>
                </c:pt>
                <c:pt idx="674">
                  <c:v>-209.09090909090909</c:v>
                </c:pt>
                <c:pt idx="675">
                  <c:v>39.256198347107443</c:v>
                </c:pt>
                <c:pt idx="676">
                  <c:v>-26.973684210526315</c:v>
                </c:pt>
                <c:pt idx="677">
                  <c:v>-23.921568627450981</c:v>
                </c:pt>
                <c:pt idx="678">
                  <c:v>53.928571428571423</c:v>
                </c:pt>
                <c:pt idx="679">
                  <c:v>69.587628865979383</c:v>
                </c:pt>
                <c:pt idx="680">
                  <c:v>-185.91549295774647</c:v>
                </c:pt>
                <c:pt idx="681">
                  <c:v>83.97790055248619</c:v>
                </c:pt>
                <c:pt idx="682">
                  <c:v>-23.4375</c:v>
                </c:pt>
                <c:pt idx="683">
                  <c:v>-161.41732283464566</c:v>
                </c:pt>
                <c:pt idx="684">
                  <c:v>51.282051282051277</c:v>
                </c:pt>
                <c:pt idx="686">
                  <c:v>26.815642458100559</c:v>
                </c:pt>
                <c:pt idx="687">
                  <c:v>12.707182320441991</c:v>
                </c:pt>
                <c:pt idx="688">
                  <c:v>-57.485029940119759</c:v>
                </c:pt>
                <c:pt idx="689">
                  <c:v>18.875502008032129</c:v>
                </c:pt>
                <c:pt idx="690">
                  <c:v>-58.080808080808076</c:v>
                </c:pt>
                <c:pt idx="691">
                  <c:v>-47.945205479452049</c:v>
                </c:pt>
                <c:pt idx="692">
                  <c:v>42.493638676844789</c:v>
                </c:pt>
                <c:pt idx="693">
                  <c:v>61.276595744680847</c:v>
                </c:pt>
                <c:pt idx="694">
                  <c:v>13.661202185792352</c:v>
                </c:pt>
                <c:pt idx="695">
                  <c:v>47.578347578347582</c:v>
                </c:pt>
                <c:pt idx="696">
                  <c:v>10.714285714285714</c:v>
                </c:pt>
                <c:pt idx="697">
                  <c:v>71.875</c:v>
                </c:pt>
                <c:pt idx="698">
                  <c:v>65.045592705167181</c:v>
                </c:pt>
                <c:pt idx="699">
                  <c:v>79.722703639514734</c:v>
                </c:pt>
                <c:pt idx="700">
                  <c:v>51.923076923076927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100</c:v>
                </c:pt>
                <c:pt idx="705">
                  <c:v>-35.449735449735449</c:v>
                </c:pt>
                <c:pt idx="706">
                  <c:v>80.481927710843365</c:v>
                </c:pt>
                <c:pt idx="707">
                  <c:v>21.851851851851851</c:v>
                </c:pt>
                <c:pt idx="708">
                  <c:v>17.597765363128492</c:v>
                </c:pt>
                <c:pt idx="709">
                  <c:v>34.152334152334149</c:v>
                </c:pt>
                <c:pt idx="710">
                  <c:v>41.351351351351354</c:v>
                </c:pt>
                <c:pt idx="711">
                  <c:v>26.491646778042959</c:v>
                </c:pt>
                <c:pt idx="712">
                  <c:v>15.384615384615385</c:v>
                </c:pt>
                <c:pt idx="713">
                  <c:v>43.352601156069362</c:v>
                </c:pt>
                <c:pt idx="714">
                  <c:v>-84.745762711864401</c:v>
                </c:pt>
                <c:pt idx="715">
                  <c:v>-17.343173431734318</c:v>
                </c:pt>
                <c:pt idx="716">
                  <c:v>55.828220858895705</c:v>
                </c:pt>
                <c:pt idx="717">
                  <c:v>-24.324324324324326</c:v>
                </c:pt>
                <c:pt idx="718">
                  <c:v>43.497757847533627</c:v>
                </c:pt>
                <c:pt idx="719">
                  <c:v>26.160337552742618</c:v>
                </c:pt>
                <c:pt idx="720">
                  <c:v>82.462686567164184</c:v>
                </c:pt>
                <c:pt idx="721">
                  <c:v>60.701754385964911</c:v>
                </c:pt>
                <c:pt idx="722">
                  <c:v>17.632850241545896</c:v>
                </c:pt>
                <c:pt idx="723">
                  <c:v>20.783132530120483</c:v>
                </c:pt>
                <c:pt idx="724">
                  <c:v>19.572953736654807</c:v>
                </c:pt>
                <c:pt idx="725">
                  <c:v>-14.766839378238341</c:v>
                </c:pt>
                <c:pt idx="726">
                  <c:v>41.25</c:v>
                </c:pt>
                <c:pt idx="727">
                  <c:v>2.8753993610223643</c:v>
                </c:pt>
                <c:pt idx="728">
                  <c:v>3.5820895522388061</c:v>
                </c:pt>
                <c:pt idx="729">
                  <c:v>-11.038961038961039</c:v>
                </c:pt>
                <c:pt idx="730">
                  <c:v>22.054380664652566</c:v>
                </c:pt>
                <c:pt idx="731">
                  <c:v>35.684647302904565</c:v>
                </c:pt>
                <c:pt idx="732">
                  <c:v>34.435261707988978</c:v>
                </c:pt>
                <c:pt idx="733">
                  <c:v>43.950617283950614</c:v>
                </c:pt>
                <c:pt idx="734">
                  <c:v>22.391857506361323</c:v>
                </c:pt>
                <c:pt idx="735">
                  <c:v>54.619565217391312</c:v>
                </c:pt>
                <c:pt idx="736">
                  <c:v>-4.6647230320699711</c:v>
                </c:pt>
                <c:pt idx="737">
                  <c:v>20.884520884520885</c:v>
                </c:pt>
                <c:pt idx="738">
                  <c:v>63.53591160220995</c:v>
                </c:pt>
                <c:pt idx="739">
                  <c:v>-27.626459143968873</c:v>
                </c:pt>
                <c:pt idx="740">
                  <c:v>11.974110032362459</c:v>
                </c:pt>
                <c:pt idx="741">
                  <c:v>2.7272727272727271</c:v>
                </c:pt>
                <c:pt idx="742">
                  <c:v>59.815546772068508</c:v>
                </c:pt>
                <c:pt idx="744">
                  <c:v>34.246575342465754</c:v>
                </c:pt>
                <c:pt idx="747">
                  <c:v>25.700934579439249</c:v>
                </c:pt>
                <c:pt idx="748">
                  <c:v>23.84937238493724</c:v>
                </c:pt>
                <c:pt idx="749">
                  <c:v>5.8495821727019495</c:v>
                </c:pt>
                <c:pt idx="750">
                  <c:v>15.217391304347828</c:v>
                </c:pt>
                <c:pt idx="751">
                  <c:v>15.426997245179063</c:v>
                </c:pt>
                <c:pt idx="754">
                  <c:v>32.289156626506021</c:v>
                </c:pt>
                <c:pt idx="755">
                  <c:v>28.368794326241137</c:v>
                </c:pt>
                <c:pt idx="757">
                  <c:v>67.294520547945197</c:v>
                </c:pt>
                <c:pt idx="758">
                  <c:v>43.174603174603178</c:v>
                </c:pt>
                <c:pt idx="759">
                  <c:v>81.959654178674356</c:v>
                </c:pt>
                <c:pt idx="760">
                  <c:v>0</c:v>
                </c:pt>
                <c:pt idx="761">
                  <c:v>32.275132275132272</c:v>
                </c:pt>
                <c:pt idx="762">
                  <c:v>59.369527145359022</c:v>
                </c:pt>
                <c:pt idx="763">
                  <c:v>0</c:v>
                </c:pt>
                <c:pt idx="764">
                  <c:v>59.854014598540154</c:v>
                </c:pt>
                <c:pt idx="765">
                  <c:v>78.917378917378926</c:v>
                </c:pt>
                <c:pt idx="766">
                  <c:v>35.763411279229715</c:v>
                </c:pt>
                <c:pt idx="768">
                  <c:v>48.828606658446361</c:v>
                </c:pt>
                <c:pt idx="769">
                  <c:v>60.903732809430252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14.161220043572984</c:v>
                </c:pt>
                <c:pt idx="774">
                  <c:v>39.1812865497076</c:v>
                </c:pt>
                <c:pt idx="775">
                  <c:v>41.935483870967744</c:v>
                </c:pt>
                <c:pt idx="776">
                  <c:v>34.308510638297875</c:v>
                </c:pt>
                <c:pt idx="777">
                  <c:v>50.943396226415096</c:v>
                </c:pt>
                <c:pt idx="778">
                  <c:v>36.56509695290859</c:v>
                </c:pt>
                <c:pt idx="779">
                  <c:v>36.68224299065421</c:v>
                </c:pt>
                <c:pt idx="780">
                  <c:v>3.535353535353535</c:v>
                </c:pt>
                <c:pt idx="781">
                  <c:v>41.984732824427482</c:v>
                </c:pt>
                <c:pt idx="782">
                  <c:v>11.603375527426159</c:v>
                </c:pt>
                <c:pt idx="783">
                  <c:v>39.574468085106382</c:v>
                </c:pt>
                <c:pt idx="784">
                  <c:v>15.693430656934307</c:v>
                </c:pt>
                <c:pt idx="785">
                  <c:v>47.334754797441363</c:v>
                </c:pt>
                <c:pt idx="786">
                  <c:v>5.7894736842105265</c:v>
                </c:pt>
                <c:pt idx="787">
                  <c:v>32.171581769436997</c:v>
                </c:pt>
                <c:pt idx="789">
                  <c:v>46.814404432132967</c:v>
                </c:pt>
                <c:pt idx="790">
                  <c:v>19.444444444444446</c:v>
                </c:pt>
                <c:pt idx="791">
                  <c:v>39.024390243902438</c:v>
                </c:pt>
                <c:pt idx="792">
                  <c:v>28.499999999999996</c:v>
                </c:pt>
                <c:pt idx="793">
                  <c:v>46.218487394957982</c:v>
                </c:pt>
                <c:pt idx="794">
                  <c:v>56.315789473684205</c:v>
                </c:pt>
                <c:pt idx="795">
                  <c:v>25.617283950617285</c:v>
                </c:pt>
                <c:pt idx="796">
                  <c:v>48.873873873873876</c:v>
                </c:pt>
                <c:pt idx="797">
                  <c:v>41.504178272980504</c:v>
                </c:pt>
                <c:pt idx="798">
                  <c:v>56.430446194225723</c:v>
                </c:pt>
                <c:pt idx="799">
                  <c:v>10</c:v>
                </c:pt>
                <c:pt idx="800">
                  <c:v>38.481675392670155</c:v>
                </c:pt>
                <c:pt idx="801">
                  <c:v>10.191082802547772</c:v>
                </c:pt>
                <c:pt idx="802">
                  <c:v>46.45669291338583</c:v>
                </c:pt>
                <c:pt idx="803">
                  <c:v>42.524916943521596</c:v>
                </c:pt>
                <c:pt idx="804">
                  <c:v>49.090909090909093</c:v>
                </c:pt>
                <c:pt idx="805">
                  <c:v>11.538461538461538</c:v>
                </c:pt>
                <c:pt idx="806">
                  <c:v>48.50299401197605</c:v>
                </c:pt>
                <c:pt idx="807">
                  <c:v>3.75</c:v>
                </c:pt>
                <c:pt idx="808">
                  <c:v>-179.4871794871795</c:v>
                </c:pt>
                <c:pt idx="809">
                  <c:v>-97.802197802197796</c:v>
                </c:pt>
                <c:pt idx="810">
                  <c:v>-3.5897435897435894</c:v>
                </c:pt>
                <c:pt idx="811">
                  <c:v>43.827160493827158</c:v>
                </c:pt>
                <c:pt idx="812">
                  <c:v>5.0847457627118651</c:v>
                </c:pt>
                <c:pt idx="813">
                  <c:v>38.04347826086957</c:v>
                </c:pt>
                <c:pt idx="814">
                  <c:v>65.444287729196049</c:v>
                </c:pt>
                <c:pt idx="815">
                  <c:v>17.616580310880828</c:v>
                </c:pt>
                <c:pt idx="816">
                  <c:v>50.985915492957744</c:v>
                </c:pt>
                <c:pt idx="817">
                  <c:v>52.136752136752143</c:v>
                </c:pt>
                <c:pt idx="818">
                  <c:v>70.278184480234259</c:v>
                </c:pt>
                <c:pt idx="819">
                  <c:v>45.172413793103452</c:v>
                </c:pt>
                <c:pt idx="820">
                  <c:v>89.164785553047395</c:v>
                </c:pt>
                <c:pt idx="821">
                  <c:v>40.25157232704403</c:v>
                </c:pt>
                <c:pt idx="822">
                  <c:v>35.16949152542373</c:v>
                </c:pt>
                <c:pt idx="823">
                  <c:v>53.75</c:v>
                </c:pt>
                <c:pt idx="824">
                  <c:v>-28.248587570621471</c:v>
                </c:pt>
                <c:pt idx="825">
                  <c:v>57.976653696498062</c:v>
                </c:pt>
                <c:pt idx="826">
                  <c:v>56.25</c:v>
                </c:pt>
                <c:pt idx="827">
                  <c:v>8.7837837837837842</c:v>
                </c:pt>
                <c:pt idx="828">
                  <c:v>24.637681159420293</c:v>
                </c:pt>
                <c:pt idx="829">
                  <c:v>66.666666666666657</c:v>
                </c:pt>
                <c:pt idx="830">
                  <c:v>35.882352941176471</c:v>
                </c:pt>
                <c:pt idx="831">
                  <c:v>2.3076923076923079</c:v>
                </c:pt>
                <c:pt idx="832">
                  <c:v>40</c:v>
                </c:pt>
                <c:pt idx="833">
                  <c:v>35.897435897435898</c:v>
                </c:pt>
                <c:pt idx="834">
                  <c:v>62.704918032786885</c:v>
                </c:pt>
                <c:pt idx="835">
                  <c:v>75.072463768115938</c:v>
                </c:pt>
                <c:pt idx="836">
                  <c:v>52.52100840336135</c:v>
                </c:pt>
                <c:pt idx="837">
                  <c:v>54.143646408839771</c:v>
                </c:pt>
                <c:pt idx="838">
                  <c:v>22.30769230769231</c:v>
                </c:pt>
                <c:pt idx="839">
                  <c:v>54.575163398692808</c:v>
                </c:pt>
                <c:pt idx="840">
                  <c:v>63.380281690140848</c:v>
                </c:pt>
                <c:pt idx="841">
                  <c:v>13.24200913242009</c:v>
                </c:pt>
                <c:pt idx="842">
                  <c:v>73.141486810551555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5-4B60-B97B-C34F3EF2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6104"/>
        <c:axId val="159103160"/>
      </c:scatterChart>
      <c:valAx>
        <c:axId val="15909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3160"/>
        <c:crosses val="autoZero"/>
        <c:crossBetween val="midCat"/>
      </c:valAx>
      <c:valAx>
        <c:axId val="15910316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 high chlorophyll a removed</a:t>
                </a:r>
              </a:p>
            </c:rich>
          </c:tx>
          <c:layout>
            <c:manualLayout>
              <c:xMode val="edge"/>
              <c:yMode val="edge"/>
              <c:x val="1.4007440487679518E-2"/>
              <c:y val="0.21039131013050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04940214699873E-2"/>
          <c:y val="3.7996556103125426E-2"/>
          <c:w val="0.8293354682731473"/>
          <c:h val="0.871485148568710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Experiment side'!$A$4:$A$1017</c:f>
              <c:numCache>
                <c:formatCode>m/d/yyyy</c:formatCode>
                <c:ptCount val="1014"/>
                <c:pt idx="0">
                  <c:v>44424</c:v>
                </c:pt>
                <c:pt idx="1">
                  <c:v>44424</c:v>
                </c:pt>
                <c:pt idx="2">
                  <c:v>44424</c:v>
                </c:pt>
                <c:pt idx="3">
                  <c:v>44424</c:v>
                </c:pt>
                <c:pt idx="4">
                  <c:v>44424</c:v>
                </c:pt>
                <c:pt idx="5">
                  <c:v>44424</c:v>
                </c:pt>
                <c:pt idx="6">
                  <c:v>44424</c:v>
                </c:pt>
                <c:pt idx="7">
                  <c:v>44424</c:v>
                </c:pt>
                <c:pt idx="8">
                  <c:v>44424</c:v>
                </c:pt>
                <c:pt idx="9">
                  <c:v>44424</c:v>
                </c:pt>
                <c:pt idx="10">
                  <c:v>44428</c:v>
                </c:pt>
                <c:pt idx="11">
                  <c:v>44428</c:v>
                </c:pt>
                <c:pt idx="12">
                  <c:v>44428</c:v>
                </c:pt>
                <c:pt idx="13">
                  <c:v>44428</c:v>
                </c:pt>
                <c:pt idx="14">
                  <c:v>44428</c:v>
                </c:pt>
                <c:pt idx="15">
                  <c:v>44428</c:v>
                </c:pt>
                <c:pt idx="16">
                  <c:v>44428</c:v>
                </c:pt>
                <c:pt idx="17">
                  <c:v>44428</c:v>
                </c:pt>
                <c:pt idx="18">
                  <c:v>44428</c:v>
                </c:pt>
                <c:pt idx="19">
                  <c:v>44428</c:v>
                </c:pt>
                <c:pt idx="20">
                  <c:v>44432</c:v>
                </c:pt>
                <c:pt idx="21">
                  <c:v>44432</c:v>
                </c:pt>
                <c:pt idx="22">
                  <c:v>44432</c:v>
                </c:pt>
                <c:pt idx="23">
                  <c:v>44432</c:v>
                </c:pt>
                <c:pt idx="24">
                  <c:v>44432</c:v>
                </c:pt>
                <c:pt idx="25">
                  <c:v>44432</c:v>
                </c:pt>
                <c:pt idx="26">
                  <c:v>44432</c:v>
                </c:pt>
                <c:pt idx="27">
                  <c:v>44432</c:v>
                </c:pt>
                <c:pt idx="28">
                  <c:v>44432</c:v>
                </c:pt>
                <c:pt idx="29">
                  <c:v>44432</c:v>
                </c:pt>
                <c:pt idx="30">
                  <c:v>44435</c:v>
                </c:pt>
                <c:pt idx="31">
                  <c:v>44435</c:v>
                </c:pt>
                <c:pt idx="32">
                  <c:v>44435</c:v>
                </c:pt>
                <c:pt idx="33">
                  <c:v>44435</c:v>
                </c:pt>
                <c:pt idx="34">
                  <c:v>44435</c:v>
                </c:pt>
                <c:pt idx="35">
                  <c:v>44435</c:v>
                </c:pt>
                <c:pt idx="36">
                  <c:v>44435</c:v>
                </c:pt>
                <c:pt idx="37">
                  <c:v>44435</c:v>
                </c:pt>
                <c:pt idx="38">
                  <c:v>44435</c:v>
                </c:pt>
                <c:pt idx="39">
                  <c:v>44435</c:v>
                </c:pt>
                <c:pt idx="40">
                  <c:v>44441</c:v>
                </c:pt>
                <c:pt idx="41">
                  <c:v>44441</c:v>
                </c:pt>
                <c:pt idx="42">
                  <c:v>44441</c:v>
                </c:pt>
                <c:pt idx="43">
                  <c:v>44441</c:v>
                </c:pt>
                <c:pt idx="44">
                  <c:v>44441</c:v>
                </c:pt>
                <c:pt idx="45">
                  <c:v>44441</c:v>
                </c:pt>
                <c:pt idx="46">
                  <c:v>44441</c:v>
                </c:pt>
                <c:pt idx="47">
                  <c:v>44441</c:v>
                </c:pt>
                <c:pt idx="48">
                  <c:v>44441</c:v>
                </c:pt>
                <c:pt idx="49">
                  <c:v>44441</c:v>
                </c:pt>
                <c:pt idx="50">
                  <c:v>44447</c:v>
                </c:pt>
                <c:pt idx="51">
                  <c:v>44447</c:v>
                </c:pt>
                <c:pt idx="52">
                  <c:v>44447</c:v>
                </c:pt>
                <c:pt idx="53">
                  <c:v>44447</c:v>
                </c:pt>
                <c:pt idx="54">
                  <c:v>44447</c:v>
                </c:pt>
                <c:pt idx="55">
                  <c:v>44447</c:v>
                </c:pt>
                <c:pt idx="56">
                  <c:v>44447</c:v>
                </c:pt>
                <c:pt idx="57">
                  <c:v>44447</c:v>
                </c:pt>
                <c:pt idx="58">
                  <c:v>44447</c:v>
                </c:pt>
                <c:pt idx="59">
                  <c:v>44447</c:v>
                </c:pt>
                <c:pt idx="60">
                  <c:v>44449</c:v>
                </c:pt>
                <c:pt idx="61">
                  <c:v>44449</c:v>
                </c:pt>
                <c:pt idx="62">
                  <c:v>44449</c:v>
                </c:pt>
                <c:pt idx="63">
                  <c:v>44449</c:v>
                </c:pt>
                <c:pt idx="64">
                  <c:v>44449</c:v>
                </c:pt>
                <c:pt idx="65">
                  <c:v>44449</c:v>
                </c:pt>
                <c:pt idx="66">
                  <c:v>44449</c:v>
                </c:pt>
                <c:pt idx="67">
                  <c:v>44449</c:v>
                </c:pt>
                <c:pt idx="68">
                  <c:v>44449</c:v>
                </c:pt>
                <c:pt idx="69">
                  <c:v>44449</c:v>
                </c:pt>
                <c:pt idx="70">
                  <c:v>44452</c:v>
                </c:pt>
                <c:pt idx="71">
                  <c:v>44452</c:v>
                </c:pt>
                <c:pt idx="72">
                  <c:v>44452</c:v>
                </c:pt>
                <c:pt idx="73">
                  <c:v>44452</c:v>
                </c:pt>
                <c:pt idx="74">
                  <c:v>44452</c:v>
                </c:pt>
                <c:pt idx="75">
                  <c:v>44452</c:v>
                </c:pt>
                <c:pt idx="76">
                  <c:v>44452</c:v>
                </c:pt>
                <c:pt idx="77">
                  <c:v>44452</c:v>
                </c:pt>
                <c:pt idx="78">
                  <c:v>44452</c:v>
                </c:pt>
                <c:pt idx="79">
                  <c:v>44452</c:v>
                </c:pt>
                <c:pt idx="80">
                  <c:v>44454</c:v>
                </c:pt>
                <c:pt idx="81">
                  <c:v>44454</c:v>
                </c:pt>
                <c:pt idx="82">
                  <c:v>44454</c:v>
                </c:pt>
                <c:pt idx="83">
                  <c:v>44454</c:v>
                </c:pt>
                <c:pt idx="84">
                  <c:v>44454</c:v>
                </c:pt>
                <c:pt idx="85">
                  <c:v>44454</c:v>
                </c:pt>
                <c:pt idx="86">
                  <c:v>44454</c:v>
                </c:pt>
                <c:pt idx="87">
                  <c:v>44454</c:v>
                </c:pt>
                <c:pt idx="88">
                  <c:v>44454</c:v>
                </c:pt>
                <c:pt idx="89">
                  <c:v>44454</c:v>
                </c:pt>
                <c:pt idx="90">
                  <c:v>44455</c:v>
                </c:pt>
                <c:pt idx="91">
                  <c:v>44455</c:v>
                </c:pt>
                <c:pt idx="92">
                  <c:v>44455</c:v>
                </c:pt>
                <c:pt idx="93">
                  <c:v>44455</c:v>
                </c:pt>
                <c:pt idx="94">
                  <c:v>44455</c:v>
                </c:pt>
                <c:pt idx="95">
                  <c:v>44455</c:v>
                </c:pt>
                <c:pt idx="96">
                  <c:v>44455</c:v>
                </c:pt>
                <c:pt idx="97">
                  <c:v>44455</c:v>
                </c:pt>
                <c:pt idx="98">
                  <c:v>44455</c:v>
                </c:pt>
                <c:pt idx="99">
                  <c:v>44459</c:v>
                </c:pt>
                <c:pt idx="100">
                  <c:v>44459</c:v>
                </c:pt>
                <c:pt idx="101">
                  <c:v>44459</c:v>
                </c:pt>
                <c:pt idx="102">
                  <c:v>44459</c:v>
                </c:pt>
                <c:pt idx="103">
                  <c:v>44459</c:v>
                </c:pt>
                <c:pt idx="104">
                  <c:v>44459</c:v>
                </c:pt>
                <c:pt idx="105">
                  <c:v>44459</c:v>
                </c:pt>
                <c:pt idx="106">
                  <c:v>44459</c:v>
                </c:pt>
                <c:pt idx="107">
                  <c:v>44459</c:v>
                </c:pt>
                <c:pt idx="108">
                  <c:v>44459</c:v>
                </c:pt>
                <c:pt idx="109">
                  <c:v>44459</c:v>
                </c:pt>
                <c:pt idx="110">
                  <c:v>44459</c:v>
                </c:pt>
                <c:pt idx="111">
                  <c:v>44459</c:v>
                </c:pt>
                <c:pt idx="112">
                  <c:v>44459</c:v>
                </c:pt>
                <c:pt idx="113">
                  <c:v>44459</c:v>
                </c:pt>
                <c:pt idx="114">
                  <c:v>44459</c:v>
                </c:pt>
                <c:pt idx="115">
                  <c:v>44459</c:v>
                </c:pt>
                <c:pt idx="116">
                  <c:v>44459</c:v>
                </c:pt>
                <c:pt idx="117">
                  <c:v>44460</c:v>
                </c:pt>
                <c:pt idx="118">
                  <c:v>44460</c:v>
                </c:pt>
                <c:pt idx="119">
                  <c:v>44460</c:v>
                </c:pt>
                <c:pt idx="120">
                  <c:v>44460</c:v>
                </c:pt>
                <c:pt idx="121">
                  <c:v>44460</c:v>
                </c:pt>
                <c:pt idx="122">
                  <c:v>44460</c:v>
                </c:pt>
                <c:pt idx="123">
                  <c:v>44460</c:v>
                </c:pt>
                <c:pt idx="124">
                  <c:v>44460</c:v>
                </c:pt>
                <c:pt idx="125">
                  <c:v>44460</c:v>
                </c:pt>
                <c:pt idx="126">
                  <c:v>44461</c:v>
                </c:pt>
                <c:pt idx="127">
                  <c:v>44461</c:v>
                </c:pt>
                <c:pt idx="128">
                  <c:v>44461</c:v>
                </c:pt>
                <c:pt idx="129">
                  <c:v>44461</c:v>
                </c:pt>
                <c:pt idx="130">
                  <c:v>44461</c:v>
                </c:pt>
                <c:pt idx="131">
                  <c:v>44461</c:v>
                </c:pt>
                <c:pt idx="132">
                  <c:v>44461</c:v>
                </c:pt>
                <c:pt idx="133">
                  <c:v>44461</c:v>
                </c:pt>
                <c:pt idx="134">
                  <c:v>44461</c:v>
                </c:pt>
                <c:pt idx="135">
                  <c:v>44462</c:v>
                </c:pt>
                <c:pt idx="136">
                  <c:v>44462</c:v>
                </c:pt>
                <c:pt idx="137">
                  <c:v>44462</c:v>
                </c:pt>
                <c:pt idx="138">
                  <c:v>44462</c:v>
                </c:pt>
                <c:pt idx="139">
                  <c:v>44462</c:v>
                </c:pt>
                <c:pt idx="140">
                  <c:v>44462</c:v>
                </c:pt>
                <c:pt idx="141">
                  <c:v>44462</c:v>
                </c:pt>
                <c:pt idx="142">
                  <c:v>44462</c:v>
                </c:pt>
                <c:pt idx="143">
                  <c:v>44462</c:v>
                </c:pt>
                <c:pt idx="144">
                  <c:v>44466</c:v>
                </c:pt>
                <c:pt idx="145">
                  <c:v>44466</c:v>
                </c:pt>
                <c:pt idx="146">
                  <c:v>44466</c:v>
                </c:pt>
                <c:pt idx="147">
                  <c:v>44466</c:v>
                </c:pt>
                <c:pt idx="148">
                  <c:v>44466</c:v>
                </c:pt>
                <c:pt idx="149">
                  <c:v>44466</c:v>
                </c:pt>
                <c:pt idx="150">
                  <c:v>44466</c:v>
                </c:pt>
                <c:pt idx="151">
                  <c:v>44466</c:v>
                </c:pt>
                <c:pt idx="152">
                  <c:v>44466</c:v>
                </c:pt>
                <c:pt idx="153">
                  <c:v>44467</c:v>
                </c:pt>
                <c:pt idx="154">
                  <c:v>44467</c:v>
                </c:pt>
                <c:pt idx="155">
                  <c:v>44467</c:v>
                </c:pt>
                <c:pt idx="156">
                  <c:v>44467</c:v>
                </c:pt>
                <c:pt idx="157">
                  <c:v>44467</c:v>
                </c:pt>
                <c:pt idx="158">
                  <c:v>44467</c:v>
                </c:pt>
                <c:pt idx="159">
                  <c:v>44467</c:v>
                </c:pt>
                <c:pt idx="160">
                  <c:v>44467</c:v>
                </c:pt>
                <c:pt idx="161">
                  <c:v>44467</c:v>
                </c:pt>
                <c:pt idx="162">
                  <c:v>44469</c:v>
                </c:pt>
                <c:pt idx="163">
                  <c:v>44469</c:v>
                </c:pt>
                <c:pt idx="164">
                  <c:v>44469</c:v>
                </c:pt>
                <c:pt idx="165">
                  <c:v>44469</c:v>
                </c:pt>
                <c:pt idx="166">
                  <c:v>44469</c:v>
                </c:pt>
                <c:pt idx="167">
                  <c:v>44469</c:v>
                </c:pt>
                <c:pt idx="168">
                  <c:v>44469</c:v>
                </c:pt>
                <c:pt idx="169">
                  <c:v>44469</c:v>
                </c:pt>
                <c:pt idx="170">
                  <c:v>44469</c:v>
                </c:pt>
                <c:pt idx="171">
                  <c:v>44473</c:v>
                </c:pt>
                <c:pt idx="172">
                  <c:v>44473</c:v>
                </c:pt>
                <c:pt idx="173">
                  <c:v>44473</c:v>
                </c:pt>
                <c:pt idx="174">
                  <c:v>44473</c:v>
                </c:pt>
                <c:pt idx="175">
                  <c:v>44473</c:v>
                </c:pt>
                <c:pt idx="176">
                  <c:v>44473</c:v>
                </c:pt>
                <c:pt idx="177">
                  <c:v>44473</c:v>
                </c:pt>
                <c:pt idx="178">
                  <c:v>44473</c:v>
                </c:pt>
                <c:pt idx="179">
                  <c:v>44473</c:v>
                </c:pt>
                <c:pt idx="180">
                  <c:v>44474</c:v>
                </c:pt>
                <c:pt idx="181">
                  <c:v>44474</c:v>
                </c:pt>
                <c:pt idx="182">
                  <c:v>44474</c:v>
                </c:pt>
                <c:pt idx="183">
                  <c:v>44474</c:v>
                </c:pt>
                <c:pt idx="184">
                  <c:v>44474</c:v>
                </c:pt>
                <c:pt idx="185">
                  <c:v>44474</c:v>
                </c:pt>
                <c:pt idx="186">
                  <c:v>44474</c:v>
                </c:pt>
                <c:pt idx="187">
                  <c:v>44474</c:v>
                </c:pt>
                <c:pt idx="188">
                  <c:v>44474</c:v>
                </c:pt>
                <c:pt idx="189">
                  <c:v>44475</c:v>
                </c:pt>
                <c:pt idx="190">
                  <c:v>44475</c:v>
                </c:pt>
                <c:pt idx="191">
                  <c:v>44475</c:v>
                </c:pt>
                <c:pt idx="192">
                  <c:v>44475</c:v>
                </c:pt>
                <c:pt idx="193">
                  <c:v>44475</c:v>
                </c:pt>
                <c:pt idx="194">
                  <c:v>44475</c:v>
                </c:pt>
                <c:pt idx="195">
                  <c:v>44475</c:v>
                </c:pt>
                <c:pt idx="196">
                  <c:v>44475</c:v>
                </c:pt>
                <c:pt idx="197">
                  <c:v>44475</c:v>
                </c:pt>
                <c:pt idx="198">
                  <c:v>44476</c:v>
                </c:pt>
                <c:pt idx="199">
                  <c:v>44476</c:v>
                </c:pt>
                <c:pt idx="200">
                  <c:v>44476</c:v>
                </c:pt>
                <c:pt idx="201">
                  <c:v>44476</c:v>
                </c:pt>
                <c:pt idx="202">
                  <c:v>44476</c:v>
                </c:pt>
                <c:pt idx="203">
                  <c:v>44476</c:v>
                </c:pt>
                <c:pt idx="204">
                  <c:v>44476</c:v>
                </c:pt>
                <c:pt idx="205">
                  <c:v>44476</c:v>
                </c:pt>
                <c:pt idx="206">
                  <c:v>44476</c:v>
                </c:pt>
                <c:pt idx="207">
                  <c:v>44481</c:v>
                </c:pt>
                <c:pt idx="208">
                  <c:v>44481</c:v>
                </c:pt>
                <c:pt idx="209">
                  <c:v>44481</c:v>
                </c:pt>
                <c:pt idx="210">
                  <c:v>44481</c:v>
                </c:pt>
                <c:pt idx="211">
                  <c:v>44481</c:v>
                </c:pt>
                <c:pt idx="212">
                  <c:v>44481</c:v>
                </c:pt>
                <c:pt idx="213">
                  <c:v>44481</c:v>
                </c:pt>
                <c:pt idx="214">
                  <c:v>44481</c:v>
                </c:pt>
                <c:pt idx="215">
                  <c:v>44481</c:v>
                </c:pt>
                <c:pt idx="216">
                  <c:v>44482</c:v>
                </c:pt>
                <c:pt idx="217">
                  <c:v>44482</c:v>
                </c:pt>
                <c:pt idx="218">
                  <c:v>44482</c:v>
                </c:pt>
                <c:pt idx="219">
                  <c:v>44482</c:v>
                </c:pt>
                <c:pt idx="220">
                  <c:v>44482</c:v>
                </c:pt>
                <c:pt idx="221">
                  <c:v>44482</c:v>
                </c:pt>
                <c:pt idx="222">
                  <c:v>44482</c:v>
                </c:pt>
                <c:pt idx="223">
                  <c:v>44482</c:v>
                </c:pt>
                <c:pt idx="224">
                  <c:v>44482</c:v>
                </c:pt>
                <c:pt idx="225">
                  <c:v>44483</c:v>
                </c:pt>
                <c:pt idx="226">
                  <c:v>44483</c:v>
                </c:pt>
                <c:pt idx="227">
                  <c:v>44483</c:v>
                </c:pt>
                <c:pt idx="228">
                  <c:v>44483</c:v>
                </c:pt>
                <c:pt idx="229">
                  <c:v>44483</c:v>
                </c:pt>
                <c:pt idx="230">
                  <c:v>44483</c:v>
                </c:pt>
                <c:pt idx="231">
                  <c:v>44483</c:v>
                </c:pt>
                <c:pt idx="232">
                  <c:v>44483</c:v>
                </c:pt>
                <c:pt idx="233">
                  <c:v>44483</c:v>
                </c:pt>
                <c:pt idx="234">
                  <c:v>44487</c:v>
                </c:pt>
                <c:pt idx="235">
                  <c:v>44487</c:v>
                </c:pt>
                <c:pt idx="236">
                  <c:v>44487</c:v>
                </c:pt>
                <c:pt idx="237">
                  <c:v>44487</c:v>
                </c:pt>
                <c:pt idx="238">
                  <c:v>44487</c:v>
                </c:pt>
                <c:pt idx="239">
                  <c:v>44487</c:v>
                </c:pt>
                <c:pt idx="240">
                  <c:v>44487</c:v>
                </c:pt>
                <c:pt idx="241">
                  <c:v>44487</c:v>
                </c:pt>
                <c:pt idx="242">
                  <c:v>44487</c:v>
                </c:pt>
                <c:pt idx="243">
                  <c:v>44488</c:v>
                </c:pt>
                <c:pt idx="244">
                  <c:v>44488</c:v>
                </c:pt>
                <c:pt idx="245">
                  <c:v>44488</c:v>
                </c:pt>
                <c:pt idx="246">
                  <c:v>44488</c:v>
                </c:pt>
                <c:pt idx="247">
                  <c:v>44488</c:v>
                </c:pt>
                <c:pt idx="248">
                  <c:v>44488</c:v>
                </c:pt>
                <c:pt idx="249">
                  <c:v>44488</c:v>
                </c:pt>
                <c:pt idx="250">
                  <c:v>44488</c:v>
                </c:pt>
                <c:pt idx="251">
                  <c:v>44488</c:v>
                </c:pt>
                <c:pt idx="252">
                  <c:v>44490</c:v>
                </c:pt>
                <c:pt idx="253">
                  <c:v>44490</c:v>
                </c:pt>
                <c:pt idx="254">
                  <c:v>44490</c:v>
                </c:pt>
                <c:pt idx="255">
                  <c:v>44490</c:v>
                </c:pt>
                <c:pt idx="256">
                  <c:v>44490</c:v>
                </c:pt>
                <c:pt idx="257">
                  <c:v>44490</c:v>
                </c:pt>
                <c:pt idx="258">
                  <c:v>44490</c:v>
                </c:pt>
                <c:pt idx="259">
                  <c:v>44490</c:v>
                </c:pt>
                <c:pt idx="260">
                  <c:v>44490</c:v>
                </c:pt>
                <c:pt idx="261">
                  <c:v>44496</c:v>
                </c:pt>
                <c:pt idx="262">
                  <c:v>44496</c:v>
                </c:pt>
                <c:pt idx="263">
                  <c:v>44496</c:v>
                </c:pt>
                <c:pt idx="264">
                  <c:v>44496</c:v>
                </c:pt>
                <c:pt idx="265">
                  <c:v>44496</c:v>
                </c:pt>
                <c:pt idx="266">
                  <c:v>44496</c:v>
                </c:pt>
                <c:pt idx="267">
                  <c:v>44496</c:v>
                </c:pt>
                <c:pt idx="268">
                  <c:v>44496</c:v>
                </c:pt>
                <c:pt idx="269">
                  <c:v>44496</c:v>
                </c:pt>
                <c:pt idx="270">
                  <c:v>44501</c:v>
                </c:pt>
                <c:pt idx="271">
                  <c:v>44501</c:v>
                </c:pt>
                <c:pt idx="272">
                  <c:v>44501</c:v>
                </c:pt>
                <c:pt idx="273">
                  <c:v>44501</c:v>
                </c:pt>
                <c:pt idx="274">
                  <c:v>44501</c:v>
                </c:pt>
                <c:pt idx="275">
                  <c:v>44501</c:v>
                </c:pt>
                <c:pt idx="276">
                  <c:v>44501</c:v>
                </c:pt>
                <c:pt idx="277">
                  <c:v>44501</c:v>
                </c:pt>
                <c:pt idx="278">
                  <c:v>44501</c:v>
                </c:pt>
                <c:pt idx="279">
                  <c:v>44502</c:v>
                </c:pt>
                <c:pt idx="280">
                  <c:v>44502</c:v>
                </c:pt>
                <c:pt idx="281">
                  <c:v>44502</c:v>
                </c:pt>
                <c:pt idx="282">
                  <c:v>44502</c:v>
                </c:pt>
                <c:pt idx="283">
                  <c:v>44502</c:v>
                </c:pt>
                <c:pt idx="284">
                  <c:v>44502</c:v>
                </c:pt>
                <c:pt idx="285">
                  <c:v>44502</c:v>
                </c:pt>
                <c:pt idx="286">
                  <c:v>44502</c:v>
                </c:pt>
                <c:pt idx="287">
                  <c:v>44502</c:v>
                </c:pt>
                <c:pt idx="288">
                  <c:v>44503</c:v>
                </c:pt>
                <c:pt idx="289">
                  <c:v>44503</c:v>
                </c:pt>
                <c:pt idx="290">
                  <c:v>44503</c:v>
                </c:pt>
                <c:pt idx="291">
                  <c:v>44503</c:v>
                </c:pt>
                <c:pt idx="292">
                  <c:v>44503</c:v>
                </c:pt>
                <c:pt idx="293">
                  <c:v>44503</c:v>
                </c:pt>
                <c:pt idx="294">
                  <c:v>44503</c:v>
                </c:pt>
                <c:pt idx="295">
                  <c:v>44503</c:v>
                </c:pt>
                <c:pt idx="296">
                  <c:v>44503</c:v>
                </c:pt>
                <c:pt idx="297">
                  <c:v>44509</c:v>
                </c:pt>
                <c:pt idx="298">
                  <c:v>44509</c:v>
                </c:pt>
                <c:pt idx="299">
                  <c:v>44509</c:v>
                </c:pt>
                <c:pt idx="300">
                  <c:v>44509</c:v>
                </c:pt>
                <c:pt idx="301">
                  <c:v>44509</c:v>
                </c:pt>
                <c:pt idx="302">
                  <c:v>44509</c:v>
                </c:pt>
                <c:pt idx="303">
                  <c:v>44509</c:v>
                </c:pt>
                <c:pt idx="304">
                  <c:v>44509</c:v>
                </c:pt>
                <c:pt idx="305">
                  <c:v>44509</c:v>
                </c:pt>
                <c:pt idx="306">
                  <c:v>44510</c:v>
                </c:pt>
                <c:pt idx="307">
                  <c:v>44510</c:v>
                </c:pt>
                <c:pt idx="308">
                  <c:v>44510</c:v>
                </c:pt>
                <c:pt idx="309">
                  <c:v>44510</c:v>
                </c:pt>
                <c:pt idx="310">
                  <c:v>44510</c:v>
                </c:pt>
                <c:pt idx="311">
                  <c:v>44510</c:v>
                </c:pt>
                <c:pt idx="312">
                  <c:v>44510</c:v>
                </c:pt>
                <c:pt idx="313">
                  <c:v>44510</c:v>
                </c:pt>
                <c:pt idx="314">
                  <c:v>44510</c:v>
                </c:pt>
                <c:pt idx="315">
                  <c:v>44515</c:v>
                </c:pt>
                <c:pt idx="316">
                  <c:v>44515</c:v>
                </c:pt>
                <c:pt idx="317">
                  <c:v>44515</c:v>
                </c:pt>
                <c:pt idx="318">
                  <c:v>44515</c:v>
                </c:pt>
                <c:pt idx="319">
                  <c:v>44515</c:v>
                </c:pt>
                <c:pt idx="320">
                  <c:v>44515</c:v>
                </c:pt>
                <c:pt idx="321">
                  <c:v>44515</c:v>
                </c:pt>
                <c:pt idx="322">
                  <c:v>44515</c:v>
                </c:pt>
                <c:pt idx="323">
                  <c:v>44515</c:v>
                </c:pt>
                <c:pt idx="324">
                  <c:v>44516</c:v>
                </c:pt>
                <c:pt idx="325">
                  <c:v>44516</c:v>
                </c:pt>
                <c:pt idx="326">
                  <c:v>44516</c:v>
                </c:pt>
                <c:pt idx="327">
                  <c:v>44516</c:v>
                </c:pt>
                <c:pt idx="328">
                  <c:v>44516</c:v>
                </c:pt>
                <c:pt idx="329">
                  <c:v>44516</c:v>
                </c:pt>
                <c:pt idx="330">
                  <c:v>44516</c:v>
                </c:pt>
                <c:pt idx="331">
                  <c:v>44516</c:v>
                </c:pt>
                <c:pt idx="332">
                  <c:v>44516</c:v>
                </c:pt>
                <c:pt idx="333">
                  <c:v>44518</c:v>
                </c:pt>
                <c:pt idx="334">
                  <c:v>44518</c:v>
                </c:pt>
                <c:pt idx="335">
                  <c:v>44518</c:v>
                </c:pt>
                <c:pt idx="336">
                  <c:v>44518</c:v>
                </c:pt>
                <c:pt idx="337">
                  <c:v>44518</c:v>
                </c:pt>
                <c:pt idx="338">
                  <c:v>44518</c:v>
                </c:pt>
                <c:pt idx="339">
                  <c:v>44518</c:v>
                </c:pt>
                <c:pt idx="340">
                  <c:v>44518</c:v>
                </c:pt>
                <c:pt idx="341">
                  <c:v>44518</c:v>
                </c:pt>
                <c:pt idx="342">
                  <c:v>44523</c:v>
                </c:pt>
                <c:pt idx="343">
                  <c:v>44523</c:v>
                </c:pt>
                <c:pt idx="344">
                  <c:v>44523</c:v>
                </c:pt>
                <c:pt idx="345">
                  <c:v>44523</c:v>
                </c:pt>
                <c:pt idx="346">
                  <c:v>44523</c:v>
                </c:pt>
                <c:pt idx="347">
                  <c:v>44523</c:v>
                </c:pt>
                <c:pt idx="348">
                  <c:v>44523</c:v>
                </c:pt>
                <c:pt idx="349">
                  <c:v>44523</c:v>
                </c:pt>
                <c:pt idx="350">
                  <c:v>44523</c:v>
                </c:pt>
                <c:pt idx="351">
                  <c:v>44523</c:v>
                </c:pt>
                <c:pt idx="352">
                  <c:v>44523</c:v>
                </c:pt>
                <c:pt idx="353">
                  <c:v>44523</c:v>
                </c:pt>
                <c:pt idx="354">
                  <c:v>44523</c:v>
                </c:pt>
                <c:pt idx="355">
                  <c:v>44523</c:v>
                </c:pt>
                <c:pt idx="356">
                  <c:v>44523</c:v>
                </c:pt>
                <c:pt idx="357">
                  <c:v>44523</c:v>
                </c:pt>
                <c:pt idx="358">
                  <c:v>44523</c:v>
                </c:pt>
                <c:pt idx="359">
                  <c:v>44523</c:v>
                </c:pt>
                <c:pt idx="360">
                  <c:v>44530</c:v>
                </c:pt>
                <c:pt idx="361">
                  <c:v>44530</c:v>
                </c:pt>
                <c:pt idx="362">
                  <c:v>44530</c:v>
                </c:pt>
                <c:pt idx="363">
                  <c:v>44530</c:v>
                </c:pt>
                <c:pt idx="364">
                  <c:v>44530</c:v>
                </c:pt>
                <c:pt idx="365">
                  <c:v>44530</c:v>
                </c:pt>
                <c:pt idx="366">
                  <c:v>44530</c:v>
                </c:pt>
                <c:pt idx="367">
                  <c:v>44530</c:v>
                </c:pt>
                <c:pt idx="368">
                  <c:v>44530</c:v>
                </c:pt>
                <c:pt idx="369">
                  <c:v>44531</c:v>
                </c:pt>
                <c:pt idx="370">
                  <c:v>44531</c:v>
                </c:pt>
                <c:pt idx="371">
                  <c:v>44531</c:v>
                </c:pt>
                <c:pt idx="372">
                  <c:v>44531</c:v>
                </c:pt>
                <c:pt idx="373">
                  <c:v>44531</c:v>
                </c:pt>
                <c:pt idx="374">
                  <c:v>44531</c:v>
                </c:pt>
                <c:pt idx="375">
                  <c:v>44531</c:v>
                </c:pt>
                <c:pt idx="376">
                  <c:v>44531</c:v>
                </c:pt>
                <c:pt idx="377">
                  <c:v>44531</c:v>
                </c:pt>
                <c:pt idx="378">
                  <c:v>44532</c:v>
                </c:pt>
                <c:pt idx="379">
                  <c:v>44532</c:v>
                </c:pt>
                <c:pt idx="380">
                  <c:v>44532</c:v>
                </c:pt>
                <c:pt idx="381">
                  <c:v>44532</c:v>
                </c:pt>
                <c:pt idx="382">
                  <c:v>44532</c:v>
                </c:pt>
                <c:pt idx="383">
                  <c:v>44532</c:v>
                </c:pt>
                <c:pt idx="384">
                  <c:v>44532</c:v>
                </c:pt>
                <c:pt idx="385">
                  <c:v>44532</c:v>
                </c:pt>
                <c:pt idx="386">
                  <c:v>44532</c:v>
                </c:pt>
                <c:pt idx="387">
                  <c:v>44536</c:v>
                </c:pt>
                <c:pt idx="388">
                  <c:v>44536</c:v>
                </c:pt>
                <c:pt idx="389">
                  <c:v>44536</c:v>
                </c:pt>
                <c:pt idx="390">
                  <c:v>44536</c:v>
                </c:pt>
                <c:pt idx="391">
                  <c:v>44536</c:v>
                </c:pt>
                <c:pt idx="392">
                  <c:v>44536</c:v>
                </c:pt>
                <c:pt idx="393">
                  <c:v>44536</c:v>
                </c:pt>
                <c:pt idx="394">
                  <c:v>44536</c:v>
                </c:pt>
                <c:pt idx="395">
                  <c:v>44536</c:v>
                </c:pt>
                <c:pt idx="396">
                  <c:v>44538</c:v>
                </c:pt>
                <c:pt idx="397">
                  <c:v>44538</c:v>
                </c:pt>
                <c:pt idx="398">
                  <c:v>44538</c:v>
                </c:pt>
                <c:pt idx="399">
                  <c:v>44538</c:v>
                </c:pt>
                <c:pt idx="400">
                  <c:v>44538</c:v>
                </c:pt>
                <c:pt idx="401">
                  <c:v>44538</c:v>
                </c:pt>
                <c:pt idx="402">
                  <c:v>44538</c:v>
                </c:pt>
                <c:pt idx="403">
                  <c:v>44538</c:v>
                </c:pt>
                <c:pt idx="404">
                  <c:v>44538</c:v>
                </c:pt>
                <c:pt idx="405">
                  <c:v>44539</c:v>
                </c:pt>
                <c:pt idx="406">
                  <c:v>44539</c:v>
                </c:pt>
                <c:pt idx="407">
                  <c:v>44539</c:v>
                </c:pt>
                <c:pt idx="408">
                  <c:v>44539</c:v>
                </c:pt>
                <c:pt idx="409">
                  <c:v>44539</c:v>
                </c:pt>
                <c:pt idx="410">
                  <c:v>44539</c:v>
                </c:pt>
                <c:pt idx="411">
                  <c:v>44539</c:v>
                </c:pt>
                <c:pt idx="412">
                  <c:v>44539</c:v>
                </c:pt>
                <c:pt idx="413">
                  <c:v>44539</c:v>
                </c:pt>
                <c:pt idx="414">
                  <c:v>44543</c:v>
                </c:pt>
                <c:pt idx="415">
                  <c:v>44543</c:v>
                </c:pt>
                <c:pt idx="416">
                  <c:v>44543</c:v>
                </c:pt>
                <c:pt idx="417">
                  <c:v>44543</c:v>
                </c:pt>
                <c:pt idx="418">
                  <c:v>44543</c:v>
                </c:pt>
                <c:pt idx="419">
                  <c:v>44543</c:v>
                </c:pt>
                <c:pt idx="420">
                  <c:v>44543</c:v>
                </c:pt>
                <c:pt idx="421">
                  <c:v>44543</c:v>
                </c:pt>
                <c:pt idx="422">
                  <c:v>44543</c:v>
                </c:pt>
                <c:pt idx="423">
                  <c:v>44544</c:v>
                </c:pt>
                <c:pt idx="424">
                  <c:v>44544</c:v>
                </c:pt>
                <c:pt idx="425">
                  <c:v>44544</c:v>
                </c:pt>
                <c:pt idx="426">
                  <c:v>44544</c:v>
                </c:pt>
                <c:pt idx="427">
                  <c:v>44544</c:v>
                </c:pt>
                <c:pt idx="428">
                  <c:v>44544</c:v>
                </c:pt>
                <c:pt idx="429">
                  <c:v>44544</c:v>
                </c:pt>
                <c:pt idx="430">
                  <c:v>44544</c:v>
                </c:pt>
                <c:pt idx="431">
                  <c:v>44544</c:v>
                </c:pt>
                <c:pt idx="432">
                  <c:v>44545</c:v>
                </c:pt>
                <c:pt idx="433">
                  <c:v>44545</c:v>
                </c:pt>
                <c:pt idx="434">
                  <c:v>44545</c:v>
                </c:pt>
                <c:pt idx="435">
                  <c:v>44545</c:v>
                </c:pt>
                <c:pt idx="436">
                  <c:v>44545</c:v>
                </c:pt>
                <c:pt idx="437">
                  <c:v>44545</c:v>
                </c:pt>
                <c:pt idx="438">
                  <c:v>44545</c:v>
                </c:pt>
                <c:pt idx="439">
                  <c:v>44545</c:v>
                </c:pt>
                <c:pt idx="440">
                  <c:v>44545</c:v>
                </c:pt>
                <c:pt idx="441">
                  <c:v>44546</c:v>
                </c:pt>
                <c:pt idx="442">
                  <c:v>44546</c:v>
                </c:pt>
                <c:pt idx="443">
                  <c:v>44546</c:v>
                </c:pt>
                <c:pt idx="444">
                  <c:v>44546</c:v>
                </c:pt>
                <c:pt idx="445">
                  <c:v>44546</c:v>
                </c:pt>
                <c:pt idx="446">
                  <c:v>44546</c:v>
                </c:pt>
                <c:pt idx="447">
                  <c:v>44546</c:v>
                </c:pt>
                <c:pt idx="448">
                  <c:v>44546</c:v>
                </c:pt>
                <c:pt idx="449">
                  <c:v>44546</c:v>
                </c:pt>
                <c:pt idx="450">
                  <c:v>44551</c:v>
                </c:pt>
                <c:pt idx="451">
                  <c:v>44551</c:v>
                </c:pt>
                <c:pt idx="452">
                  <c:v>44551</c:v>
                </c:pt>
                <c:pt idx="453">
                  <c:v>44551</c:v>
                </c:pt>
                <c:pt idx="454">
                  <c:v>44551</c:v>
                </c:pt>
                <c:pt idx="455">
                  <c:v>44551</c:v>
                </c:pt>
                <c:pt idx="456">
                  <c:v>44551</c:v>
                </c:pt>
                <c:pt idx="457">
                  <c:v>44551</c:v>
                </c:pt>
                <c:pt idx="458">
                  <c:v>44551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44551</c:v>
                </c:pt>
                <c:pt idx="465">
                  <c:v>44551</c:v>
                </c:pt>
                <c:pt idx="466">
                  <c:v>44551</c:v>
                </c:pt>
                <c:pt idx="467">
                  <c:v>44551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44553</c:v>
                </c:pt>
                <c:pt idx="472">
                  <c:v>44553</c:v>
                </c:pt>
                <c:pt idx="473">
                  <c:v>44553</c:v>
                </c:pt>
                <c:pt idx="474">
                  <c:v>44553</c:v>
                </c:pt>
                <c:pt idx="475">
                  <c:v>44553</c:v>
                </c:pt>
                <c:pt idx="476">
                  <c:v>44553</c:v>
                </c:pt>
                <c:pt idx="477">
                  <c:v>44557</c:v>
                </c:pt>
                <c:pt idx="478">
                  <c:v>44557</c:v>
                </c:pt>
                <c:pt idx="479">
                  <c:v>44557</c:v>
                </c:pt>
                <c:pt idx="480">
                  <c:v>44557</c:v>
                </c:pt>
                <c:pt idx="481">
                  <c:v>44557</c:v>
                </c:pt>
                <c:pt idx="482">
                  <c:v>44557</c:v>
                </c:pt>
                <c:pt idx="483">
                  <c:v>44557</c:v>
                </c:pt>
                <c:pt idx="484">
                  <c:v>44557</c:v>
                </c:pt>
                <c:pt idx="485">
                  <c:v>44557</c:v>
                </c:pt>
                <c:pt idx="486">
                  <c:v>44558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44558</c:v>
                </c:pt>
                <c:pt idx="491">
                  <c:v>44558</c:v>
                </c:pt>
                <c:pt idx="492">
                  <c:v>44558</c:v>
                </c:pt>
                <c:pt idx="493">
                  <c:v>44558</c:v>
                </c:pt>
                <c:pt idx="494">
                  <c:v>44558</c:v>
                </c:pt>
                <c:pt idx="495">
                  <c:v>44559</c:v>
                </c:pt>
                <c:pt idx="496">
                  <c:v>44559</c:v>
                </c:pt>
                <c:pt idx="497">
                  <c:v>44559</c:v>
                </c:pt>
                <c:pt idx="498">
                  <c:v>44559</c:v>
                </c:pt>
                <c:pt idx="499">
                  <c:v>44559</c:v>
                </c:pt>
                <c:pt idx="500">
                  <c:v>44559</c:v>
                </c:pt>
                <c:pt idx="501">
                  <c:v>44559</c:v>
                </c:pt>
                <c:pt idx="502">
                  <c:v>44559</c:v>
                </c:pt>
                <c:pt idx="503">
                  <c:v>44559</c:v>
                </c:pt>
                <c:pt idx="504">
                  <c:v>44560</c:v>
                </c:pt>
                <c:pt idx="505">
                  <c:v>44560</c:v>
                </c:pt>
                <c:pt idx="506">
                  <c:v>44560</c:v>
                </c:pt>
                <c:pt idx="507">
                  <c:v>44560</c:v>
                </c:pt>
                <c:pt idx="508">
                  <c:v>44560</c:v>
                </c:pt>
                <c:pt idx="509">
                  <c:v>44560</c:v>
                </c:pt>
                <c:pt idx="510">
                  <c:v>44560</c:v>
                </c:pt>
                <c:pt idx="511">
                  <c:v>44560</c:v>
                </c:pt>
                <c:pt idx="512">
                  <c:v>44560</c:v>
                </c:pt>
                <c:pt idx="513">
                  <c:v>44564</c:v>
                </c:pt>
                <c:pt idx="514">
                  <c:v>44564</c:v>
                </c:pt>
                <c:pt idx="515">
                  <c:v>44564</c:v>
                </c:pt>
                <c:pt idx="516">
                  <c:v>44564</c:v>
                </c:pt>
                <c:pt idx="517">
                  <c:v>44564</c:v>
                </c:pt>
                <c:pt idx="518">
                  <c:v>44564</c:v>
                </c:pt>
                <c:pt idx="519">
                  <c:v>44564</c:v>
                </c:pt>
                <c:pt idx="520">
                  <c:v>44564</c:v>
                </c:pt>
                <c:pt idx="521">
                  <c:v>44564</c:v>
                </c:pt>
                <c:pt idx="522">
                  <c:v>44565</c:v>
                </c:pt>
                <c:pt idx="523">
                  <c:v>44565</c:v>
                </c:pt>
                <c:pt idx="524">
                  <c:v>44565</c:v>
                </c:pt>
                <c:pt idx="525">
                  <c:v>44565</c:v>
                </c:pt>
                <c:pt idx="526">
                  <c:v>44565</c:v>
                </c:pt>
                <c:pt idx="527">
                  <c:v>44565</c:v>
                </c:pt>
                <c:pt idx="528">
                  <c:v>44565</c:v>
                </c:pt>
                <c:pt idx="529">
                  <c:v>44565</c:v>
                </c:pt>
                <c:pt idx="530">
                  <c:v>44565</c:v>
                </c:pt>
                <c:pt idx="531">
                  <c:v>44566</c:v>
                </c:pt>
                <c:pt idx="532">
                  <c:v>44566</c:v>
                </c:pt>
                <c:pt idx="533">
                  <c:v>44566</c:v>
                </c:pt>
                <c:pt idx="534">
                  <c:v>44566</c:v>
                </c:pt>
                <c:pt idx="535">
                  <c:v>44566</c:v>
                </c:pt>
                <c:pt idx="536">
                  <c:v>44566</c:v>
                </c:pt>
                <c:pt idx="537">
                  <c:v>44566</c:v>
                </c:pt>
                <c:pt idx="538">
                  <c:v>44566</c:v>
                </c:pt>
                <c:pt idx="539">
                  <c:v>44566</c:v>
                </c:pt>
                <c:pt idx="540">
                  <c:v>44567</c:v>
                </c:pt>
                <c:pt idx="541">
                  <c:v>44567</c:v>
                </c:pt>
                <c:pt idx="542">
                  <c:v>44567</c:v>
                </c:pt>
                <c:pt idx="543">
                  <c:v>44567</c:v>
                </c:pt>
                <c:pt idx="544">
                  <c:v>44567</c:v>
                </c:pt>
                <c:pt idx="545">
                  <c:v>44567</c:v>
                </c:pt>
                <c:pt idx="546">
                  <c:v>44567</c:v>
                </c:pt>
                <c:pt idx="547">
                  <c:v>44567</c:v>
                </c:pt>
                <c:pt idx="548">
                  <c:v>44567</c:v>
                </c:pt>
                <c:pt idx="549">
                  <c:v>44571</c:v>
                </c:pt>
                <c:pt idx="550">
                  <c:v>44571</c:v>
                </c:pt>
                <c:pt idx="551">
                  <c:v>44571</c:v>
                </c:pt>
                <c:pt idx="552">
                  <c:v>44571</c:v>
                </c:pt>
                <c:pt idx="553">
                  <c:v>44571</c:v>
                </c:pt>
                <c:pt idx="554">
                  <c:v>44571</c:v>
                </c:pt>
                <c:pt idx="555">
                  <c:v>44571</c:v>
                </c:pt>
                <c:pt idx="556">
                  <c:v>44571</c:v>
                </c:pt>
                <c:pt idx="557">
                  <c:v>44571</c:v>
                </c:pt>
                <c:pt idx="558">
                  <c:v>44572</c:v>
                </c:pt>
                <c:pt idx="559">
                  <c:v>44572</c:v>
                </c:pt>
                <c:pt idx="560">
                  <c:v>44572</c:v>
                </c:pt>
                <c:pt idx="561">
                  <c:v>44572</c:v>
                </c:pt>
                <c:pt idx="562">
                  <c:v>44572</c:v>
                </c:pt>
                <c:pt idx="563">
                  <c:v>44572</c:v>
                </c:pt>
                <c:pt idx="564">
                  <c:v>44572</c:v>
                </c:pt>
                <c:pt idx="565">
                  <c:v>44572</c:v>
                </c:pt>
                <c:pt idx="566">
                  <c:v>44572</c:v>
                </c:pt>
                <c:pt idx="567">
                  <c:v>44573</c:v>
                </c:pt>
                <c:pt idx="568">
                  <c:v>44573</c:v>
                </c:pt>
                <c:pt idx="569">
                  <c:v>44573</c:v>
                </c:pt>
                <c:pt idx="570">
                  <c:v>44573</c:v>
                </c:pt>
                <c:pt idx="571">
                  <c:v>44573</c:v>
                </c:pt>
                <c:pt idx="572">
                  <c:v>44573</c:v>
                </c:pt>
                <c:pt idx="573">
                  <c:v>44573</c:v>
                </c:pt>
                <c:pt idx="574">
                  <c:v>44573</c:v>
                </c:pt>
                <c:pt idx="575">
                  <c:v>44573</c:v>
                </c:pt>
                <c:pt idx="576">
                  <c:v>44580</c:v>
                </c:pt>
                <c:pt idx="577">
                  <c:v>44580</c:v>
                </c:pt>
                <c:pt idx="578">
                  <c:v>44580</c:v>
                </c:pt>
                <c:pt idx="579">
                  <c:v>44580</c:v>
                </c:pt>
                <c:pt idx="580">
                  <c:v>44580</c:v>
                </c:pt>
                <c:pt idx="581">
                  <c:v>44580</c:v>
                </c:pt>
                <c:pt idx="582">
                  <c:v>44580</c:v>
                </c:pt>
                <c:pt idx="583">
                  <c:v>44580</c:v>
                </c:pt>
                <c:pt idx="584">
                  <c:v>44580</c:v>
                </c:pt>
                <c:pt idx="585">
                  <c:v>44216</c:v>
                </c:pt>
                <c:pt idx="586">
                  <c:v>44216</c:v>
                </c:pt>
                <c:pt idx="587">
                  <c:v>44216</c:v>
                </c:pt>
                <c:pt idx="588">
                  <c:v>44216</c:v>
                </c:pt>
                <c:pt idx="589">
                  <c:v>44216</c:v>
                </c:pt>
                <c:pt idx="590">
                  <c:v>44216</c:v>
                </c:pt>
                <c:pt idx="591">
                  <c:v>44216</c:v>
                </c:pt>
                <c:pt idx="592">
                  <c:v>44216</c:v>
                </c:pt>
                <c:pt idx="593">
                  <c:v>44216</c:v>
                </c:pt>
                <c:pt idx="594">
                  <c:v>44585</c:v>
                </c:pt>
                <c:pt idx="595">
                  <c:v>44585</c:v>
                </c:pt>
                <c:pt idx="596">
                  <c:v>44585</c:v>
                </c:pt>
                <c:pt idx="597">
                  <c:v>44585</c:v>
                </c:pt>
                <c:pt idx="598">
                  <c:v>44585</c:v>
                </c:pt>
                <c:pt idx="599">
                  <c:v>44585</c:v>
                </c:pt>
                <c:pt idx="600">
                  <c:v>44585</c:v>
                </c:pt>
                <c:pt idx="601">
                  <c:v>44585</c:v>
                </c:pt>
                <c:pt idx="602">
                  <c:v>44585</c:v>
                </c:pt>
                <c:pt idx="603">
                  <c:v>44586</c:v>
                </c:pt>
                <c:pt idx="604">
                  <c:v>44586</c:v>
                </c:pt>
                <c:pt idx="605">
                  <c:v>44586</c:v>
                </c:pt>
                <c:pt idx="606">
                  <c:v>44586</c:v>
                </c:pt>
                <c:pt idx="607">
                  <c:v>44586</c:v>
                </c:pt>
                <c:pt idx="608">
                  <c:v>44586</c:v>
                </c:pt>
                <c:pt idx="609">
                  <c:v>44586</c:v>
                </c:pt>
                <c:pt idx="610">
                  <c:v>44586</c:v>
                </c:pt>
                <c:pt idx="611">
                  <c:v>44586</c:v>
                </c:pt>
                <c:pt idx="612">
                  <c:v>44586</c:v>
                </c:pt>
                <c:pt idx="613">
                  <c:v>44586</c:v>
                </c:pt>
                <c:pt idx="614">
                  <c:v>44586</c:v>
                </c:pt>
                <c:pt idx="615">
                  <c:v>44586</c:v>
                </c:pt>
                <c:pt idx="616">
                  <c:v>44586</c:v>
                </c:pt>
                <c:pt idx="617">
                  <c:v>44586</c:v>
                </c:pt>
                <c:pt idx="618">
                  <c:v>44586</c:v>
                </c:pt>
                <c:pt idx="619">
                  <c:v>44586</c:v>
                </c:pt>
                <c:pt idx="620">
                  <c:v>44587</c:v>
                </c:pt>
                <c:pt idx="621">
                  <c:v>44587</c:v>
                </c:pt>
                <c:pt idx="622">
                  <c:v>44587</c:v>
                </c:pt>
                <c:pt idx="623">
                  <c:v>44587</c:v>
                </c:pt>
                <c:pt idx="624">
                  <c:v>44587</c:v>
                </c:pt>
                <c:pt idx="625">
                  <c:v>44587</c:v>
                </c:pt>
                <c:pt idx="626">
                  <c:v>44587</c:v>
                </c:pt>
                <c:pt idx="627">
                  <c:v>44587</c:v>
                </c:pt>
                <c:pt idx="628">
                  <c:v>44587</c:v>
                </c:pt>
                <c:pt idx="629">
                  <c:v>44587</c:v>
                </c:pt>
                <c:pt idx="630">
                  <c:v>44587</c:v>
                </c:pt>
                <c:pt idx="631">
                  <c:v>44587</c:v>
                </c:pt>
                <c:pt idx="632">
                  <c:v>44587</c:v>
                </c:pt>
                <c:pt idx="633">
                  <c:v>44587</c:v>
                </c:pt>
                <c:pt idx="634">
                  <c:v>44587</c:v>
                </c:pt>
                <c:pt idx="635">
                  <c:v>44587</c:v>
                </c:pt>
                <c:pt idx="636">
                  <c:v>44587</c:v>
                </c:pt>
                <c:pt idx="637">
                  <c:v>44588</c:v>
                </c:pt>
                <c:pt idx="638">
                  <c:v>44588</c:v>
                </c:pt>
                <c:pt idx="639">
                  <c:v>44588</c:v>
                </c:pt>
                <c:pt idx="640">
                  <c:v>44588</c:v>
                </c:pt>
                <c:pt idx="641">
                  <c:v>44588</c:v>
                </c:pt>
                <c:pt idx="642">
                  <c:v>44588</c:v>
                </c:pt>
                <c:pt idx="643">
                  <c:v>44588</c:v>
                </c:pt>
                <c:pt idx="644">
                  <c:v>44588</c:v>
                </c:pt>
                <c:pt idx="645">
                  <c:v>44588</c:v>
                </c:pt>
                <c:pt idx="646">
                  <c:v>44588</c:v>
                </c:pt>
                <c:pt idx="647">
                  <c:v>44588</c:v>
                </c:pt>
                <c:pt idx="648">
                  <c:v>44588</c:v>
                </c:pt>
                <c:pt idx="649">
                  <c:v>44588</c:v>
                </c:pt>
                <c:pt idx="650">
                  <c:v>44588</c:v>
                </c:pt>
                <c:pt idx="651">
                  <c:v>44588</c:v>
                </c:pt>
                <c:pt idx="652">
                  <c:v>44588</c:v>
                </c:pt>
                <c:pt idx="653">
                  <c:v>44588</c:v>
                </c:pt>
                <c:pt idx="654">
                  <c:v>44593</c:v>
                </c:pt>
                <c:pt idx="655">
                  <c:v>44593</c:v>
                </c:pt>
                <c:pt idx="656">
                  <c:v>44593</c:v>
                </c:pt>
                <c:pt idx="657">
                  <c:v>44593</c:v>
                </c:pt>
                <c:pt idx="658">
                  <c:v>44593</c:v>
                </c:pt>
                <c:pt idx="659">
                  <c:v>44593</c:v>
                </c:pt>
                <c:pt idx="660">
                  <c:v>44593</c:v>
                </c:pt>
                <c:pt idx="661">
                  <c:v>44593</c:v>
                </c:pt>
                <c:pt idx="662">
                  <c:v>44593</c:v>
                </c:pt>
                <c:pt idx="663">
                  <c:v>44593</c:v>
                </c:pt>
                <c:pt idx="664">
                  <c:v>44593</c:v>
                </c:pt>
                <c:pt idx="665">
                  <c:v>44593</c:v>
                </c:pt>
                <c:pt idx="666">
                  <c:v>44593</c:v>
                </c:pt>
                <c:pt idx="667">
                  <c:v>44593</c:v>
                </c:pt>
                <c:pt idx="668">
                  <c:v>44593</c:v>
                </c:pt>
                <c:pt idx="669">
                  <c:v>44593</c:v>
                </c:pt>
                <c:pt idx="670">
                  <c:v>44593</c:v>
                </c:pt>
                <c:pt idx="671">
                  <c:v>44599</c:v>
                </c:pt>
                <c:pt idx="672">
                  <c:v>44599</c:v>
                </c:pt>
                <c:pt idx="673">
                  <c:v>44599</c:v>
                </c:pt>
                <c:pt idx="674">
                  <c:v>44599</c:v>
                </c:pt>
                <c:pt idx="675">
                  <c:v>44599</c:v>
                </c:pt>
                <c:pt idx="676">
                  <c:v>44599</c:v>
                </c:pt>
                <c:pt idx="677">
                  <c:v>44599</c:v>
                </c:pt>
                <c:pt idx="678">
                  <c:v>44599</c:v>
                </c:pt>
                <c:pt idx="679">
                  <c:v>44599</c:v>
                </c:pt>
                <c:pt idx="680">
                  <c:v>44599</c:v>
                </c:pt>
                <c:pt idx="681">
                  <c:v>44599</c:v>
                </c:pt>
                <c:pt idx="682">
                  <c:v>44599</c:v>
                </c:pt>
                <c:pt idx="683">
                  <c:v>44599</c:v>
                </c:pt>
                <c:pt idx="684">
                  <c:v>44599</c:v>
                </c:pt>
                <c:pt idx="685">
                  <c:v>44599</c:v>
                </c:pt>
                <c:pt idx="686">
                  <c:v>44599</c:v>
                </c:pt>
                <c:pt idx="687">
                  <c:v>44599</c:v>
                </c:pt>
                <c:pt idx="688">
                  <c:v>44600</c:v>
                </c:pt>
                <c:pt idx="689">
                  <c:v>44600</c:v>
                </c:pt>
                <c:pt idx="690">
                  <c:v>44600</c:v>
                </c:pt>
                <c:pt idx="691">
                  <c:v>44600</c:v>
                </c:pt>
                <c:pt idx="692">
                  <c:v>44600</c:v>
                </c:pt>
                <c:pt idx="693">
                  <c:v>44600</c:v>
                </c:pt>
                <c:pt idx="694">
                  <c:v>44600</c:v>
                </c:pt>
                <c:pt idx="695">
                  <c:v>44600</c:v>
                </c:pt>
                <c:pt idx="696">
                  <c:v>44600</c:v>
                </c:pt>
                <c:pt idx="697">
                  <c:v>44600</c:v>
                </c:pt>
                <c:pt idx="698">
                  <c:v>44600</c:v>
                </c:pt>
                <c:pt idx="699">
                  <c:v>44600</c:v>
                </c:pt>
                <c:pt idx="700">
                  <c:v>44600</c:v>
                </c:pt>
                <c:pt idx="701">
                  <c:v>44600</c:v>
                </c:pt>
                <c:pt idx="702">
                  <c:v>44600</c:v>
                </c:pt>
                <c:pt idx="703">
                  <c:v>44600</c:v>
                </c:pt>
                <c:pt idx="704">
                  <c:v>44600</c:v>
                </c:pt>
                <c:pt idx="705">
                  <c:v>44601</c:v>
                </c:pt>
                <c:pt idx="706">
                  <c:v>44601</c:v>
                </c:pt>
                <c:pt idx="707">
                  <c:v>44601</c:v>
                </c:pt>
                <c:pt idx="708">
                  <c:v>44601</c:v>
                </c:pt>
                <c:pt idx="709">
                  <c:v>44601</c:v>
                </c:pt>
                <c:pt idx="710">
                  <c:v>44601</c:v>
                </c:pt>
                <c:pt idx="711">
                  <c:v>44601</c:v>
                </c:pt>
                <c:pt idx="712">
                  <c:v>44601</c:v>
                </c:pt>
                <c:pt idx="713">
                  <c:v>44601</c:v>
                </c:pt>
                <c:pt idx="714">
                  <c:v>44601</c:v>
                </c:pt>
                <c:pt idx="715">
                  <c:v>44601</c:v>
                </c:pt>
                <c:pt idx="716">
                  <c:v>44601</c:v>
                </c:pt>
                <c:pt idx="717">
                  <c:v>44601</c:v>
                </c:pt>
                <c:pt idx="718">
                  <c:v>44601</c:v>
                </c:pt>
                <c:pt idx="719">
                  <c:v>44601</c:v>
                </c:pt>
                <c:pt idx="720">
                  <c:v>44601</c:v>
                </c:pt>
                <c:pt idx="721">
                  <c:v>44601</c:v>
                </c:pt>
                <c:pt idx="722">
                  <c:v>44602</c:v>
                </c:pt>
                <c:pt idx="723">
                  <c:v>44602</c:v>
                </c:pt>
                <c:pt idx="724">
                  <c:v>44602</c:v>
                </c:pt>
                <c:pt idx="725">
                  <c:v>44602</c:v>
                </c:pt>
                <c:pt idx="726">
                  <c:v>44602</c:v>
                </c:pt>
                <c:pt idx="727">
                  <c:v>44602</c:v>
                </c:pt>
                <c:pt idx="728">
                  <c:v>44602</c:v>
                </c:pt>
                <c:pt idx="729">
                  <c:v>44602</c:v>
                </c:pt>
                <c:pt idx="730">
                  <c:v>44602</c:v>
                </c:pt>
                <c:pt idx="731">
                  <c:v>44602</c:v>
                </c:pt>
                <c:pt idx="732">
                  <c:v>44602</c:v>
                </c:pt>
                <c:pt idx="733">
                  <c:v>44602</c:v>
                </c:pt>
                <c:pt idx="734">
                  <c:v>44602</c:v>
                </c:pt>
                <c:pt idx="735">
                  <c:v>44602</c:v>
                </c:pt>
                <c:pt idx="736">
                  <c:v>44602</c:v>
                </c:pt>
                <c:pt idx="737">
                  <c:v>44602</c:v>
                </c:pt>
                <c:pt idx="738">
                  <c:v>44602</c:v>
                </c:pt>
                <c:pt idx="739">
                  <c:v>44606</c:v>
                </c:pt>
                <c:pt idx="740">
                  <c:v>44606</c:v>
                </c:pt>
                <c:pt idx="741">
                  <c:v>44606</c:v>
                </c:pt>
                <c:pt idx="742">
                  <c:v>44606</c:v>
                </c:pt>
                <c:pt idx="743">
                  <c:v>44606</c:v>
                </c:pt>
                <c:pt idx="744">
                  <c:v>44606</c:v>
                </c:pt>
                <c:pt idx="745">
                  <c:v>44606</c:v>
                </c:pt>
                <c:pt idx="746">
                  <c:v>44606</c:v>
                </c:pt>
                <c:pt idx="747">
                  <c:v>44606</c:v>
                </c:pt>
                <c:pt idx="748">
                  <c:v>44606</c:v>
                </c:pt>
                <c:pt idx="749">
                  <c:v>44606</c:v>
                </c:pt>
                <c:pt idx="750">
                  <c:v>44606</c:v>
                </c:pt>
                <c:pt idx="751">
                  <c:v>44606</c:v>
                </c:pt>
                <c:pt idx="752">
                  <c:v>44606</c:v>
                </c:pt>
                <c:pt idx="753">
                  <c:v>44606</c:v>
                </c:pt>
                <c:pt idx="754">
                  <c:v>44606</c:v>
                </c:pt>
                <c:pt idx="755">
                  <c:v>44606</c:v>
                </c:pt>
                <c:pt idx="756">
                  <c:v>44607</c:v>
                </c:pt>
                <c:pt idx="757">
                  <c:v>44607</c:v>
                </c:pt>
                <c:pt idx="758">
                  <c:v>44607</c:v>
                </c:pt>
                <c:pt idx="759">
                  <c:v>44607</c:v>
                </c:pt>
                <c:pt idx="760">
                  <c:v>44607</c:v>
                </c:pt>
                <c:pt idx="761">
                  <c:v>44607</c:v>
                </c:pt>
                <c:pt idx="762">
                  <c:v>44607</c:v>
                </c:pt>
                <c:pt idx="763">
                  <c:v>44607</c:v>
                </c:pt>
                <c:pt idx="764">
                  <c:v>44607</c:v>
                </c:pt>
                <c:pt idx="765">
                  <c:v>44607</c:v>
                </c:pt>
                <c:pt idx="766">
                  <c:v>44607</c:v>
                </c:pt>
                <c:pt idx="767">
                  <c:v>44607</c:v>
                </c:pt>
                <c:pt idx="768">
                  <c:v>44607</c:v>
                </c:pt>
                <c:pt idx="769">
                  <c:v>44607</c:v>
                </c:pt>
                <c:pt idx="770">
                  <c:v>44607</c:v>
                </c:pt>
                <c:pt idx="771">
                  <c:v>44607</c:v>
                </c:pt>
                <c:pt idx="772">
                  <c:v>44607</c:v>
                </c:pt>
                <c:pt idx="773">
                  <c:v>44609</c:v>
                </c:pt>
                <c:pt idx="774">
                  <c:v>44609</c:v>
                </c:pt>
                <c:pt idx="775">
                  <c:v>44609</c:v>
                </c:pt>
                <c:pt idx="776">
                  <c:v>44609</c:v>
                </c:pt>
                <c:pt idx="777">
                  <c:v>44609</c:v>
                </c:pt>
                <c:pt idx="778">
                  <c:v>44609</c:v>
                </c:pt>
                <c:pt idx="779">
                  <c:v>44609</c:v>
                </c:pt>
                <c:pt idx="780">
                  <c:v>44609</c:v>
                </c:pt>
                <c:pt idx="781">
                  <c:v>44609</c:v>
                </c:pt>
                <c:pt idx="782">
                  <c:v>44609</c:v>
                </c:pt>
                <c:pt idx="783">
                  <c:v>44609</c:v>
                </c:pt>
                <c:pt idx="784">
                  <c:v>44609</c:v>
                </c:pt>
                <c:pt idx="785">
                  <c:v>44609</c:v>
                </c:pt>
                <c:pt idx="786">
                  <c:v>44609</c:v>
                </c:pt>
                <c:pt idx="787">
                  <c:v>44609</c:v>
                </c:pt>
                <c:pt idx="788">
                  <c:v>44609</c:v>
                </c:pt>
                <c:pt idx="789">
                  <c:v>44609</c:v>
                </c:pt>
                <c:pt idx="790">
                  <c:v>44616</c:v>
                </c:pt>
                <c:pt idx="791">
                  <c:v>44616</c:v>
                </c:pt>
                <c:pt idx="792">
                  <c:v>44616</c:v>
                </c:pt>
                <c:pt idx="793">
                  <c:v>44616</c:v>
                </c:pt>
                <c:pt idx="794">
                  <c:v>44616</c:v>
                </c:pt>
                <c:pt idx="795">
                  <c:v>44616</c:v>
                </c:pt>
                <c:pt idx="796">
                  <c:v>44616</c:v>
                </c:pt>
                <c:pt idx="797">
                  <c:v>44616</c:v>
                </c:pt>
                <c:pt idx="798">
                  <c:v>44616</c:v>
                </c:pt>
                <c:pt idx="799">
                  <c:v>44616</c:v>
                </c:pt>
                <c:pt idx="800">
                  <c:v>44616</c:v>
                </c:pt>
                <c:pt idx="801">
                  <c:v>44616</c:v>
                </c:pt>
                <c:pt idx="802">
                  <c:v>44616</c:v>
                </c:pt>
                <c:pt idx="803">
                  <c:v>44616</c:v>
                </c:pt>
                <c:pt idx="804">
                  <c:v>44616</c:v>
                </c:pt>
                <c:pt idx="805">
                  <c:v>44616</c:v>
                </c:pt>
                <c:pt idx="806">
                  <c:v>44616</c:v>
                </c:pt>
                <c:pt idx="807">
                  <c:v>44621</c:v>
                </c:pt>
                <c:pt idx="808">
                  <c:v>44621</c:v>
                </c:pt>
                <c:pt idx="809">
                  <c:v>44621</c:v>
                </c:pt>
                <c:pt idx="810">
                  <c:v>44621</c:v>
                </c:pt>
                <c:pt idx="811">
                  <c:v>44621</c:v>
                </c:pt>
                <c:pt idx="812">
                  <c:v>44621</c:v>
                </c:pt>
                <c:pt idx="813">
                  <c:v>44621</c:v>
                </c:pt>
                <c:pt idx="814">
                  <c:v>44621</c:v>
                </c:pt>
                <c:pt idx="815">
                  <c:v>44621</c:v>
                </c:pt>
                <c:pt idx="816">
                  <c:v>44621</c:v>
                </c:pt>
                <c:pt idx="817">
                  <c:v>44621</c:v>
                </c:pt>
                <c:pt idx="818">
                  <c:v>44621</c:v>
                </c:pt>
                <c:pt idx="819">
                  <c:v>44621</c:v>
                </c:pt>
                <c:pt idx="820">
                  <c:v>44621</c:v>
                </c:pt>
                <c:pt idx="821">
                  <c:v>44621</c:v>
                </c:pt>
                <c:pt idx="822">
                  <c:v>44621</c:v>
                </c:pt>
                <c:pt idx="823">
                  <c:v>44621</c:v>
                </c:pt>
                <c:pt idx="824">
                  <c:v>44622</c:v>
                </c:pt>
                <c:pt idx="825">
                  <c:v>44622</c:v>
                </c:pt>
                <c:pt idx="826">
                  <c:v>44622</c:v>
                </c:pt>
                <c:pt idx="827">
                  <c:v>44622</c:v>
                </c:pt>
                <c:pt idx="828">
                  <c:v>44622</c:v>
                </c:pt>
                <c:pt idx="829">
                  <c:v>44622</c:v>
                </c:pt>
                <c:pt idx="830">
                  <c:v>44622</c:v>
                </c:pt>
                <c:pt idx="831">
                  <c:v>44622</c:v>
                </c:pt>
                <c:pt idx="832">
                  <c:v>44622</c:v>
                </c:pt>
                <c:pt idx="833">
                  <c:v>44622</c:v>
                </c:pt>
                <c:pt idx="834">
                  <c:v>44622</c:v>
                </c:pt>
                <c:pt idx="835">
                  <c:v>44622</c:v>
                </c:pt>
                <c:pt idx="836">
                  <c:v>44622</c:v>
                </c:pt>
                <c:pt idx="837">
                  <c:v>44622</c:v>
                </c:pt>
                <c:pt idx="838">
                  <c:v>44622</c:v>
                </c:pt>
                <c:pt idx="839">
                  <c:v>44622</c:v>
                </c:pt>
                <c:pt idx="840">
                  <c:v>44622</c:v>
                </c:pt>
                <c:pt idx="841">
                  <c:v>44630</c:v>
                </c:pt>
                <c:pt idx="842">
                  <c:v>44630</c:v>
                </c:pt>
                <c:pt idx="843">
                  <c:v>44630</c:v>
                </c:pt>
                <c:pt idx="844">
                  <c:v>44630</c:v>
                </c:pt>
                <c:pt idx="845">
                  <c:v>44630</c:v>
                </c:pt>
                <c:pt idx="846">
                  <c:v>44630</c:v>
                </c:pt>
                <c:pt idx="847">
                  <c:v>44630</c:v>
                </c:pt>
                <c:pt idx="848">
                  <c:v>44630</c:v>
                </c:pt>
                <c:pt idx="849">
                  <c:v>44630</c:v>
                </c:pt>
                <c:pt idx="850">
                  <c:v>44630</c:v>
                </c:pt>
                <c:pt idx="851">
                  <c:v>44630</c:v>
                </c:pt>
                <c:pt idx="852">
                  <c:v>44630</c:v>
                </c:pt>
                <c:pt idx="853">
                  <c:v>44630</c:v>
                </c:pt>
                <c:pt idx="854">
                  <c:v>44630</c:v>
                </c:pt>
                <c:pt idx="855">
                  <c:v>44630</c:v>
                </c:pt>
                <c:pt idx="856">
                  <c:v>44630</c:v>
                </c:pt>
                <c:pt idx="857">
                  <c:v>44630</c:v>
                </c:pt>
                <c:pt idx="858">
                  <c:v>44634</c:v>
                </c:pt>
                <c:pt idx="859">
                  <c:v>44634</c:v>
                </c:pt>
                <c:pt idx="860">
                  <c:v>44634</c:v>
                </c:pt>
                <c:pt idx="861">
                  <c:v>44634</c:v>
                </c:pt>
                <c:pt idx="862">
                  <c:v>44634</c:v>
                </c:pt>
                <c:pt idx="863">
                  <c:v>44634</c:v>
                </c:pt>
                <c:pt idx="864">
                  <c:v>44634</c:v>
                </c:pt>
                <c:pt idx="865">
                  <c:v>44634</c:v>
                </c:pt>
                <c:pt idx="866">
                  <c:v>44634</c:v>
                </c:pt>
                <c:pt idx="867">
                  <c:v>44634</c:v>
                </c:pt>
                <c:pt idx="868">
                  <c:v>44634</c:v>
                </c:pt>
                <c:pt idx="869">
                  <c:v>44634</c:v>
                </c:pt>
                <c:pt idx="870">
                  <c:v>44634</c:v>
                </c:pt>
                <c:pt idx="871">
                  <c:v>44634</c:v>
                </c:pt>
                <c:pt idx="872">
                  <c:v>44634</c:v>
                </c:pt>
                <c:pt idx="873">
                  <c:v>44634</c:v>
                </c:pt>
                <c:pt idx="874">
                  <c:v>44634</c:v>
                </c:pt>
                <c:pt idx="875">
                  <c:v>44636</c:v>
                </c:pt>
                <c:pt idx="876">
                  <c:v>44636</c:v>
                </c:pt>
                <c:pt idx="877">
                  <c:v>44636</c:v>
                </c:pt>
                <c:pt idx="878">
                  <c:v>44636</c:v>
                </c:pt>
                <c:pt idx="879">
                  <c:v>44636</c:v>
                </c:pt>
                <c:pt idx="880">
                  <c:v>44636</c:v>
                </c:pt>
                <c:pt idx="881">
                  <c:v>44636</c:v>
                </c:pt>
                <c:pt idx="882">
                  <c:v>44636</c:v>
                </c:pt>
                <c:pt idx="883">
                  <c:v>44636</c:v>
                </c:pt>
                <c:pt idx="884">
                  <c:v>44636</c:v>
                </c:pt>
                <c:pt idx="885">
                  <c:v>44636</c:v>
                </c:pt>
                <c:pt idx="886">
                  <c:v>44636</c:v>
                </c:pt>
                <c:pt idx="887">
                  <c:v>44636</c:v>
                </c:pt>
                <c:pt idx="888">
                  <c:v>44636</c:v>
                </c:pt>
                <c:pt idx="889">
                  <c:v>44636</c:v>
                </c:pt>
                <c:pt idx="890">
                  <c:v>44636</c:v>
                </c:pt>
                <c:pt idx="891">
                  <c:v>44636</c:v>
                </c:pt>
                <c:pt idx="892">
                  <c:v>44641</c:v>
                </c:pt>
                <c:pt idx="893">
                  <c:v>44641</c:v>
                </c:pt>
                <c:pt idx="894">
                  <c:v>44641</c:v>
                </c:pt>
                <c:pt idx="895">
                  <c:v>44641</c:v>
                </c:pt>
                <c:pt idx="896">
                  <c:v>44641</c:v>
                </c:pt>
                <c:pt idx="897">
                  <c:v>44641</c:v>
                </c:pt>
                <c:pt idx="898">
                  <c:v>44641</c:v>
                </c:pt>
                <c:pt idx="899">
                  <c:v>44641</c:v>
                </c:pt>
                <c:pt idx="900">
                  <c:v>44641</c:v>
                </c:pt>
                <c:pt idx="901">
                  <c:v>44641</c:v>
                </c:pt>
                <c:pt idx="902">
                  <c:v>44641</c:v>
                </c:pt>
                <c:pt idx="903">
                  <c:v>44641</c:v>
                </c:pt>
                <c:pt idx="904">
                  <c:v>44641</c:v>
                </c:pt>
                <c:pt idx="905">
                  <c:v>44641</c:v>
                </c:pt>
                <c:pt idx="906">
                  <c:v>44641</c:v>
                </c:pt>
                <c:pt idx="907">
                  <c:v>44641</c:v>
                </c:pt>
                <c:pt idx="908">
                  <c:v>44641</c:v>
                </c:pt>
              </c:numCache>
            </c:numRef>
          </c:xVal>
          <c:yVal>
            <c:numRef>
              <c:f>'Summary Experiment side'!$O$5:$O$1017</c:f>
              <c:numCache>
                <c:formatCode>General</c:formatCode>
                <c:ptCount val="1013"/>
                <c:pt idx="0">
                  <c:v>21.751412429378529</c:v>
                </c:pt>
                <c:pt idx="1">
                  <c:v>41.328828828828826</c:v>
                </c:pt>
                <c:pt idx="2">
                  <c:v>68.580375782880992</c:v>
                </c:pt>
                <c:pt idx="3">
                  <c:v>17.956903431763767</c:v>
                </c:pt>
                <c:pt idx="4">
                  <c:v>23.724696356275306</c:v>
                </c:pt>
                <c:pt idx="5">
                  <c:v>-8.8308457711442792</c:v>
                </c:pt>
                <c:pt idx="6">
                  <c:v>-14.658385093167702</c:v>
                </c:pt>
                <c:pt idx="7">
                  <c:v>-18.352941176470587</c:v>
                </c:pt>
                <c:pt idx="8">
                  <c:v>46.879756468797559</c:v>
                </c:pt>
                <c:pt idx="9">
                  <c:v>-13.985374771480805</c:v>
                </c:pt>
                <c:pt idx="10">
                  <c:v>-25.022261798753338</c:v>
                </c:pt>
                <c:pt idx="11">
                  <c:v>9.8071625344352604</c:v>
                </c:pt>
                <c:pt idx="12">
                  <c:v>13.73817819810851</c:v>
                </c:pt>
                <c:pt idx="13">
                  <c:v>9.2168353755993611</c:v>
                </c:pt>
                <c:pt idx="14">
                  <c:v>-2.0123839009287927</c:v>
                </c:pt>
                <c:pt idx="15">
                  <c:v>14.161996943453897</c:v>
                </c:pt>
                <c:pt idx="16">
                  <c:v>3.5314891112419069</c:v>
                </c:pt>
                <c:pt idx="17">
                  <c:v>9.3186372745490971</c:v>
                </c:pt>
                <c:pt idx="18">
                  <c:v>14.348894348894348</c:v>
                </c:pt>
                <c:pt idx="19">
                  <c:v>10.675675675675675</c:v>
                </c:pt>
                <c:pt idx="20">
                  <c:v>15.938864628820962</c:v>
                </c:pt>
                <c:pt idx="21">
                  <c:v>-3.296703296703297</c:v>
                </c:pt>
                <c:pt idx="22">
                  <c:v>-58.397271952259167</c:v>
                </c:pt>
                <c:pt idx="23">
                  <c:v>-11.959654178674352</c:v>
                </c:pt>
                <c:pt idx="24">
                  <c:v>1.9553072625698324</c:v>
                </c:pt>
                <c:pt idx="25">
                  <c:v>13.997005988023952</c:v>
                </c:pt>
                <c:pt idx="26">
                  <c:v>-9.0444930707512761</c:v>
                </c:pt>
                <c:pt idx="27">
                  <c:v>-5.1840721262208866</c:v>
                </c:pt>
                <c:pt idx="28">
                  <c:v>-17.580766341096922</c:v>
                </c:pt>
                <c:pt idx="29">
                  <c:v>10.675675675675675</c:v>
                </c:pt>
                <c:pt idx="30">
                  <c:v>15.938864628820962</c:v>
                </c:pt>
                <c:pt idx="31">
                  <c:v>-3.296703296703297</c:v>
                </c:pt>
                <c:pt idx="32">
                  <c:v>-58.397271952259167</c:v>
                </c:pt>
                <c:pt idx="33">
                  <c:v>-11.959654178674352</c:v>
                </c:pt>
                <c:pt idx="34">
                  <c:v>1.9553072625698324</c:v>
                </c:pt>
                <c:pt idx="35">
                  <c:v>13.997005988023952</c:v>
                </c:pt>
                <c:pt idx="36">
                  <c:v>-9.0444930707512761</c:v>
                </c:pt>
                <c:pt idx="37">
                  <c:v>-5.1840721262208866</c:v>
                </c:pt>
                <c:pt idx="38">
                  <c:v>-17.580766341096922</c:v>
                </c:pt>
                <c:pt idx="39">
                  <c:v>-3.9085239085239087</c:v>
                </c:pt>
                <c:pt idx="40">
                  <c:v>-34.769797421731127</c:v>
                </c:pt>
                <c:pt idx="41">
                  <c:v>31.428571428571427</c:v>
                </c:pt>
                <c:pt idx="42">
                  <c:v>41.657438169066076</c:v>
                </c:pt>
                <c:pt idx="43">
                  <c:v>27.485750474984165</c:v>
                </c:pt>
                <c:pt idx="44">
                  <c:v>31.859070464767612</c:v>
                </c:pt>
                <c:pt idx="45">
                  <c:v>11.706263498920086</c:v>
                </c:pt>
                <c:pt idx="46">
                  <c:v>61.786237188872619</c:v>
                </c:pt>
                <c:pt idx="47">
                  <c:v>-6.1455797162286965</c:v>
                </c:pt>
                <c:pt idx="48">
                  <c:v>-2.2332506203473943</c:v>
                </c:pt>
                <c:pt idx="49">
                  <c:v>0.77433628318584069</c:v>
                </c:pt>
                <c:pt idx="50">
                  <c:v>-10.156739811912226</c:v>
                </c:pt>
                <c:pt idx="51">
                  <c:v>-1.5625</c:v>
                </c:pt>
                <c:pt idx="52">
                  <c:v>53.675612602100351</c:v>
                </c:pt>
                <c:pt idx="53">
                  <c:v>-3.0155642023346303</c:v>
                </c:pt>
                <c:pt idx="54">
                  <c:v>-19.566142067205444</c:v>
                </c:pt>
                <c:pt idx="55">
                  <c:v>5.2104208416833666</c:v>
                </c:pt>
                <c:pt idx="56">
                  <c:v>-25.249003984063744</c:v>
                </c:pt>
                <c:pt idx="57">
                  <c:v>-4.4309701492537314</c:v>
                </c:pt>
                <c:pt idx="58">
                  <c:v>-6.6637439719421305</c:v>
                </c:pt>
                <c:pt idx="59">
                  <c:v>38.218923933209645</c:v>
                </c:pt>
                <c:pt idx="60">
                  <c:v>25.336454066705677</c:v>
                </c:pt>
                <c:pt idx="61">
                  <c:v>39.600216099405728</c:v>
                </c:pt>
                <c:pt idx="62">
                  <c:v>30.880579010856451</c:v>
                </c:pt>
                <c:pt idx="63">
                  <c:v>-11.734364925854287</c:v>
                </c:pt>
                <c:pt idx="64">
                  <c:v>-11.317365269461078</c:v>
                </c:pt>
                <c:pt idx="65">
                  <c:v>4.1530054644808745</c:v>
                </c:pt>
                <c:pt idx="66">
                  <c:v>9.8781270044900573</c:v>
                </c:pt>
                <c:pt idx="67">
                  <c:v>25.134843581445519</c:v>
                </c:pt>
                <c:pt idx="68">
                  <c:v>7.7709611451942742</c:v>
                </c:pt>
                <c:pt idx="69">
                  <c:v>6.2846580406654349</c:v>
                </c:pt>
                <c:pt idx="70">
                  <c:v>12.719606465214337</c:v>
                </c:pt>
                <c:pt idx="71">
                  <c:v>16.977077363896846</c:v>
                </c:pt>
                <c:pt idx="72">
                  <c:v>3.1424581005586596</c:v>
                </c:pt>
                <c:pt idx="73">
                  <c:v>21.376811594202898</c:v>
                </c:pt>
                <c:pt idx="74">
                  <c:v>13.930348258706468</c:v>
                </c:pt>
                <c:pt idx="75">
                  <c:v>22.618125484120839</c:v>
                </c:pt>
                <c:pt idx="76">
                  <c:v>45.85026117237377</c:v>
                </c:pt>
                <c:pt idx="77">
                  <c:v>4.8604860486048604</c:v>
                </c:pt>
                <c:pt idx="78">
                  <c:v>-7.5976845151953682</c:v>
                </c:pt>
                <c:pt idx="79">
                  <c:v>69.0159574468085</c:v>
                </c:pt>
                <c:pt idx="80">
                  <c:v>3.0594405594405596</c:v>
                </c:pt>
                <c:pt idx="81">
                  <c:v>55.005021760964176</c:v>
                </c:pt>
                <c:pt idx="82">
                  <c:v>68.82078614257162</c:v>
                </c:pt>
                <c:pt idx="83">
                  <c:v>90.073904179408771</c:v>
                </c:pt>
                <c:pt idx="84">
                  <c:v>4.725168756027001</c:v>
                </c:pt>
                <c:pt idx="85">
                  <c:v>18.079430942501482</c:v>
                </c:pt>
                <c:pt idx="86">
                  <c:v>-10.541945063103192</c:v>
                </c:pt>
                <c:pt idx="87">
                  <c:v>-3.420669577874818</c:v>
                </c:pt>
                <c:pt idx="88">
                  <c:v>15.887850467289718</c:v>
                </c:pt>
                <c:pt idx="89">
                  <c:v>15.701970443349753</c:v>
                </c:pt>
                <c:pt idx="90">
                  <c:v>8.8455772113943016</c:v>
                </c:pt>
                <c:pt idx="91">
                  <c:v>-6.8413391557496359</c:v>
                </c:pt>
                <c:pt idx="92">
                  <c:v>-18.67179980750722</c:v>
                </c:pt>
                <c:pt idx="93">
                  <c:v>15.320910973084887</c:v>
                </c:pt>
                <c:pt idx="94">
                  <c:v>7.4729035938391339</c:v>
                </c:pt>
                <c:pt idx="95">
                  <c:v>15.451577801958653</c:v>
                </c:pt>
                <c:pt idx="96">
                  <c:v>4.980842911877394</c:v>
                </c:pt>
                <c:pt idx="97">
                  <c:v>-9.120000000000001</c:v>
                </c:pt>
                <c:pt idx="98">
                  <c:v>14.462416745956233</c:v>
                </c:pt>
                <c:pt idx="99">
                  <c:v>-0.93833780160857905</c:v>
                </c:pt>
                <c:pt idx="100">
                  <c:v>6.7873303167420813</c:v>
                </c:pt>
                <c:pt idx="101">
                  <c:v>-69.893742621015349</c:v>
                </c:pt>
                <c:pt idx="102">
                  <c:v>14.358108108108109</c:v>
                </c:pt>
                <c:pt idx="103">
                  <c:v>-3.0527289546716005</c:v>
                </c:pt>
                <c:pt idx="104">
                  <c:v>2.8759244042728018</c:v>
                </c:pt>
                <c:pt idx="105">
                  <c:v>-28.18181818181818</c:v>
                </c:pt>
                <c:pt idx="106">
                  <c:v>-7.731958762886598</c:v>
                </c:pt>
                <c:pt idx="107">
                  <c:v>8.0789946140035909</c:v>
                </c:pt>
                <c:pt idx="108">
                  <c:v>4.766839378238342</c:v>
                </c:pt>
                <c:pt idx="109">
                  <c:v>5.3816046966731896</c:v>
                </c:pt>
                <c:pt idx="110">
                  <c:v>-3.5902851108764517</c:v>
                </c:pt>
                <c:pt idx="111">
                  <c:v>-2.6290165530671863</c:v>
                </c:pt>
                <c:pt idx="112">
                  <c:v>-18.791312559017943</c:v>
                </c:pt>
                <c:pt idx="113">
                  <c:v>3.2828282828282833</c:v>
                </c:pt>
                <c:pt idx="114">
                  <c:v>-4.9822064056939501</c:v>
                </c:pt>
                <c:pt idx="115">
                  <c:v>-19.611650485436893</c:v>
                </c:pt>
                <c:pt idx="116">
                  <c:v>-8.0952380952380949</c:v>
                </c:pt>
                <c:pt idx="117">
                  <c:v>21.649484536082475</c:v>
                </c:pt>
                <c:pt idx="118">
                  <c:v>4.9445865302642797</c:v>
                </c:pt>
                <c:pt idx="119">
                  <c:v>-14.239482200647249</c:v>
                </c:pt>
                <c:pt idx="120">
                  <c:v>9.6632503660322104</c:v>
                </c:pt>
                <c:pt idx="121">
                  <c:v>-11.295681063122924</c:v>
                </c:pt>
                <c:pt idx="122">
                  <c:v>8.7979094076655056</c:v>
                </c:pt>
                <c:pt idx="123">
                  <c:v>-2.8380634390651087</c:v>
                </c:pt>
                <c:pt idx="124">
                  <c:v>27.956989247311824</c:v>
                </c:pt>
                <c:pt idx="125">
                  <c:v>-83.181162902450751</c:v>
                </c:pt>
                <c:pt idx="126">
                  <c:v>74.214921038300957</c:v>
                </c:pt>
                <c:pt idx="127">
                  <c:v>7.3810582481102713</c:v>
                </c:pt>
                <c:pt idx="128">
                  <c:v>25.018270401948843</c:v>
                </c:pt>
                <c:pt idx="129">
                  <c:v>-53.938077131993481</c:v>
                </c:pt>
                <c:pt idx="130">
                  <c:v>21.085814360770577</c:v>
                </c:pt>
                <c:pt idx="131">
                  <c:v>19.150209455415919</c:v>
                </c:pt>
                <c:pt idx="132">
                  <c:v>32.044299201161948</c:v>
                </c:pt>
                <c:pt idx="133">
                  <c:v>23.222557905337364</c:v>
                </c:pt>
                <c:pt idx="134">
                  <c:v>-3.9215686274509802</c:v>
                </c:pt>
                <c:pt idx="135">
                  <c:v>9.0753424657534243</c:v>
                </c:pt>
                <c:pt idx="136">
                  <c:v>-0.73059360730593603</c:v>
                </c:pt>
                <c:pt idx="137">
                  <c:v>-18.391787852865697</c:v>
                </c:pt>
                <c:pt idx="138">
                  <c:v>-18.574108818011258</c:v>
                </c:pt>
                <c:pt idx="139">
                  <c:v>-12.092130518234164</c:v>
                </c:pt>
                <c:pt idx="140">
                  <c:v>-39.24977127172918</c:v>
                </c:pt>
                <c:pt idx="141">
                  <c:v>-24.66734902763562</c:v>
                </c:pt>
                <c:pt idx="142">
                  <c:v>-22.093023255813954</c:v>
                </c:pt>
                <c:pt idx="143">
                  <c:v>-24.728260869565215</c:v>
                </c:pt>
                <c:pt idx="144">
                  <c:v>-51.339764201500536</c:v>
                </c:pt>
                <c:pt idx="145">
                  <c:v>-142.02127659574469</c:v>
                </c:pt>
                <c:pt idx="146">
                  <c:v>-368.61702127659572</c:v>
                </c:pt>
                <c:pt idx="147">
                  <c:v>-210</c:v>
                </c:pt>
                <c:pt idx="148">
                  <c:v>74.12587412587412</c:v>
                </c:pt>
                <c:pt idx="149">
                  <c:v>-145.52238805970151</c:v>
                </c:pt>
                <c:pt idx="150">
                  <c:v>-117.9930795847751</c:v>
                </c:pt>
                <c:pt idx="151">
                  <c:v>55.967078189300409</c:v>
                </c:pt>
                <c:pt idx="152">
                  <c:v>20.80462937448333</c:v>
                </c:pt>
                <c:pt idx="153">
                  <c:v>9.1050181065700979</c:v>
                </c:pt>
                <c:pt idx="154">
                  <c:v>4.5626417948071589</c:v>
                </c:pt>
                <c:pt idx="155">
                  <c:v>9.4027954256670903</c:v>
                </c:pt>
                <c:pt idx="156">
                  <c:v>5.3417455310199795</c:v>
                </c:pt>
                <c:pt idx="157">
                  <c:v>8.4228997587190175</c:v>
                </c:pt>
                <c:pt idx="158">
                  <c:v>1.8024344569288389</c:v>
                </c:pt>
                <c:pt idx="159">
                  <c:v>15.424973767051418</c:v>
                </c:pt>
                <c:pt idx="160">
                  <c:v>14.713774597495528</c:v>
                </c:pt>
                <c:pt idx="161">
                  <c:v>61.39582796806593</c:v>
                </c:pt>
                <c:pt idx="162">
                  <c:v>50.119904076738607</c:v>
                </c:pt>
                <c:pt idx="163">
                  <c:v>16.612495485734922</c:v>
                </c:pt>
                <c:pt idx="164">
                  <c:v>16.028955532574972</c:v>
                </c:pt>
                <c:pt idx="165">
                  <c:v>8.1961345740873295</c:v>
                </c:pt>
                <c:pt idx="166">
                  <c:v>11.285175514940528</c:v>
                </c:pt>
                <c:pt idx="167">
                  <c:v>59.783600573588849</c:v>
                </c:pt>
                <c:pt idx="168">
                  <c:v>-232.50543309531201</c:v>
                </c:pt>
                <c:pt idx="169">
                  <c:v>36.897590361445779</c:v>
                </c:pt>
                <c:pt idx="170">
                  <c:v>-11.463664278403275</c:v>
                </c:pt>
                <c:pt idx="171">
                  <c:v>48.675365757216291</c:v>
                </c:pt>
                <c:pt idx="172">
                  <c:v>-45.780590717299582</c:v>
                </c:pt>
                <c:pt idx="173">
                  <c:v>-26.069410815173526</c:v>
                </c:pt>
                <c:pt idx="174">
                  <c:v>14.116915422885572</c:v>
                </c:pt>
                <c:pt idx="175">
                  <c:v>1.5664160401002505</c:v>
                </c:pt>
                <c:pt idx="176">
                  <c:v>50.542867839760383</c:v>
                </c:pt>
                <c:pt idx="177">
                  <c:v>37.679083094555878</c:v>
                </c:pt>
                <c:pt idx="178">
                  <c:v>-14.817415730337077</c:v>
                </c:pt>
                <c:pt idx="179">
                  <c:v>-27.982954545454547</c:v>
                </c:pt>
                <c:pt idx="180">
                  <c:v>-16.513952519783423</c:v>
                </c:pt>
                <c:pt idx="181">
                  <c:v>16.847735249874646</c:v>
                </c:pt>
                <c:pt idx="182">
                  <c:v>9.5411970153992698</c:v>
                </c:pt>
                <c:pt idx="183">
                  <c:v>19.368459702588581</c:v>
                </c:pt>
                <c:pt idx="184">
                  <c:v>-68.369441277080952</c:v>
                </c:pt>
                <c:pt idx="185">
                  <c:v>16.698044895003619</c:v>
                </c:pt>
                <c:pt idx="186">
                  <c:v>-255.6085160470289</c:v>
                </c:pt>
                <c:pt idx="187">
                  <c:v>-1.5877287405812703</c:v>
                </c:pt>
                <c:pt idx="188">
                  <c:v>-53.539133146242591</c:v>
                </c:pt>
                <c:pt idx="189">
                  <c:v>-29.239380968060587</c:v>
                </c:pt>
                <c:pt idx="190">
                  <c:v>-6.2311090444082771</c:v>
                </c:pt>
                <c:pt idx="191">
                  <c:v>-29.431939978563769</c:v>
                </c:pt>
                <c:pt idx="192">
                  <c:v>-132.47959470869688</c:v>
                </c:pt>
                <c:pt idx="193">
                  <c:v>28.656174334140438</c:v>
                </c:pt>
                <c:pt idx="194">
                  <c:v>44.971751412429377</c:v>
                </c:pt>
                <c:pt idx="195">
                  <c:v>-29.586757726588726</c:v>
                </c:pt>
                <c:pt idx="196">
                  <c:v>-105.60493827160494</c:v>
                </c:pt>
                <c:pt idx="197">
                  <c:v>25.885785744060026</c:v>
                </c:pt>
                <c:pt idx="198">
                  <c:v>-33.314054366685944</c:v>
                </c:pt>
                <c:pt idx="199">
                  <c:v>9.7014925373134329</c:v>
                </c:pt>
                <c:pt idx="200">
                  <c:v>32.804792107117684</c:v>
                </c:pt>
                <c:pt idx="201">
                  <c:v>-9.9849284099472495</c:v>
                </c:pt>
                <c:pt idx="202">
                  <c:v>-78.456591639871391</c:v>
                </c:pt>
                <c:pt idx="203">
                  <c:v>-481.43664245359162</c:v>
                </c:pt>
                <c:pt idx="204">
                  <c:v>-25.399239543726239</c:v>
                </c:pt>
                <c:pt idx="205">
                  <c:v>5.5593685655456415</c:v>
                </c:pt>
                <c:pt idx="206">
                  <c:v>29.919632606199769</c:v>
                </c:pt>
                <c:pt idx="207">
                  <c:v>16.344160331720804</c:v>
                </c:pt>
                <c:pt idx="208">
                  <c:v>4.2682926829268295</c:v>
                </c:pt>
                <c:pt idx="209">
                  <c:v>1.0273972602739725</c:v>
                </c:pt>
                <c:pt idx="210">
                  <c:v>17.756622516556291</c:v>
                </c:pt>
                <c:pt idx="211">
                  <c:v>15.429917550058892</c:v>
                </c:pt>
                <c:pt idx="212">
                  <c:v>21.570756424176622</c:v>
                </c:pt>
                <c:pt idx="213">
                  <c:v>5.244618395303327</c:v>
                </c:pt>
                <c:pt idx="214">
                  <c:v>14.02310924369748</c:v>
                </c:pt>
                <c:pt idx="215">
                  <c:v>-97.043514470122844</c:v>
                </c:pt>
                <c:pt idx="216">
                  <c:v>-774.58521870286575</c:v>
                </c:pt>
                <c:pt idx="217">
                  <c:v>20.309423347398031</c:v>
                </c:pt>
                <c:pt idx="218">
                  <c:v>-19.75</c:v>
                </c:pt>
                <c:pt idx="219">
                  <c:v>-59.259873879853963</c:v>
                </c:pt>
                <c:pt idx="220">
                  <c:v>-7.5929582099374793</c:v>
                </c:pt>
                <c:pt idx="221">
                  <c:v>-50</c:v>
                </c:pt>
                <c:pt idx="222">
                  <c:v>-183.87402320625148</c:v>
                </c:pt>
                <c:pt idx="223">
                  <c:v>-38.060582218725415</c:v>
                </c:pt>
                <c:pt idx="224">
                  <c:v>-117.47388414055079</c:v>
                </c:pt>
                <c:pt idx="225">
                  <c:v>2.202339986235375</c:v>
                </c:pt>
                <c:pt idx="226">
                  <c:v>32.423208191126278</c:v>
                </c:pt>
                <c:pt idx="227">
                  <c:v>4.0214477211796247</c:v>
                </c:pt>
                <c:pt idx="228">
                  <c:v>59.406403365272261</c:v>
                </c:pt>
                <c:pt idx="229">
                  <c:v>32.826747720364743</c:v>
                </c:pt>
                <c:pt idx="230">
                  <c:v>42.302292934019654</c:v>
                </c:pt>
                <c:pt idx="231">
                  <c:v>37.668064967193722</c:v>
                </c:pt>
                <c:pt idx="232">
                  <c:v>64.84375</c:v>
                </c:pt>
                <c:pt idx="233">
                  <c:v>-63.053097345132748</c:v>
                </c:pt>
                <c:pt idx="234">
                  <c:v>-0.56497175141242939</c:v>
                </c:pt>
                <c:pt idx="235">
                  <c:v>-9.3229744728079904</c:v>
                </c:pt>
                <c:pt idx="236">
                  <c:v>-9.9558916194076872</c:v>
                </c:pt>
                <c:pt idx="237">
                  <c:v>-20.73170731707317</c:v>
                </c:pt>
                <c:pt idx="238">
                  <c:v>-15.542077331311599</c:v>
                </c:pt>
                <c:pt idx="239">
                  <c:v>-59.752747252747248</c:v>
                </c:pt>
                <c:pt idx="240">
                  <c:v>-1.8772563176895307</c:v>
                </c:pt>
                <c:pt idx="241">
                  <c:v>30.962821734985702</c:v>
                </c:pt>
                <c:pt idx="242">
                  <c:v>-0.48735912275357907</c:v>
                </c:pt>
                <c:pt idx="243">
                  <c:v>26.836363636363636</c:v>
                </c:pt>
                <c:pt idx="244">
                  <c:v>25.58314522197141</c:v>
                </c:pt>
                <c:pt idx="245">
                  <c:v>-52.369852369852367</c:v>
                </c:pt>
                <c:pt idx="246">
                  <c:v>51.894423158790971</c:v>
                </c:pt>
                <c:pt idx="247">
                  <c:v>-130.94721619667388</c:v>
                </c:pt>
                <c:pt idx="248">
                  <c:v>9.0546270890496388</c:v>
                </c:pt>
                <c:pt idx="249">
                  <c:v>1.4618299945858149</c:v>
                </c:pt>
                <c:pt idx="250">
                  <c:v>20.308123249299719</c:v>
                </c:pt>
                <c:pt idx="251">
                  <c:v>-206.78059536934953</c:v>
                </c:pt>
                <c:pt idx="252">
                  <c:v>14.321482223335003</c:v>
                </c:pt>
                <c:pt idx="253">
                  <c:v>-20.641489912053803</c:v>
                </c:pt>
                <c:pt idx="254">
                  <c:v>-34.167318217357312</c:v>
                </c:pt>
                <c:pt idx="255">
                  <c:v>7.6438471230575384</c:v>
                </c:pt>
                <c:pt idx="256">
                  <c:v>62.555243069505828</c:v>
                </c:pt>
                <c:pt idx="257">
                  <c:v>57.999314833847201</c:v>
                </c:pt>
                <c:pt idx="258">
                  <c:v>-164.74250141482739</c:v>
                </c:pt>
                <c:pt idx="259">
                  <c:v>-127.62492981471082</c:v>
                </c:pt>
                <c:pt idx="260">
                  <c:v>6.2428571428571429</c:v>
                </c:pt>
                <c:pt idx="261">
                  <c:v>-8.2265677680377607</c:v>
                </c:pt>
                <c:pt idx="262">
                  <c:v>-9.0640206087205417</c:v>
                </c:pt>
                <c:pt idx="263">
                  <c:v>0.37561891753457399</c:v>
                </c:pt>
                <c:pt idx="264">
                  <c:v>-185.74584574008261</c:v>
                </c:pt>
                <c:pt idx="265">
                  <c:v>-31.702274293590627</c:v>
                </c:pt>
                <c:pt idx="266">
                  <c:v>-67.739873771670531</c:v>
                </c:pt>
                <c:pt idx="267">
                  <c:v>-85.181818181818187</c:v>
                </c:pt>
                <c:pt idx="268">
                  <c:v>-44.611207481710537</c:v>
                </c:pt>
                <c:pt idx="269">
                  <c:v>-5.5204140310523284</c:v>
                </c:pt>
                <c:pt idx="270">
                  <c:v>6.8268015170670031</c:v>
                </c:pt>
                <c:pt idx="271">
                  <c:v>-41.033623910336239</c:v>
                </c:pt>
                <c:pt idx="272">
                  <c:v>21.719858156028369</c:v>
                </c:pt>
                <c:pt idx="273">
                  <c:v>-46.724890829694324</c:v>
                </c:pt>
                <c:pt idx="274">
                  <c:v>-827.59452936444086</c:v>
                </c:pt>
                <c:pt idx="275">
                  <c:v>-1.5011547344110854</c:v>
                </c:pt>
                <c:pt idx="276">
                  <c:v>1.7497812773403325</c:v>
                </c:pt>
                <c:pt idx="277">
                  <c:v>0</c:v>
                </c:pt>
                <c:pt idx="278">
                  <c:v>863.62082912032361</c:v>
                </c:pt>
                <c:pt idx="279">
                  <c:v>1756.8961600865332</c:v>
                </c:pt>
                <c:pt idx="280">
                  <c:v>2350.783319705642</c:v>
                </c:pt>
                <c:pt idx="281">
                  <c:v>2189.9006622516558</c:v>
                </c:pt>
                <c:pt idx="282">
                  <c:v>2867.5748138117806</c:v>
                </c:pt>
                <c:pt idx="283">
                  <c:v>1660.3501400560224</c:v>
                </c:pt>
                <c:pt idx="284">
                  <c:v>1394.7972972972973</c:v>
                </c:pt>
                <c:pt idx="285">
                  <c:v>1735.9459459459461</c:v>
                </c:pt>
                <c:pt idx="286">
                  <c:v>1651.4630152456239</c:v>
                </c:pt>
                <c:pt idx="287">
                  <c:v>-17.6158940397351</c:v>
                </c:pt>
                <c:pt idx="288">
                  <c:v>-55.21207764198418</c:v>
                </c:pt>
                <c:pt idx="289">
                  <c:v>1.2521343198634036</c:v>
                </c:pt>
                <c:pt idx="290">
                  <c:v>35.988883742473362</c:v>
                </c:pt>
                <c:pt idx="291">
                  <c:v>82.628988458927353</c:v>
                </c:pt>
                <c:pt idx="292">
                  <c:v>10.636023516835918</c:v>
                </c:pt>
                <c:pt idx="293">
                  <c:v>9.4530722484807566</c:v>
                </c:pt>
                <c:pt idx="294">
                  <c:v>-74.559341950646299</c:v>
                </c:pt>
                <c:pt idx="295">
                  <c:v>-23.833865814696487</c:v>
                </c:pt>
                <c:pt idx="296">
                  <c:v>-4.4925124792013316</c:v>
                </c:pt>
                <c:pt idx="297">
                  <c:v>-53.649635036496349</c:v>
                </c:pt>
                <c:pt idx="298">
                  <c:v>49.96780424983902</c:v>
                </c:pt>
                <c:pt idx="299">
                  <c:v>-107.88091068301226</c:v>
                </c:pt>
                <c:pt idx="300">
                  <c:v>20.292747837658016</c:v>
                </c:pt>
                <c:pt idx="301">
                  <c:v>18.74310915104741</c:v>
                </c:pt>
                <c:pt idx="302">
                  <c:v>-42.476851851851855</c:v>
                </c:pt>
                <c:pt idx="303">
                  <c:v>-22.456140350877192</c:v>
                </c:pt>
                <c:pt idx="304">
                  <c:v>-6.1587301587301591</c:v>
                </c:pt>
                <c:pt idx="305">
                  <c:v>36.072572038420489</c:v>
                </c:pt>
                <c:pt idx="306">
                  <c:v>-209.64630225080384</c:v>
                </c:pt>
                <c:pt idx="307">
                  <c:v>-424.63022508038586</c:v>
                </c:pt>
                <c:pt idx="308">
                  <c:v>9.4911734164070616</c:v>
                </c:pt>
                <c:pt idx="309">
                  <c:v>-349.00497512437812</c:v>
                </c:pt>
                <c:pt idx="310">
                  <c:v>-23.947846179237498</c:v>
                </c:pt>
                <c:pt idx="311">
                  <c:v>31.693154034229831</c:v>
                </c:pt>
                <c:pt idx="312">
                  <c:v>38.941890719861235</c:v>
                </c:pt>
                <c:pt idx="313">
                  <c:v>50.629722921914357</c:v>
                </c:pt>
                <c:pt idx="314">
                  <c:v>-3.3102386451116246</c:v>
                </c:pt>
                <c:pt idx="315">
                  <c:v>5.3484602917341979</c:v>
                </c:pt>
                <c:pt idx="316">
                  <c:v>-75.818476499189629</c:v>
                </c:pt>
                <c:pt idx="317">
                  <c:v>-65.205479452054789</c:v>
                </c:pt>
                <c:pt idx="318">
                  <c:v>-9.1380427738172383</c:v>
                </c:pt>
                <c:pt idx="319">
                  <c:v>-69.925068119891009</c:v>
                </c:pt>
                <c:pt idx="320">
                  <c:v>-41.501746216530847</c:v>
                </c:pt>
                <c:pt idx="321">
                  <c:v>13.849118942731279</c:v>
                </c:pt>
                <c:pt idx="322">
                  <c:v>27.997550520514391</c:v>
                </c:pt>
                <c:pt idx="323">
                  <c:v>-43.492063492063494</c:v>
                </c:pt>
                <c:pt idx="324">
                  <c:v>-14.733059548254621</c:v>
                </c:pt>
                <c:pt idx="325">
                  <c:v>-85.973207249802996</c:v>
                </c:pt>
                <c:pt idx="326">
                  <c:v>43.859649122807014</c:v>
                </c:pt>
                <c:pt idx="327">
                  <c:v>-33.88388388388389</c:v>
                </c:pt>
                <c:pt idx="328">
                  <c:v>22.757905650596165</c:v>
                </c:pt>
                <c:pt idx="329">
                  <c:v>-134.46153846153845</c:v>
                </c:pt>
                <c:pt idx="330">
                  <c:v>-19.682614874467077</c:v>
                </c:pt>
                <c:pt idx="331">
                  <c:v>-15.642037977063358</c:v>
                </c:pt>
                <c:pt idx="332">
                  <c:v>26.551345414607358</c:v>
                </c:pt>
                <c:pt idx="333">
                  <c:v>8.2830847350047598</c:v>
                </c:pt>
                <c:pt idx="334">
                  <c:v>31.398983978116451</c:v>
                </c:pt>
                <c:pt idx="335">
                  <c:v>18.020527859237536</c:v>
                </c:pt>
                <c:pt idx="336">
                  <c:v>20</c:v>
                </c:pt>
                <c:pt idx="337">
                  <c:v>4.3637194425405523</c:v>
                </c:pt>
                <c:pt idx="338">
                  <c:v>28.923357664233578</c:v>
                </c:pt>
                <c:pt idx="339">
                  <c:v>24.51042324699937</c:v>
                </c:pt>
                <c:pt idx="340">
                  <c:v>19.305745554035568</c:v>
                </c:pt>
                <c:pt idx="341">
                  <c:v>-55.770925110132161</c:v>
                </c:pt>
                <c:pt idx="342">
                  <c:v>-911.58460901944557</c:v>
                </c:pt>
                <c:pt idx="343">
                  <c:v>-299.83154348283853</c:v>
                </c:pt>
                <c:pt idx="344">
                  <c:v>-1845.1807228915661</c:v>
                </c:pt>
                <c:pt idx="345">
                  <c:v>-40.704631065809885</c:v>
                </c:pt>
                <c:pt idx="346">
                  <c:v>28.948035487959444</c:v>
                </c:pt>
                <c:pt idx="347">
                  <c:v>-407.29166666666669</c:v>
                </c:pt>
                <c:pt idx="348">
                  <c:v>-68.961560527825583</c:v>
                </c:pt>
                <c:pt idx="349">
                  <c:v>-118.30780452224654</c:v>
                </c:pt>
                <c:pt idx="350">
                  <c:v>-0.62893081761006298</c:v>
                </c:pt>
                <c:pt idx="351">
                  <c:v>-81.084656084656075</c:v>
                </c:pt>
                <c:pt idx="352">
                  <c:v>98.10405300077943</c:v>
                </c:pt>
                <c:pt idx="353">
                  <c:v>-15.707964601769911</c:v>
                </c:pt>
                <c:pt idx="354">
                  <c:v>14.063926940639268</c:v>
                </c:pt>
                <c:pt idx="355">
                  <c:v>-1.5765765765765765</c:v>
                </c:pt>
                <c:pt idx="356">
                  <c:v>-23.052464228934817</c:v>
                </c:pt>
                <c:pt idx="357">
                  <c:v>-76.461295418641399</c:v>
                </c:pt>
                <c:pt idx="358">
                  <c:v>12.716328066215199</c:v>
                </c:pt>
                <c:pt idx="359">
                  <c:v>33.175108914753885</c:v>
                </c:pt>
                <c:pt idx="360">
                  <c:v>40.809051456912584</c:v>
                </c:pt>
                <c:pt idx="361">
                  <c:v>78.650362318840578</c:v>
                </c:pt>
                <c:pt idx="362">
                  <c:v>42.72022668555713</c:v>
                </c:pt>
                <c:pt idx="363">
                  <c:v>44.464944649446494</c:v>
                </c:pt>
                <c:pt idx="364">
                  <c:v>39.891274802935577</c:v>
                </c:pt>
                <c:pt idx="365">
                  <c:v>31.290068608705436</c:v>
                </c:pt>
                <c:pt idx="366">
                  <c:v>32.711525649566951</c:v>
                </c:pt>
                <c:pt idx="367">
                  <c:v>58.008069467590559</c:v>
                </c:pt>
                <c:pt idx="368">
                  <c:v>13.019052271617001</c:v>
                </c:pt>
                <c:pt idx="369">
                  <c:v>41.230332731493426</c:v>
                </c:pt>
                <c:pt idx="370">
                  <c:v>0.89949159170903403</c:v>
                </c:pt>
                <c:pt idx="371">
                  <c:v>42.565160322520157</c:v>
                </c:pt>
                <c:pt idx="372">
                  <c:v>27.806632041550138</c:v>
                </c:pt>
                <c:pt idx="373">
                  <c:v>21.855345911949687</c:v>
                </c:pt>
                <c:pt idx="374">
                  <c:v>1.377087606211544</c:v>
                </c:pt>
                <c:pt idx="375">
                  <c:v>0.52230685527747545</c:v>
                </c:pt>
                <c:pt idx="376">
                  <c:v>26.436170212765958</c:v>
                </c:pt>
                <c:pt idx="377">
                  <c:v>28.742514970059879</c:v>
                </c:pt>
                <c:pt idx="378">
                  <c:v>15.207200450028127</c:v>
                </c:pt>
                <c:pt idx="379">
                  <c:v>89.228862212943625</c:v>
                </c:pt>
                <c:pt idx="380">
                  <c:v>38.65336658354115</c:v>
                </c:pt>
                <c:pt idx="381">
                  <c:v>42.154736080983369</c:v>
                </c:pt>
                <c:pt idx="383">
                  <c:v>15.47008547008547</c:v>
                </c:pt>
                <c:pt idx="384">
                  <c:v>15.281003251277287</c:v>
                </c:pt>
                <c:pt idx="385">
                  <c:v>5.668449197860963</c:v>
                </c:pt>
                <c:pt idx="386">
                  <c:v>31.169346833432598</c:v>
                </c:pt>
                <c:pt idx="387">
                  <c:v>15.3539615564932</c:v>
                </c:pt>
                <c:pt idx="388">
                  <c:v>66.265216265216267</c:v>
                </c:pt>
                <c:pt idx="389">
                  <c:v>48.217265968745259</c:v>
                </c:pt>
                <c:pt idx="390">
                  <c:v>61.394643759474491</c:v>
                </c:pt>
                <c:pt idx="391">
                  <c:v>53.589315525876458</c:v>
                </c:pt>
                <c:pt idx="392">
                  <c:v>8.0945198592257412</c:v>
                </c:pt>
                <c:pt idx="393">
                  <c:v>22.148077534159516</c:v>
                </c:pt>
                <c:pt idx="394">
                  <c:v>26.476519734946702</c:v>
                </c:pt>
                <c:pt idx="395">
                  <c:v>73.651551312649161</c:v>
                </c:pt>
                <c:pt idx="396">
                  <c:v>11.585365853658537</c:v>
                </c:pt>
                <c:pt idx="397">
                  <c:v>-199.82480728801681</c:v>
                </c:pt>
                <c:pt idx="398">
                  <c:v>6.9597069597069599</c:v>
                </c:pt>
                <c:pt idx="399">
                  <c:v>14.624952883528081</c:v>
                </c:pt>
                <c:pt idx="400">
                  <c:v>33.110023189899515</c:v>
                </c:pt>
                <c:pt idx="401">
                  <c:v>0.31948881789137379</c:v>
                </c:pt>
                <c:pt idx="402">
                  <c:v>26.272248683880672</c:v>
                </c:pt>
                <c:pt idx="403">
                  <c:v>26.658039469427369</c:v>
                </c:pt>
                <c:pt idx="404">
                  <c:v>7.3244946750706363</c:v>
                </c:pt>
                <c:pt idx="405">
                  <c:v>3.6172311739559357</c:v>
                </c:pt>
                <c:pt idx="406">
                  <c:v>36.297071129707113</c:v>
                </c:pt>
                <c:pt idx="407">
                  <c:v>14.133817427385893</c:v>
                </c:pt>
                <c:pt idx="408">
                  <c:v>31.443523767989532</c:v>
                </c:pt>
                <c:pt idx="409">
                  <c:v>49.126251718044372</c:v>
                </c:pt>
                <c:pt idx="410">
                  <c:v>29.680778809146481</c:v>
                </c:pt>
                <c:pt idx="411">
                  <c:v>32.12016175621028</c:v>
                </c:pt>
                <c:pt idx="412">
                  <c:v>36.056511056511056</c:v>
                </c:pt>
                <c:pt idx="413">
                  <c:v>37.705788635156665</c:v>
                </c:pt>
                <c:pt idx="414">
                  <c:v>26.716541978387365</c:v>
                </c:pt>
                <c:pt idx="415">
                  <c:v>20.675198587819946</c:v>
                </c:pt>
                <c:pt idx="416">
                  <c:v>-1.5879239364830426</c:v>
                </c:pt>
                <c:pt idx="417">
                  <c:v>11.266220998820291</c:v>
                </c:pt>
                <c:pt idx="418">
                  <c:v>49.209138840070295</c:v>
                </c:pt>
                <c:pt idx="419">
                  <c:v>30.693243958370083</c:v>
                </c:pt>
                <c:pt idx="420">
                  <c:v>-4.4186397225154579</c:v>
                </c:pt>
                <c:pt idx="421">
                  <c:v>24.280510018214937</c:v>
                </c:pt>
                <c:pt idx="422">
                  <c:v>1.1053315994798438</c:v>
                </c:pt>
                <c:pt idx="423">
                  <c:v>19.9907019990702</c:v>
                </c:pt>
                <c:pt idx="424">
                  <c:v>-9.4594594594594597</c:v>
                </c:pt>
                <c:pt idx="425">
                  <c:v>-0.79610791685095095</c:v>
                </c:pt>
                <c:pt idx="426">
                  <c:v>-5.5555555555555554</c:v>
                </c:pt>
                <c:pt idx="427">
                  <c:v>-24.682814302191463</c:v>
                </c:pt>
                <c:pt idx="428">
                  <c:v>7.4433656957928811</c:v>
                </c:pt>
                <c:pt idx="429">
                  <c:v>-46.83949431909106</c:v>
                </c:pt>
                <c:pt idx="430">
                  <c:v>-17.001545595054097</c:v>
                </c:pt>
                <c:pt idx="431">
                  <c:v>-10.177922326382246</c:v>
                </c:pt>
                <c:pt idx="432">
                  <c:v>-161.76529189081489</c:v>
                </c:pt>
                <c:pt idx="433">
                  <c:v>1.3804126707352513</c:v>
                </c:pt>
                <c:pt idx="434">
                  <c:v>-4.2952460383653044</c:v>
                </c:pt>
                <c:pt idx="435">
                  <c:v>-24.474414914716384</c:v>
                </c:pt>
                <c:pt idx="436">
                  <c:v>-68.463336254747304</c:v>
                </c:pt>
                <c:pt idx="437">
                  <c:v>-54.665704665704659</c:v>
                </c:pt>
                <c:pt idx="438">
                  <c:v>-37.275717703349279</c:v>
                </c:pt>
                <c:pt idx="439">
                  <c:v>-84.19187145557656</c:v>
                </c:pt>
                <c:pt idx="440">
                  <c:v>-13.135985198889916</c:v>
                </c:pt>
                <c:pt idx="441">
                  <c:v>37.584674005080444</c:v>
                </c:pt>
                <c:pt idx="442">
                  <c:v>49.407741074407738</c:v>
                </c:pt>
                <c:pt idx="443">
                  <c:v>45.77354142662616</c:v>
                </c:pt>
                <c:pt idx="444">
                  <c:v>46.843822843822849</c:v>
                </c:pt>
                <c:pt idx="445">
                  <c:v>16.256157635467979</c:v>
                </c:pt>
                <c:pt idx="446">
                  <c:v>10.146362936062507</c:v>
                </c:pt>
                <c:pt idx="447">
                  <c:v>40.876500443083863</c:v>
                </c:pt>
                <c:pt idx="448">
                  <c:v>26.706700379266753</c:v>
                </c:pt>
                <c:pt idx="449">
                  <c:v>1.893043066729768</c:v>
                </c:pt>
                <c:pt idx="450">
                  <c:v>-21.428571428571427</c:v>
                </c:pt>
                <c:pt idx="451">
                  <c:v>16.187989556135772</c:v>
                </c:pt>
                <c:pt idx="452">
                  <c:v>16.569484936831877</c:v>
                </c:pt>
                <c:pt idx="453">
                  <c:v>90.248152376374449</c:v>
                </c:pt>
                <c:pt idx="454">
                  <c:v>7.3426573426573425</c:v>
                </c:pt>
                <c:pt idx="455">
                  <c:v>45.123022847100174</c:v>
                </c:pt>
                <c:pt idx="456">
                  <c:v>0</c:v>
                </c:pt>
                <c:pt idx="457">
                  <c:v>17.622739018087856</c:v>
                </c:pt>
                <c:pt idx="458">
                  <c:v>1.893043066729768</c:v>
                </c:pt>
                <c:pt idx="459">
                  <c:v>-21.428571428571427</c:v>
                </c:pt>
                <c:pt idx="460">
                  <c:v>16.187989556135772</c:v>
                </c:pt>
                <c:pt idx="461">
                  <c:v>16.569484936831877</c:v>
                </c:pt>
                <c:pt idx="462">
                  <c:v>90.248152376374449</c:v>
                </c:pt>
                <c:pt idx="463">
                  <c:v>7.3426573426573425</c:v>
                </c:pt>
                <c:pt idx="464">
                  <c:v>45.123022847100174</c:v>
                </c:pt>
                <c:pt idx="465">
                  <c:v>0</c:v>
                </c:pt>
                <c:pt idx="466">
                  <c:v>17.622739018087856</c:v>
                </c:pt>
                <c:pt idx="467">
                  <c:v>1.5285071267816954</c:v>
                </c:pt>
                <c:pt idx="468">
                  <c:v>1.607717041800643</c:v>
                </c:pt>
                <c:pt idx="469">
                  <c:v>73.194458091775573</c:v>
                </c:pt>
                <c:pt idx="470">
                  <c:v>40.252233315817129</c:v>
                </c:pt>
                <c:pt idx="471">
                  <c:v>15.269118208423462</c:v>
                </c:pt>
                <c:pt idx="472">
                  <c:v>72.108057351294747</c:v>
                </c:pt>
                <c:pt idx="473">
                  <c:v>35.966338337955442</c:v>
                </c:pt>
                <c:pt idx="474">
                  <c:v>42.552422270426611</c:v>
                </c:pt>
                <c:pt idx="475">
                  <c:v>65.73615003233455</c:v>
                </c:pt>
                <c:pt idx="476">
                  <c:v>29.815646419286217</c:v>
                </c:pt>
                <c:pt idx="477">
                  <c:v>-29.300688110097617</c:v>
                </c:pt>
                <c:pt idx="478">
                  <c:v>50.044616299821534</c:v>
                </c:pt>
                <c:pt idx="479">
                  <c:v>-748.04359977641138</c:v>
                </c:pt>
                <c:pt idx="480">
                  <c:v>68.915094339622641</c:v>
                </c:pt>
                <c:pt idx="481">
                  <c:v>41.485822905116429</c:v>
                </c:pt>
                <c:pt idx="482">
                  <c:v>56.048814998231343</c:v>
                </c:pt>
                <c:pt idx="483">
                  <c:v>-51.498582422033209</c:v>
                </c:pt>
                <c:pt idx="484">
                  <c:v>19.847872593296888</c:v>
                </c:pt>
                <c:pt idx="485">
                  <c:v>68.625116279069758</c:v>
                </c:pt>
                <c:pt idx="486">
                  <c:v>-1.1457670273711011</c:v>
                </c:pt>
                <c:pt idx="487">
                  <c:v>15.4126213592233</c:v>
                </c:pt>
                <c:pt idx="488">
                  <c:v>-51.435726210350587</c:v>
                </c:pt>
                <c:pt idx="489">
                  <c:v>-16.241900647948164</c:v>
                </c:pt>
                <c:pt idx="490">
                  <c:v>14.939759036144579</c:v>
                </c:pt>
                <c:pt idx="491">
                  <c:v>-28.457583547557842</c:v>
                </c:pt>
                <c:pt idx="492">
                  <c:v>8.1602572691946946</c:v>
                </c:pt>
                <c:pt idx="493">
                  <c:v>-53.014435324087181</c:v>
                </c:pt>
                <c:pt idx="494">
                  <c:v>52.004191773644223</c:v>
                </c:pt>
                <c:pt idx="495">
                  <c:v>36.281962681409816</c:v>
                </c:pt>
                <c:pt idx="496">
                  <c:v>36.866474784132144</c:v>
                </c:pt>
                <c:pt idx="497">
                  <c:v>19.490183660544648</c:v>
                </c:pt>
                <c:pt idx="498">
                  <c:v>-47.135114208284939</c:v>
                </c:pt>
                <c:pt idx="499">
                  <c:v>52.992679776087272</c:v>
                </c:pt>
                <c:pt idx="500">
                  <c:v>10.932085932085931</c:v>
                </c:pt>
                <c:pt idx="501">
                  <c:v>70.403812390268371</c:v>
                </c:pt>
                <c:pt idx="502">
                  <c:v>37.87926180794495</c:v>
                </c:pt>
                <c:pt idx="503">
                  <c:v>8.5115229270610584</c:v>
                </c:pt>
                <c:pt idx="504">
                  <c:v>10.293205775533705</c:v>
                </c:pt>
                <c:pt idx="505">
                  <c:v>70.144066725641352</c:v>
                </c:pt>
                <c:pt idx="506">
                  <c:v>56.319585463202856</c:v>
                </c:pt>
                <c:pt idx="507">
                  <c:v>18.174814814814816</c:v>
                </c:pt>
                <c:pt idx="508">
                  <c:v>39.343216961581376</c:v>
                </c:pt>
                <c:pt idx="509">
                  <c:v>53.652300949598242</c:v>
                </c:pt>
                <c:pt idx="510">
                  <c:v>34.671572340655771</c:v>
                </c:pt>
                <c:pt idx="511">
                  <c:v>36.839735894357744</c:v>
                </c:pt>
                <c:pt idx="512">
                  <c:v>42.019315188762072</c:v>
                </c:pt>
                <c:pt idx="513">
                  <c:v>72.936421576247483</c:v>
                </c:pt>
                <c:pt idx="514">
                  <c:v>9.9326002128414324</c:v>
                </c:pt>
                <c:pt idx="515">
                  <c:v>32.918861959957852</c:v>
                </c:pt>
                <c:pt idx="516">
                  <c:v>82.830791060659806</c:v>
                </c:pt>
                <c:pt idx="517">
                  <c:v>24.667888227210259</c:v>
                </c:pt>
                <c:pt idx="518">
                  <c:v>38.720614828209762</c:v>
                </c:pt>
                <c:pt idx="519">
                  <c:v>34.30071862907684</c:v>
                </c:pt>
                <c:pt idx="520">
                  <c:v>38.425925925925924</c:v>
                </c:pt>
                <c:pt idx="521">
                  <c:v>-28.937990021382753</c:v>
                </c:pt>
                <c:pt idx="522">
                  <c:v>28.35249042145594</c:v>
                </c:pt>
                <c:pt idx="523">
                  <c:v>-7.1255453223460981</c:v>
                </c:pt>
                <c:pt idx="524">
                  <c:v>87.844230444331814</c:v>
                </c:pt>
                <c:pt idx="525">
                  <c:v>-1.8962848297213624</c:v>
                </c:pt>
                <c:pt idx="526">
                  <c:v>-83.577712609970675</c:v>
                </c:pt>
                <c:pt idx="527">
                  <c:v>0.1918158567774936</c:v>
                </c:pt>
                <c:pt idx="528">
                  <c:v>25.351716375914464</c:v>
                </c:pt>
                <c:pt idx="529">
                  <c:v>38.189081225033291</c:v>
                </c:pt>
                <c:pt idx="530">
                  <c:v>47.736332574031891</c:v>
                </c:pt>
                <c:pt idx="531">
                  <c:v>41.08249103358331</c:v>
                </c:pt>
                <c:pt idx="532">
                  <c:v>15.845879050778262</c:v>
                </c:pt>
                <c:pt idx="533">
                  <c:v>61.375274323335773</c:v>
                </c:pt>
                <c:pt idx="534">
                  <c:v>0</c:v>
                </c:pt>
                <c:pt idx="535">
                  <c:v>0</c:v>
                </c:pt>
                <c:pt idx="536">
                  <c:v>-125.59665871121719</c:v>
                </c:pt>
                <c:pt idx="537">
                  <c:v>68.228807718814608</c:v>
                </c:pt>
                <c:pt idx="538">
                  <c:v>16.423554835224202</c:v>
                </c:pt>
                <c:pt idx="539">
                  <c:v>75.770392749244706</c:v>
                </c:pt>
                <c:pt idx="540">
                  <c:v>34.690909090909088</c:v>
                </c:pt>
                <c:pt idx="541">
                  <c:v>45.045537340619305</c:v>
                </c:pt>
                <c:pt idx="542">
                  <c:v>36.868446139180172</c:v>
                </c:pt>
                <c:pt idx="543">
                  <c:v>21.48997134670487</c:v>
                </c:pt>
                <c:pt idx="544">
                  <c:v>3.0303030303030303</c:v>
                </c:pt>
                <c:pt idx="545">
                  <c:v>9.2512425845759179</c:v>
                </c:pt>
                <c:pt idx="546">
                  <c:v>16.080937167199146</c:v>
                </c:pt>
                <c:pt idx="547">
                  <c:v>56.774729842061511</c:v>
                </c:pt>
                <c:pt idx="548">
                  <c:v>18.996153141601027</c:v>
                </c:pt>
                <c:pt idx="549">
                  <c:v>-15.960305974777755</c:v>
                </c:pt>
                <c:pt idx="550">
                  <c:v>27.061438965238484</c:v>
                </c:pt>
                <c:pt idx="551">
                  <c:v>27.639244931251454</c:v>
                </c:pt>
                <c:pt idx="552">
                  <c:v>-4.2389210019267818</c:v>
                </c:pt>
                <c:pt idx="553">
                  <c:v>21.265754894073478</c:v>
                </c:pt>
                <c:pt idx="554">
                  <c:v>17.254792998055017</c:v>
                </c:pt>
                <c:pt idx="555">
                  <c:v>-15.517952950887329</c:v>
                </c:pt>
                <c:pt idx="556">
                  <c:v>-10.904407555809961</c:v>
                </c:pt>
                <c:pt idx="557">
                  <c:v>4.599596848085028</c:v>
                </c:pt>
                <c:pt idx="558">
                  <c:v>27.426484720353645</c:v>
                </c:pt>
                <c:pt idx="559">
                  <c:v>24.158680632939603</c:v>
                </c:pt>
                <c:pt idx="560">
                  <c:v>-170.77953132472501</c:v>
                </c:pt>
                <c:pt idx="561">
                  <c:v>-46.92622950819672</c:v>
                </c:pt>
                <c:pt idx="562">
                  <c:v>-32.524736674114266</c:v>
                </c:pt>
                <c:pt idx="563">
                  <c:v>28.351483289523095</c:v>
                </c:pt>
                <c:pt idx="564">
                  <c:v>-62.487010737790094</c:v>
                </c:pt>
                <c:pt idx="565">
                  <c:v>11.042773273693038</c:v>
                </c:pt>
                <c:pt idx="566">
                  <c:v>-34.491525423728817</c:v>
                </c:pt>
                <c:pt idx="567">
                  <c:v>16.710797293321566</c:v>
                </c:pt>
                <c:pt idx="568">
                  <c:v>-6.5193060996082828</c:v>
                </c:pt>
                <c:pt idx="569">
                  <c:v>-152.89639192320422</c:v>
                </c:pt>
                <c:pt idx="570">
                  <c:v>-32.924693520140103</c:v>
                </c:pt>
                <c:pt idx="571">
                  <c:v>-24.746192893401016</c:v>
                </c:pt>
                <c:pt idx="572">
                  <c:v>-19.030303030303031</c:v>
                </c:pt>
                <c:pt idx="573">
                  <c:v>-109.76764199655766</c:v>
                </c:pt>
                <c:pt idx="574">
                  <c:v>43.088235294117652</c:v>
                </c:pt>
                <c:pt idx="575">
                  <c:v>8.0988303102220716</c:v>
                </c:pt>
                <c:pt idx="576">
                  <c:v>22.239646160032166</c:v>
                </c:pt>
                <c:pt idx="577">
                  <c:v>7.0689429332401872</c:v>
                </c:pt>
                <c:pt idx="580">
                  <c:v>13.501005095600954</c:v>
                </c:pt>
                <c:pt idx="581">
                  <c:v>-8.7472427169696512E-2</c:v>
                </c:pt>
                <c:pt idx="584">
                  <c:v>8.3699432546220027</c:v>
                </c:pt>
                <c:pt idx="585">
                  <c:v>13.195365192828731</c:v>
                </c:pt>
                <c:pt idx="586">
                  <c:v>25.944193912063135</c:v>
                </c:pt>
                <c:pt idx="587">
                  <c:v>0.47621882254896125</c:v>
                </c:pt>
                <c:pt idx="588">
                  <c:v>1.5095621784292788</c:v>
                </c:pt>
                <c:pt idx="589">
                  <c:v>21.927846674182639</c:v>
                </c:pt>
                <c:pt idx="590">
                  <c:v>19.062027231467475</c:v>
                </c:pt>
                <c:pt idx="591">
                  <c:v>11.075458027119346</c:v>
                </c:pt>
                <c:pt idx="592">
                  <c:v>15.480587334474372</c:v>
                </c:pt>
                <c:pt idx="593">
                  <c:v>-6.430541442879953</c:v>
                </c:pt>
                <c:pt idx="594">
                  <c:v>-8.7085215765695594</c:v>
                </c:pt>
                <c:pt idx="595">
                  <c:v>-33.4947049924357</c:v>
                </c:pt>
                <c:pt idx="596">
                  <c:v>1.4700735036751837</c:v>
                </c:pt>
                <c:pt idx="597">
                  <c:v>-3.1274231067459293</c:v>
                </c:pt>
                <c:pt idx="598">
                  <c:v>-39.574172645221012</c:v>
                </c:pt>
                <c:pt idx="599">
                  <c:v>-33.391959798994975</c:v>
                </c:pt>
                <c:pt idx="600">
                  <c:v>18.787295476419636</c:v>
                </c:pt>
                <c:pt idx="601">
                  <c:v>-45.093167701863351</c:v>
                </c:pt>
                <c:pt idx="602">
                  <c:v>-70.229007633587784</c:v>
                </c:pt>
                <c:pt idx="603">
                  <c:v>40.283400809716603</c:v>
                </c:pt>
                <c:pt idx="604">
                  <c:v>8.291457286432161</c:v>
                </c:pt>
                <c:pt idx="605">
                  <c:v>4.4219154443485769</c:v>
                </c:pt>
                <c:pt idx="606">
                  <c:v>-36.659008861174925</c:v>
                </c:pt>
                <c:pt idx="607">
                  <c:v>-9.2710782667114557</c:v>
                </c:pt>
                <c:pt idx="608">
                  <c:v>14.866863905325445</c:v>
                </c:pt>
                <c:pt idx="609">
                  <c:v>20.318423047763456</c:v>
                </c:pt>
                <c:pt idx="610">
                  <c:v>-28.537074148296593</c:v>
                </c:pt>
                <c:pt idx="611">
                  <c:v>58.494486175483459</c:v>
                </c:pt>
                <c:pt idx="612">
                  <c:v>31.761152416356875</c:v>
                </c:pt>
                <c:pt idx="613">
                  <c:v>28.593448940269749</c:v>
                </c:pt>
                <c:pt idx="614">
                  <c:v>-20.640976726440289</c:v>
                </c:pt>
                <c:pt idx="615">
                  <c:v>10.293386374937842</c:v>
                </c:pt>
                <c:pt idx="616">
                  <c:v>30.433086227077645</c:v>
                </c:pt>
                <c:pt idx="617">
                  <c:v>-16.198979591836736</c:v>
                </c:pt>
                <c:pt idx="618">
                  <c:v>-39.237788513150832</c:v>
                </c:pt>
                <c:pt idx="619">
                  <c:v>-23.937761819269898</c:v>
                </c:pt>
                <c:pt idx="620">
                  <c:v>-96.942094990240719</c:v>
                </c:pt>
                <c:pt idx="621">
                  <c:v>-181.40108534780464</c:v>
                </c:pt>
                <c:pt idx="622">
                  <c:v>-22.401382090411747</c:v>
                </c:pt>
                <c:pt idx="623">
                  <c:v>52.189157601366546</c:v>
                </c:pt>
                <c:pt idx="624">
                  <c:v>23.071923743500868</c:v>
                </c:pt>
                <c:pt idx="625">
                  <c:v>10.914522058823529</c:v>
                </c:pt>
                <c:pt idx="626">
                  <c:v>-10.342019543973942</c:v>
                </c:pt>
                <c:pt idx="627">
                  <c:v>-2.2522522522522523</c:v>
                </c:pt>
                <c:pt idx="628">
                  <c:v>9.4717099093466715</c:v>
                </c:pt>
                <c:pt idx="629">
                  <c:v>-47.015397595444</c:v>
                </c:pt>
                <c:pt idx="630">
                  <c:v>-19.172353070658154</c:v>
                </c:pt>
                <c:pt idx="631">
                  <c:v>-4.9182658137882012</c:v>
                </c:pt>
                <c:pt idx="632">
                  <c:v>-1.5644820295983086</c:v>
                </c:pt>
                <c:pt idx="633">
                  <c:v>81.77030241250425</c:v>
                </c:pt>
                <c:pt idx="634">
                  <c:v>48.602642276422763</c:v>
                </c:pt>
                <c:pt idx="635">
                  <c:v>85.161461090524099</c:v>
                </c:pt>
                <c:pt idx="636">
                  <c:v>41.247609604079614</c:v>
                </c:pt>
                <c:pt idx="637">
                  <c:v>14.512588766946417</c:v>
                </c:pt>
                <c:pt idx="638">
                  <c:v>65.046140939597322</c:v>
                </c:pt>
                <c:pt idx="639">
                  <c:v>10.734493434397352</c:v>
                </c:pt>
                <c:pt idx="640">
                  <c:v>-90.648656672109254</c:v>
                </c:pt>
                <c:pt idx="641">
                  <c:v>34.093700649236709</c:v>
                </c:pt>
                <c:pt idx="642">
                  <c:v>-99.792602834427939</c:v>
                </c:pt>
                <c:pt idx="643">
                  <c:v>75.855989607497449</c:v>
                </c:pt>
                <c:pt idx="644">
                  <c:v>22.988001170617501</c:v>
                </c:pt>
                <c:pt idx="645">
                  <c:v>-61.327659574468086</c:v>
                </c:pt>
                <c:pt idx="646">
                  <c:v>-87.342727730246608</c:v>
                </c:pt>
                <c:pt idx="647">
                  <c:v>37.329434697855753</c:v>
                </c:pt>
                <c:pt idx="648">
                  <c:v>-263.06076519129783</c:v>
                </c:pt>
                <c:pt idx="649">
                  <c:v>36.805747444045316</c:v>
                </c:pt>
                <c:pt idx="650">
                  <c:v>-94.694632942628004</c:v>
                </c:pt>
                <c:pt idx="651">
                  <c:v>45.699223085460602</c:v>
                </c:pt>
                <c:pt idx="652">
                  <c:v>-97.405764966740577</c:v>
                </c:pt>
                <c:pt idx="653">
                  <c:v>-306.44793152639085</c:v>
                </c:pt>
                <c:pt idx="654">
                  <c:v>-22.661596958174904</c:v>
                </c:pt>
                <c:pt idx="655">
                  <c:v>50.679696798847331</c:v>
                </c:pt>
                <c:pt idx="656">
                  <c:v>-40.855148342059337</c:v>
                </c:pt>
                <c:pt idx="657">
                  <c:v>9.0896436525612465</c:v>
                </c:pt>
                <c:pt idx="658">
                  <c:v>-1.4942099364960777</c:v>
                </c:pt>
                <c:pt idx="659">
                  <c:v>14.981273408239701</c:v>
                </c:pt>
                <c:pt idx="660">
                  <c:v>28.864946128789775</c:v>
                </c:pt>
                <c:pt idx="661">
                  <c:v>20.74911660777385</c:v>
                </c:pt>
                <c:pt idx="662">
                  <c:v>-7.2159672466734905</c:v>
                </c:pt>
                <c:pt idx="663">
                  <c:v>-26.753448610841268</c:v>
                </c:pt>
                <c:pt idx="664">
                  <c:v>26.207822085889571</c:v>
                </c:pt>
                <c:pt idx="665">
                  <c:v>-181.37596899224806</c:v>
                </c:pt>
                <c:pt idx="666">
                  <c:v>24.118506154809097</c:v>
                </c:pt>
                <c:pt idx="667">
                  <c:v>29.746835443037973</c:v>
                </c:pt>
                <c:pt idx="668">
                  <c:v>27.060968199311326</c:v>
                </c:pt>
                <c:pt idx="669">
                  <c:v>37.5</c:v>
                </c:pt>
                <c:pt idx="670">
                  <c:v>23.060156931124673</c:v>
                </c:pt>
                <c:pt idx="671">
                  <c:v>-45.358469008854613</c:v>
                </c:pt>
                <c:pt idx="672">
                  <c:v>20.19373418273846</c:v>
                </c:pt>
                <c:pt idx="673">
                  <c:v>-103.35846470185058</c:v>
                </c:pt>
                <c:pt idx="674">
                  <c:v>8.6635944700460836</c:v>
                </c:pt>
                <c:pt idx="675">
                  <c:v>66.84264305177112</c:v>
                </c:pt>
                <c:pt idx="676">
                  <c:v>56.123973114264381</c:v>
                </c:pt>
                <c:pt idx="677">
                  <c:v>58.372959773807999</c:v>
                </c:pt>
                <c:pt idx="678">
                  <c:v>50.052502625131254</c:v>
                </c:pt>
                <c:pt idx="679">
                  <c:v>9.6245733788395906</c:v>
                </c:pt>
                <c:pt idx="680">
                  <c:v>-60.781741867785946</c:v>
                </c:pt>
                <c:pt idx="681">
                  <c:v>48.335719398711525</c:v>
                </c:pt>
                <c:pt idx="682">
                  <c:v>-57.411587659894657</c:v>
                </c:pt>
                <c:pt idx="683">
                  <c:v>-70.293333333333337</c:v>
                </c:pt>
                <c:pt idx="684">
                  <c:v>0</c:v>
                </c:pt>
                <c:pt idx="685">
                  <c:v>7.0125076891531677</c:v>
                </c:pt>
                <c:pt idx="686">
                  <c:v>17.407605784681309</c:v>
                </c:pt>
                <c:pt idx="687">
                  <c:v>27.089092068892196</c:v>
                </c:pt>
                <c:pt idx="688">
                  <c:v>0.65502183406113534</c:v>
                </c:pt>
                <c:pt idx="689">
                  <c:v>19.465761511216055</c:v>
                </c:pt>
                <c:pt idx="690">
                  <c:v>10.098053563588467</c:v>
                </c:pt>
                <c:pt idx="691">
                  <c:v>-30.540360240160108</c:v>
                </c:pt>
                <c:pt idx="692">
                  <c:v>43.322512034031121</c:v>
                </c:pt>
                <c:pt idx="693">
                  <c:v>35.94451244390045</c:v>
                </c:pt>
                <c:pt idx="694">
                  <c:v>25.871448720531937</c:v>
                </c:pt>
                <c:pt idx="695">
                  <c:v>53.50332594235033</c:v>
                </c:pt>
                <c:pt idx="696">
                  <c:v>-56.461497468691711</c:v>
                </c:pt>
                <c:pt idx="697">
                  <c:v>7.6953827703377966</c:v>
                </c:pt>
                <c:pt idx="698">
                  <c:v>-119.85670419651997</c:v>
                </c:pt>
                <c:pt idx="699">
                  <c:v>-111.3777410012412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14.076307308452021</c:v>
                </c:pt>
                <c:pt idx="705">
                  <c:v>32.782369146005507</c:v>
                </c:pt>
                <c:pt idx="706">
                  <c:v>60.65446321294791</c:v>
                </c:pt>
                <c:pt idx="707">
                  <c:v>1.3311911865962818</c:v>
                </c:pt>
                <c:pt idx="708">
                  <c:v>-7.481983891479441</c:v>
                </c:pt>
                <c:pt idx="709">
                  <c:v>11.224907824662024</c:v>
                </c:pt>
                <c:pt idx="710">
                  <c:v>-73.563440030852291</c:v>
                </c:pt>
                <c:pt idx="711">
                  <c:v>43.985484043120934</c:v>
                </c:pt>
                <c:pt idx="712">
                  <c:v>-55.678699598902256</c:v>
                </c:pt>
                <c:pt idx="713">
                  <c:v>39.353997682502893</c:v>
                </c:pt>
                <c:pt idx="714">
                  <c:v>30.238147258029276</c:v>
                </c:pt>
                <c:pt idx="715">
                  <c:v>48.667363470081007</c:v>
                </c:pt>
                <c:pt idx="716">
                  <c:v>-35.800893426930443</c:v>
                </c:pt>
                <c:pt idx="717">
                  <c:v>17.621145374449341</c:v>
                </c:pt>
                <c:pt idx="718">
                  <c:v>38.242097147262918</c:v>
                </c:pt>
                <c:pt idx="719">
                  <c:v>67.714561234329793</c:v>
                </c:pt>
                <c:pt idx="720">
                  <c:v>-18.056524773203069</c:v>
                </c:pt>
                <c:pt idx="721">
                  <c:v>44.651360544217688</c:v>
                </c:pt>
                <c:pt idx="722">
                  <c:v>27.965355255431589</c:v>
                </c:pt>
                <c:pt idx="723">
                  <c:v>-119.97248523104314</c:v>
                </c:pt>
                <c:pt idx="724">
                  <c:v>67.640401754137784</c:v>
                </c:pt>
                <c:pt idx="725">
                  <c:v>45.874022043287077</c:v>
                </c:pt>
                <c:pt idx="726">
                  <c:v>-3.6711326211414743</c:v>
                </c:pt>
                <c:pt idx="727">
                  <c:v>19.313771153547584</c:v>
                </c:pt>
                <c:pt idx="728">
                  <c:v>62.106454151908693</c:v>
                </c:pt>
                <c:pt idx="729">
                  <c:v>-3.9727417717848339</c:v>
                </c:pt>
                <c:pt idx="730">
                  <c:v>36.954788748434119</c:v>
                </c:pt>
                <c:pt idx="731">
                  <c:v>-10.208242318334062</c:v>
                </c:pt>
                <c:pt idx="732">
                  <c:v>-57.640186915887845</c:v>
                </c:pt>
                <c:pt idx="733">
                  <c:v>22.30843840931135</c:v>
                </c:pt>
                <c:pt idx="734">
                  <c:v>22.223940612434269</c:v>
                </c:pt>
                <c:pt idx="735">
                  <c:v>50.51349110161383</c:v>
                </c:pt>
                <c:pt idx="736">
                  <c:v>26.888130378347196</c:v>
                </c:pt>
                <c:pt idx="737">
                  <c:v>60.468234899703866</c:v>
                </c:pt>
                <c:pt idx="738">
                  <c:v>67.410024287922283</c:v>
                </c:pt>
                <c:pt idx="739">
                  <c:v>31.792763157894736</c:v>
                </c:pt>
                <c:pt idx="740">
                  <c:v>37.198929527207852</c:v>
                </c:pt>
                <c:pt idx="741">
                  <c:v>37.88506342221072</c:v>
                </c:pt>
                <c:pt idx="743">
                  <c:v>28.439354215537467</c:v>
                </c:pt>
                <c:pt idx="746">
                  <c:v>27.385657820440429</c:v>
                </c:pt>
                <c:pt idx="747">
                  <c:v>13.572073427625639</c:v>
                </c:pt>
                <c:pt idx="748">
                  <c:v>58.795305712247938</c:v>
                </c:pt>
                <c:pt idx="749">
                  <c:v>18.923848609211127</c:v>
                </c:pt>
                <c:pt idx="750">
                  <c:v>-183.55978260869566</c:v>
                </c:pt>
                <c:pt idx="753">
                  <c:v>18.868587491215742</c:v>
                </c:pt>
                <c:pt idx="754">
                  <c:v>69.643003693065239</c:v>
                </c:pt>
                <c:pt idx="755">
                  <c:v>12.91176081492261</c:v>
                </c:pt>
                <c:pt idx="756">
                  <c:v>-4.4737245288800365</c:v>
                </c:pt>
                <c:pt idx="757">
                  <c:v>-0.58500058500058494</c:v>
                </c:pt>
                <c:pt idx="758">
                  <c:v>18.52755453501722</c:v>
                </c:pt>
                <c:pt idx="759">
                  <c:v>35.424732407196544</c:v>
                </c:pt>
                <c:pt idx="760">
                  <c:v>31.37437449086466</c:v>
                </c:pt>
                <c:pt idx="761">
                  <c:v>19.937926753569212</c:v>
                </c:pt>
                <c:pt idx="762">
                  <c:v>-8.9994487320837919</c:v>
                </c:pt>
                <c:pt idx="763">
                  <c:v>17.935943060498222</c:v>
                </c:pt>
                <c:pt idx="764">
                  <c:v>25.359546114263093</c:v>
                </c:pt>
                <c:pt idx="765">
                  <c:v>31.399674494303646</c:v>
                </c:pt>
                <c:pt idx="766">
                  <c:v>-2.5463743676222594</c:v>
                </c:pt>
                <c:pt idx="767">
                  <c:v>13.734185470196946</c:v>
                </c:pt>
                <c:pt idx="768">
                  <c:v>16.608172474304336</c:v>
                </c:pt>
                <c:pt idx="769">
                  <c:v>45.651541593949972</c:v>
                </c:pt>
                <c:pt idx="770">
                  <c:v>21.788856304985337</c:v>
                </c:pt>
                <c:pt idx="771">
                  <c:v>24.164724164724163</c:v>
                </c:pt>
                <c:pt idx="772">
                  <c:v>-51.829161561351299</c:v>
                </c:pt>
                <c:pt idx="773">
                  <c:v>28.077531645569621</c:v>
                </c:pt>
                <c:pt idx="774">
                  <c:v>-28.389552434702718</c:v>
                </c:pt>
                <c:pt idx="775">
                  <c:v>1.8670416373720804</c:v>
                </c:pt>
                <c:pt idx="776">
                  <c:v>39.431322401083193</c:v>
                </c:pt>
                <c:pt idx="777">
                  <c:v>34.441761099758502</c:v>
                </c:pt>
                <c:pt idx="778">
                  <c:v>19.113599696308249</c:v>
                </c:pt>
                <c:pt idx="779">
                  <c:v>23.815309842041312</c:v>
                </c:pt>
                <c:pt idx="780">
                  <c:v>13.137354282818043</c:v>
                </c:pt>
                <c:pt idx="781">
                  <c:v>-7.09922191498939</c:v>
                </c:pt>
                <c:pt idx="782">
                  <c:v>53.524505260862455</c:v>
                </c:pt>
                <c:pt idx="783">
                  <c:v>46.028627561044068</c:v>
                </c:pt>
                <c:pt idx="784">
                  <c:v>49.767367238889783</c:v>
                </c:pt>
                <c:pt idx="785">
                  <c:v>70.085470085470078</c:v>
                </c:pt>
                <c:pt idx="786">
                  <c:v>-64.525419484097171</c:v>
                </c:pt>
                <c:pt idx="787">
                  <c:v>-36.953125</c:v>
                </c:pt>
                <c:pt idx="788">
                  <c:v>9.0985052455668001</c:v>
                </c:pt>
                <c:pt idx="789">
                  <c:v>33.442455242966751</c:v>
                </c:pt>
                <c:pt idx="790">
                  <c:v>18.963165075034105</c:v>
                </c:pt>
                <c:pt idx="791">
                  <c:v>-0.97269212179796993</c:v>
                </c:pt>
                <c:pt idx="792">
                  <c:v>38.858458857213989</c:v>
                </c:pt>
                <c:pt idx="793">
                  <c:v>30.696629213483146</c:v>
                </c:pt>
                <c:pt idx="794">
                  <c:v>18.683915909939046</c:v>
                </c:pt>
                <c:pt idx="795">
                  <c:v>21.304246925040612</c:v>
                </c:pt>
                <c:pt idx="796">
                  <c:v>33.717124488603154</c:v>
                </c:pt>
                <c:pt idx="797">
                  <c:v>39.917154980804206</c:v>
                </c:pt>
                <c:pt idx="798">
                  <c:v>30.319993316066508</c:v>
                </c:pt>
                <c:pt idx="799">
                  <c:v>3.2097566895212668</c:v>
                </c:pt>
                <c:pt idx="800">
                  <c:v>15.518737672583827</c:v>
                </c:pt>
                <c:pt idx="801">
                  <c:v>-4.1169451073985686</c:v>
                </c:pt>
                <c:pt idx="802">
                  <c:v>25.877753552364485</c:v>
                </c:pt>
                <c:pt idx="803">
                  <c:v>-13.981278629755028</c:v>
                </c:pt>
                <c:pt idx="804">
                  <c:v>40.004300381658872</c:v>
                </c:pt>
                <c:pt idx="805">
                  <c:v>31.779365632624607</c:v>
                </c:pt>
                <c:pt idx="806">
                  <c:v>8.8884219373818034</c:v>
                </c:pt>
                <c:pt idx="807">
                  <c:v>38.956220628246349</c:v>
                </c:pt>
                <c:pt idx="808">
                  <c:v>-46.784760980344572</c:v>
                </c:pt>
                <c:pt idx="809">
                  <c:v>43.596405759445709</c:v>
                </c:pt>
                <c:pt idx="810">
                  <c:v>-23.15550510783201</c:v>
                </c:pt>
                <c:pt idx="811">
                  <c:v>14.350417163289631</c:v>
                </c:pt>
                <c:pt idx="812">
                  <c:v>14.264309259814203</c:v>
                </c:pt>
                <c:pt idx="813">
                  <c:v>59.097586568730321</c:v>
                </c:pt>
                <c:pt idx="814">
                  <c:v>-10.06006006006006</c:v>
                </c:pt>
                <c:pt idx="815">
                  <c:v>6.4035916824196599</c:v>
                </c:pt>
                <c:pt idx="816">
                  <c:v>-14.719904648390941</c:v>
                </c:pt>
                <c:pt idx="817">
                  <c:v>-122.15840386940751</c:v>
                </c:pt>
                <c:pt idx="818">
                  <c:v>53.05544314042897</c:v>
                </c:pt>
                <c:pt idx="819">
                  <c:v>-0.87768440709617179</c:v>
                </c:pt>
                <c:pt idx="820">
                  <c:v>27.268132423553197</c:v>
                </c:pt>
                <c:pt idx="821">
                  <c:v>0.70921985815602839</c:v>
                </c:pt>
                <c:pt idx="822">
                  <c:v>-22.526737967914439</c:v>
                </c:pt>
                <c:pt idx="823">
                  <c:v>-90.646631774438617</c:v>
                </c:pt>
                <c:pt idx="824">
                  <c:v>75.362318840579718</c:v>
                </c:pt>
                <c:pt idx="825">
                  <c:v>-25.072859744990893</c:v>
                </c:pt>
                <c:pt idx="826">
                  <c:v>-91.389868250139173</c:v>
                </c:pt>
                <c:pt idx="827">
                  <c:v>56.81818181818182</c:v>
                </c:pt>
                <c:pt idx="828">
                  <c:v>41.700810343257757</c:v>
                </c:pt>
                <c:pt idx="829">
                  <c:v>-56.590330788804067</c:v>
                </c:pt>
                <c:pt idx="830">
                  <c:v>-0.19900497512437809</c:v>
                </c:pt>
                <c:pt idx="831">
                  <c:v>-0.21670606776989756</c:v>
                </c:pt>
                <c:pt idx="832">
                  <c:v>-88.501353718745023</c:v>
                </c:pt>
                <c:pt idx="833">
                  <c:v>-36.576878463719552</c:v>
                </c:pt>
                <c:pt idx="834">
                  <c:v>2.5839368005266623</c:v>
                </c:pt>
                <c:pt idx="835">
                  <c:v>-6.4116379310344831</c:v>
                </c:pt>
                <c:pt idx="836">
                  <c:v>-42.563437673643264</c:v>
                </c:pt>
                <c:pt idx="837">
                  <c:v>47.967479674796749</c:v>
                </c:pt>
                <c:pt idx="838">
                  <c:v>9.8692934267853758</c:v>
                </c:pt>
                <c:pt idx="839">
                  <c:v>34.488067744418785</c:v>
                </c:pt>
                <c:pt idx="840">
                  <c:v>62.498079582117072</c:v>
                </c:pt>
                <c:pt idx="841">
                  <c:v>77.070281353229291</c:v>
                </c:pt>
                <c:pt idx="842">
                  <c:v>37.068965517241381</c:v>
                </c:pt>
                <c:pt idx="843">
                  <c:v>71.840819176169418</c:v>
                </c:pt>
                <c:pt idx="844">
                  <c:v>37.766323024054984</c:v>
                </c:pt>
                <c:pt idx="845">
                  <c:v>3.8357806412945763</c:v>
                </c:pt>
                <c:pt idx="846">
                  <c:v>27.969348659003828</c:v>
                </c:pt>
                <c:pt idx="847">
                  <c:v>27.509481668773706</c:v>
                </c:pt>
                <c:pt idx="848">
                  <c:v>47.126661454261139</c:v>
                </c:pt>
                <c:pt idx="849">
                  <c:v>-48.008705114254624</c:v>
                </c:pt>
                <c:pt idx="850">
                  <c:v>57.791492175446336</c:v>
                </c:pt>
                <c:pt idx="851">
                  <c:v>-5.7604388905821393</c:v>
                </c:pt>
                <c:pt idx="852">
                  <c:v>-105.88235294117648</c:v>
                </c:pt>
                <c:pt idx="853">
                  <c:v>28.46251588310038</c:v>
                </c:pt>
                <c:pt idx="854">
                  <c:v>51.685575364667748</c:v>
                </c:pt>
                <c:pt idx="855">
                  <c:v>-36.610032362459549</c:v>
                </c:pt>
                <c:pt idx="856">
                  <c:v>36.616297895304911</c:v>
                </c:pt>
                <c:pt idx="857">
                  <c:v>-59.509658246656763</c:v>
                </c:pt>
                <c:pt idx="858">
                  <c:v>44.790144080183751</c:v>
                </c:pt>
                <c:pt idx="859">
                  <c:v>28.729281767955801</c:v>
                </c:pt>
                <c:pt idx="860">
                  <c:v>3.6334913112164293</c:v>
                </c:pt>
                <c:pt idx="861">
                  <c:v>-94.532199270959907</c:v>
                </c:pt>
                <c:pt idx="862">
                  <c:v>48.369977255496586</c:v>
                </c:pt>
                <c:pt idx="863">
                  <c:v>34.082769598089932</c:v>
                </c:pt>
                <c:pt idx="864">
                  <c:v>39.554426421731478</c:v>
                </c:pt>
                <c:pt idx="865">
                  <c:v>46.811959654178672</c:v>
                </c:pt>
                <c:pt idx="866">
                  <c:v>-152.44311823946288</c:v>
                </c:pt>
                <c:pt idx="867">
                  <c:v>56.66576892001077</c:v>
                </c:pt>
                <c:pt idx="868">
                  <c:v>16.319677635997312</c:v>
                </c:pt>
                <c:pt idx="869">
                  <c:v>32.611424984306339</c:v>
                </c:pt>
                <c:pt idx="870">
                  <c:v>60.27694814010318</c:v>
                </c:pt>
                <c:pt idx="871">
                  <c:v>60.527718550106613</c:v>
                </c:pt>
                <c:pt idx="872">
                  <c:v>-51.250727166957532</c:v>
                </c:pt>
                <c:pt idx="873">
                  <c:v>11.485058859040146</c:v>
                </c:pt>
                <c:pt idx="874">
                  <c:v>-52.489530013959985</c:v>
                </c:pt>
                <c:pt idx="875">
                  <c:v>46.625129802699895</c:v>
                </c:pt>
                <c:pt idx="876">
                  <c:v>71.194379391100711</c:v>
                </c:pt>
                <c:pt idx="877">
                  <c:v>50.563875023109631</c:v>
                </c:pt>
                <c:pt idx="878">
                  <c:v>-10.614322064703744</c:v>
                </c:pt>
                <c:pt idx="879">
                  <c:v>14.272699665958093</c:v>
                </c:pt>
                <c:pt idx="880">
                  <c:v>62.654930842464516</c:v>
                </c:pt>
                <c:pt idx="881">
                  <c:v>46.88411561919915</c:v>
                </c:pt>
                <c:pt idx="882">
                  <c:v>66.900584795321635</c:v>
                </c:pt>
                <c:pt idx="883">
                  <c:v>34.4578313253012</c:v>
                </c:pt>
                <c:pt idx="884">
                  <c:v>-52.868002764340019</c:v>
                </c:pt>
                <c:pt idx="885">
                  <c:v>30.063729564976448</c:v>
                </c:pt>
                <c:pt idx="886">
                  <c:v>-45.223633351739373</c:v>
                </c:pt>
                <c:pt idx="887">
                  <c:v>35.250671441360787</c:v>
                </c:pt>
                <c:pt idx="888">
                  <c:v>46.449774400379958</c:v>
                </c:pt>
                <c:pt idx="889">
                  <c:v>58.21612349914237</c:v>
                </c:pt>
                <c:pt idx="890">
                  <c:v>73.0712941668409</c:v>
                </c:pt>
                <c:pt idx="891">
                  <c:v>45.499360964031403</c:v>
                </c:pt>
                <c:pt idx="892">
                  <c:v>3.4911961141469341</c:v>
                </c:pt>
                <c:pt idx="893">
                  <c:v>50.362473347547976</c:v>
                </c:pt>
                <c:pt idx="894">
                  <c:v>57.866152768044856</c:v>
                </c:pt>
                <c:pt idx="895">
                  <c:v>24.325735166173658</c:v>
                </c:pt>
                <c:pt idx="896">
                  <c:v>43.099214145383101</c:v>
                </c:pt>
                <c:pt idx="897">
                  <c:v>-22.110552763819097</c:v>
                </c:pt>
                <c:pt idx="898">
                  <c:v>4.6587537091988134</c:v>
                </c:pt>
                <c:pt idx="899">
                  <c:v>8.4102293698919048</c:v>
                </c:pt>
                <c:pt idx="900">
                  <c:v>35.945389938283149</c:v>
                </c:pt>
                <c:pt idx="901">
                  <c:v>-31.617008967312699</c:v>
                </c:pt>
                <c:pt idx="902">
                  <c:v>-67.361894024802709</c:v>
                </c:pt>
                <c:pt idx="903">
                  <c:v>43.547077922077918</c:v>
                </c:pt>
                <c:pt idx="904">
                  <c:v>30.974703697151956</c:v>
                </c:pt>
                <c:pt idx="905">
                  <c:v>36.63396689147762</c:v>
                </c:pt>
                <c:pt idx="906">
                  <c:v>36.745815492409498</c:v>
                </c:pt>
                <c:pt idx="907">
                  <c:v>34.019944417197969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99E-AA86-9C8D8E4B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81400"/>
        <c:axId val="130481008"/>
      </c:scatterChart>
      <c:valAx>
        <c:axId val="13048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008"/>
        <c:crosses val="autoZero"/>
        <c:crossBetween val="midCat"/>
      </c:valAx>
      <c:valAx>
        <c:axId val="130481008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  low  chlorophyll a removed</a:t>
                </a:r>
              </a:p>
            </c:rich>
          </c:tx>
          <c:layout>
            <c:manualLayout>
              <c:xMode val="edge"/>
              <c:yMode val="edge"/>
              <c:x val="1.4007440487679518E-2"/>
              <c:y val="0.23802516911459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04940214699873E-2"/>
          <c:y val="3.7996556103125426E-2"/>
          <c:w val="0.8293354682731473"/>
          <c:h val="0.871485148568710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Experiment side'!$A$4:$A$1017</c:f>
              <c:numCache>
                <c:formatCode>m/d/yyyy</c:formatCode>
                <c:ptCount val="1014"/>
                <c:pt idx="0">
                  <c:v>44424</c:v>
                </c:pt>
                <c:pt idx="1">
                  <c:v>44424</c:v>
                </c:pt>
                <c:pt idx="2">
                  <c:v>44424</c:v>
                </c:pt>
                <c:pt idx="3">
                  <c:v>44424</c:v>
                </c:pt>
                <c:pt idx="4">
                  <c:v>44424</c:v>
                </c:pt>
                <c:pt idx="5">
                  <c:v>44424</c:v>
                </c:pt>
                <c:pt idx="6">
                  <c:v>44424</c:v>
                </c:pt>
                <c:pt idx="7">
                  <c:v>44424</c:v>
                </c:pt>
                <c:pt idx="8">
                  <c:v>44424</c:v>
                </c:pt>
                <c:pt idx="9">
                  <c:v>44424</c:v>
                </c:pt>
                <c:pt idx="10">
                  <c:v>44428</c:v>
                </c:pt>
                <c:pt idx="11">
                  <c:v>44428</c:v>
                </c:pt>
                <c:pt idx="12">
                  <c:v>44428</c:v>
                </c:pt>
                <c:pt idx="13">
                  <c:v>44428</c:v>
                </c:pt>
                <c:pt idx="14">
                  <c:v>44428</c:v>
                </c:pt>
                <c:pt idx="15">
                  <c:v>44428</c:v>
                </c:pt>
                <c:pt idx="16">
                  <c:v>44428</c:v>
                </c:pt>
                <c:pt idx="17">
                  <c:v>44428</c:v>
                </c:pt>
                <c:pt idx="18">
                  <c:v>44428</c:v>
                </c:pt>
                <c:pt idx="19">
                  <c:v>44428</c:v>
                </c:pt>
                <c:pt idx="20">
                  <c:v>44432</c:v>
                </c:pt>
                <c:pt idx="21">
                  <c:v>44432</c:v>
                </c:pt>
                <c:pt idx="22">
                  <c:v>44432</c:v>
                </c:pt>
                <c:pt idx="23">
                  <c:v>44432</c:v>
                </c:pt>
                <c:pt idx="24">
                  <c:v>44432</c:v>
                </c:pt>
                <c:pt idx="25">
                  <c:v>44432</c:v>
                </c:pt>
                <c:pt idx="26">
                  <c:v>44432</c:v>
                </c:pt>
                <c:pt idx="27">
                  <c:v>44432</c:v>
                </c:pt>
                <c:pt idx="28">
                  <c:v>44432</c:v>
                </c:pt>
                <c:pt idx="29">
                  <c:v>44432</c:v>
                </c:pt>
                <c:pt idx="30">
                  <c:v>44435</c:v>
                </c:pt>
                <c:pt idx="31">
                  <c:v>44435</c:v>
                </c:pt>
                <c:pt idx="32">
                  <c:v>44435</c:v>
                </c:pt>
                <c:pt idx="33">
                  <c:v>44435</c:v>
                </c:pt>
                <c:pt idx="34">
                  <c:v>44435</c:v>
                </c:pt>
                <c:pt idx="35">
                  <c:v>44435</c:v>
                </c:pt>
                <c:pt idx="36">
                  <c:v>44435</c:v>
                </c:pt>
                <c:pt idx="37">
                  <c:v>44435</c:v>
                </c:pt>
                <c:pt idx="38">
                  <c:v>44435</c:v>
                </c:pt>
                <c:pt idx="39">
                  <c:v>44435</c:v>
                </c:pt>
                <c:pt idx="40">
                  <c:v>44441</c:v>
                </c:pt>
                <c:pt idx="41">
                  <c:v>44441</c:v>
                </c:pt>
                <c:pt idx="42">
                  <c:v>44441</c:v>
                </c:pt>
                <c:pt idx="43">
                  <c:v>44441</c:v>
                </c:pt>
                <c:pt idx="44">
                  <c:v>44441</c:v>
                </c:pt>
                <c:pt idx="45">
                  <c:v>44441</c:v>
                </c:pt>
                <c:pt idx="46">
                  <c:v>44441</c:v>
                </c:pt>
                <c:pt idx="47">
                  <c:v>44441</c:v>
                </c:pt>
                <c:pt idx="48">
                  <c:v>44441</c:v>
                </c:pt>
                <c:pt idx="49">
                  <c:v>44441</c:v>
                </c:pt>
                <c:pt idx="50">
                  <c:v>44447</c:v>
                </c:pt>
                <c:pt idx="51">
                  <c:v>44447</c:v>
                </c:pt>
                <c:pt idx="52">
                  <c:v>44447</c:v>
                </c:pt>
                <c:pt idx="53">
                  <c:v>44447</c:v>
                </c:pt>
                <c:pt idx="54">
                  <c:v>44447</c:v>
                </c:pt>
                <c:pt idx="55">
                  <c:v>44447</c:v>
                </c:pt>
                <c:pt idx="56">
                  <c:v>44447</c:v>
                </c:pt>
                <c:pt idx="57">
                  <c:v>44447</c:v>
                </c:pt>
                <c:pt idx="58">
                  <c:v>44447</c:v>
                </c:pt>
                <c:pt idx="59">
                  <c:v>44447</c:v>
                </c:pt>
                <c:pt idx="60">
                  <c:v>44449</c:v>
                </c:pt>
                <c:pt idx="61">
                  <c:v>44449</c:v>
                </c:pt>
                <c:pt idx="62">
                  <c:v>44449</c:v>
                </c:pt>
                <c:pt idx="63">
                  <c:v>44449</c:v>
                </c:pt>
                <c:pt idx="64">
                  <c:v>44449</c:v>
                </c:pt>
                <c:pt idx="65">
                  <c:v>44449</c:v>
                </c:pt>
                <c:pt idx="66">
                  <c:v>44449</c:v>
                </c:pt>
                <c:pt idx="67">
                  <c:v>44449</c:v>
                </c:pt>
                <c:pt idx="68">
                  <c:v>44449</c:v>
                </c:pt>
                <c:pt idx="69">
                  <c:v>44449</c:v>
                </c:pt>
                <c:pt idx="70">
                  <c:v>44452</c:v>
                </c:pt>
                <c:pt idx="71">
                  <c:v>44452</c:v>
                </c:pt>
                <c:pt idx="72">
                  <c:v>44452</c:v>
                </c:pt>
                <c:pt idx="73">
                  <c:v>44452</c:v>
                </c:pt>
                <c:pt idx="74">
                  <c:v>44452</c:v>
                </c:pt>
                <c:pt idx="75">
                  <c:v>44452</c:v>
                </c:pt>
                <c:pt idx="76">
                  <c:v>44452</c:v>
                </c:pt>
                <c:pt idx="77">
                  <c:v>44452</c:v>
                </c:pt>
                <c:pt idx="78">
                  <c:v>44452</c:v>
                </c:pt>
                <c:pt idx="79">
                  <c:v>44452</c:v>
                </c:pt>
                <c:pt idx="80">
                  <c:v>44454</c:v>
                </c:pt>
                <c:pt idx="81">
                  <c:v>44454</c:v>
                </c:pt>
                <c:pt idx="82">
                  <c:v>44454</c:v>
                </c:pt>
                <c:pt idx="83">
                  <c:v>44454</c:v>
                </c:pt>
                <c:pt idx="84">
                  <c:v>44454</c:v>
                </c:pt>
                <c:pt idx="85">
                  <c:v>44454</c:v>
                </c:pt>
                <c:pt idx="86">
                  <c:v>44454</c:v>
                </c:pt>
                <c:pt idx="87">
                  <c:v>44454</c:v>
                </c:pt>
                <c:pt idx="88">
                  <c:v>44454</c:v>
                </c:pt>
                <c:pt idx="89">
                  <c:v>44454</c:v>
                </c:pt>
                <c:pt idx="90">
                  <c:v>44455</c:v>
                </c:pt>
                <c:pt idx="91">
                  <c:v>44455</c:v>
                </c:pt>
                <c:pt idx="92">
                  <c:v>44455</c:v>
                </c:pt>
                <c:pt idx="93">
                  <c:v>44455</c:v>
                </c:pt>
                <c:pt idx="94">
                  <c:v>44455</c:v>
                </c:pt>
                <c:pt idx="95">
                  <c:v>44455</c:v>
                </c:pt>
                <c:pt idx="96">
                  <c:v>44455</c:v>
                </c:pt>
                <c:pt idx="97">
                  <c:v>44455</c:v>
                </c:pt>
                <c:pt idx="98">
                  <c:v>44455</c:v>
                </c:pt>
                <c:pt idx="99">
                  <c:v>44459</c:v>
                </c:pt>
                <c:pt idx="100">
                  <c:v>44459</c:v>
                </c:pt>
                <c:pt idx="101">
                  <c:v>44459</c:v>
                </c:pt>
                <c:pt idx="102">
                  <c:v>44459</c:v>
                </c:pt>
                <c:pt idx="103">
                  <c:v>44459</c:v>
                </c:pt>
                <c:pt idx="104">
                  <c:v>44459</c:v>
                </c:pt>
                <c:pt idx="105">
                  <c:v>44459</c:v>
                </c:pt>
                <c:pt idx="106">
                  <c:v>44459</c:v>
                </c:pt>
                <c:pt idx="107">
                  <c:v>44459</c:v>
                </c:pt>
                <c:pt idx="108">
                  <c:v>44459</c:v>
                </c:pt>
                <c:pt idx="109">
                  <c:v>44459</c:v>
                </c:pt>
                <c:pt idx="110">
                  <c:v>44459</c:v>
                </c:pt>
                <c:pt idx="111">
                  <c:v>44459</c:v>
                </c:pt>
                <c:pt idx="112">
                  <c:v>44459</c:v>
                </c:pt>
                <c:pt idx="113">
                  <c:v>44459</c:v>
                </c:pt>
                <c:pt idx="114">
                  <c:v>44459</c:v>
                </c:pt>
                <c:pt idx="115">
                  <c:v>44459</c:v>
                </c:pt>
                <c:pt idx="116">
                  <c:v>44459</c:v>
                </c:pt>
                <c:pt idx="117">
                  <c:v>44460</c:v>
                </c:pt>
                <c:pt idx="118">
                  <c:v>44460</c:v>
                </c:pt>
                <c:pt idx="119">
                  <c:v>44460</c:v>
                </c:pt>
                <c:pt idx="120">
                  <c:v>44460</c:v>
                </c:pt>
                <c:pt idx="121">
                  <c:v>44460</c:v>
                </c:pt>
                <c:pt idx="122">
                  <c:v>44460</c:v>
                </c:pt>
                <c:pt idx="123">
                  <c:v>44460</c:v>
                </c:pt>
                <c:pt idx="124">
                  <c:v>44460</c:v>
                </c:pt>
                <c:pt idx="125">
                  <c:v>44460</c:v>
                </c:pt>
                <c:pt idx="126">
                  <c:v>44461</c:v>
                </c:pt>
                <c:pt idx="127">
                  <c:v>44461</c:v>
                </c:pt>
                <c:pt idx="128">
                  <c:v>44461</c:v>
                </c:pt>
                <c:pt idx="129">
                  <c:v>44461</c:v>
                </c:pt>
                <c:pt idx="130">
                  <c:v>44461</c:v>
                </c:pt>
                <c:pt idx="131">
                  <c:v>44461</c:v>
                </c:pt>
                <c:pt idx="132">
                  <c:v>44461</c:v>
                </c:pt>
                <c:pt idx="133">
                  <c:v>44461</c:v>
                </c:pt>
                <c:pt idx="134">
                  <c:v>44461</c:v>
                </c:pt>
                <c:pt idx="135">
                  <c:v>44462</c:v>
                </c:pt>
                <c:pt idx="136">
                  <c:v>44462</c:v>
                </c:pt>
                <c:pt idx="137">
                  <c:v>44462</c:v>
                </c:pt>
                <c:pt idx="138">
                  <c:v>44462</c:v>
                </c:pt>
                <c:pt idx="139">
                  <c:v>44462</c:v>
                </c:pt>
                <c:pt idx="140">
                  <c:v>44462</c:v>
                </c:pt>
                <c:pt idx="141">
                  <c:v>44462</c:v>
                </c:pt>
                <c:pt idx="142">
                  <c:v>44462</c:v>
                </c:pt>
                <c:pt idx="143">
                  <c:v>44462</c:v>
                </c:pt>
                <c:pt idx="144">
                  <c:v>44466</c:v>
                </c:pt>
                <c:pt idx="145">
                  <c:v>44466</c:v>
                </c:pt>
                <c:pt idx="146">
                  <c:v>44466</c:v>
                </c:pt>
                <c:pt idx="147">
                  <c:v>44466</c:v>
                </c:pt>
                <c:pt idx="148">
                  <c:v>44466</c:v>
                </c:pt>
                <c:pt idx="149">
                  <c:v>44466</c:v>
                </c:pt>
                <c:pt idx="150">
                  <c:v>44466</c:v>
                </c:pt>
                <c:pt idx="151">
                  <c:v>44466</c:v>
                </c:pt>
                <c:pt idx="152">
                  <c:v>44466</c:v>
                </c:pt>
                <c:pt idx="153">
                  <c:v>44467</c:v>
                </c:pt>
                <c:pt idx="154">
                  <c:v>44467</c:v>
                </c:pt>
                <c:pt idx="155">
                  <c:v>44467</c:v>
                </c:pt>
                <c:pt idx="156">
                  <c:v>44467</c:v>
                </c:pt>
                <c:pt idx="157">
                  <c:v>44467</c:v>
                </c:pt>
                <c:pt idx="158">
                  <c:v>44467</c:v>
                </c:pt>
                <c:pt idx="159">
                  <c:v>44467</c:v>
                </c:pt>
                <c:pt idx="160">
                  <c:v>44467</c:v>
                </c:pt>
                <c:pt idx="161">
                  <c:v>44467</c:v>
                </c:pt>
                <c:pt idx="162">
                  <c:v>44469</c:v>
                </c:pt>
                <c:pt idx="163">
                  <c:v>44469</c:v>
                </c:pt>
                <c:pt idx="164">
                  <c:v>44469</c:v>
                </c:pt>
                <c:pt idx="165">
                  <c:v>44469</c:v>
                </c:pt>
                <c:pt idx="166">
                  <c:v>44469</c:v>
                </c:pt>
                <c:pt idx="167">
                  <c:v>44469</c:v>
                </c:pt>
                <c:pt idx="168">
                  <c:v>44469</c:v>
                </c:pt>
                <c:pt idx="169">
                  <c:v>44469</c:v>
                </c:pt>
                <c:pt idx="170">
                  <c:v>44469</c:v>
                </c:pt>
                <c:pt idx="171">
                  <c:v>44473</c:v>
                </c:pt>
                <c:pt idx="172">
                  <c:v>44473</c:v>
                </c:pt>
                <c:pt idx="173">
                  <c:v>44473</c:v>
                </c:pt>
                <c:pt idx="174">
                  <c:v>44473</c:v>
                </c:pt>
                <c:pt idx="175">
                  <c:v>44473</c:v>
                </c:pt>
                <c:pt idx="176">
                  <c:v>44473</c:v>
                </c:pt>
                <c:pt idx="177">
                  <c:v>44473</c:v>
                </c:pt>
                <c:pt idx="178">
                  <c:v>44473</c:v>
                </c:pt>
                <c:pt idx="179">
                  <c:v>44473</c:v>
                </c:pt>
                <c:pt idx="180">
                  <c:v>44474</c:v>
                </c:pt>
                <c:pt idx="181">
                  <c:v>44474</c:v>
                </c:pt>
                <c:pt idx="182">
                  <c:v>44474</c:v>
                </c:pt>
                <c:pt idx="183">
                  <c:v>44474</c:v>
                </c:pt>
                <c:pt idx="184">
                  <c:v>44474</c:v>
                </c:pt>
                <c:pt idx="185">
                  <c:v>44474</c:v>
                </c:pt>
                <c:pt idx="186">
                  <c:v>44474</c:v>
                </c:pt>
                <c:pt idx="187">
                  <c:v>44474</c:v>
                </c:pt>
                <c:pt idx="188">
                  <c:v>44474</c:v>
                </c:pt>
                <c:pt idx="189">
                  <c:v>44475</c:v>
                </c:pt>
                <c:pt idx="190">
                  <c:v>44475</c:v>
                </c:pt>
                <c:pt idx="191">
                  <c:v>44475</c:v>
                </c:pt>
                <c:pt idx="192">
                  <c:v>44475</c:v>
                </c:pt>
                <c:pt idx="193">
                  <c:v>44475</c:v>
                </c:pt>
                <c:pt idx="194">
                  <c:v>44475</c:v>
                </c:pt>
                <c:pt idx="195">
                  <c:v>44475</c:v>
                </c:pt>
                <c:pt idx="196">
                  <c:v>44475</c:v>
                </c:pt>
                <c:pt idx="197">
                  <c:v>44475</c:v>
                </c:pt>
                <c:pt idx="198">
                  <c:v>44476</c:v>
                </c:pt>
                <c:pt idx="199">
                  <c:v>44476</c:v>
                </c:pt>
                <c:pt idx="200">
                  <c:v>44476</c:v>
                </c:pt>
                <c:pt idx="201">
                  <c:v>44476</c:v>
                </c:pt>
                <c:pt idx="202">
                  <c:v>44476</c:v>
                </c:pt>
                <c:pt idx="203">
                  <c:v>44476</c:v>
                </c:pt>
                <c:pt idx="204">
                  <c:v>44476</c:v>
                </c:pt>
                <c:pt idx="205">
                  <c:v>44476</c:v>
                </c:pt>
                <c:pt idx="206">
                  <c:v>44476</c:v>
                </c:pt>
                <c:pt idx="207">
                  <c:v>44481</c:v>
                </c:pt>
                <c:pt idx="208">
                  <c:v>44481</c:v>
                </c:pt>
                <c:pt idx="209">
                  <c:v>44481</c:v>
                </c:pt>
                <c:pt idx="210">
                  <c:v>44481</c:v>
                </c:pt>
                <c:pt idx="211">
                  <c:v>44481</c:v>
                </c:pt>
                <c:pt idx="212">
                  <c:v>44481</c:v>
                </c:pt>
                <c:pt idx="213">
                  <c:v>44481</c:v>
                </c:pt>
                <c:pt idx="214">
                  <c:v>44481</c:v>
                </c:pt>
                <c:pt idx="215">
                  <c:v>44481</c:v>
                </c:pt>
                <c:pt idx="216">
                  <c:v>44482</c:v>
                </c:pt>
                <c:pt idx="217">
                  <c:v>44482</c:v>
                </c:pt>
                <c:pt idx="218">
                  <c:v>44482</c:v>
                </c:pt>
                <c:pt idx="219">
                  <c:v>44482</c:v>
                </c:pt>
                <c:pt idx="220">
                  <c:v>44482</c:v>
                </c:pt>
                <c:pt idx="221">
                  <c:v>44482</c:v>
                </c:pt>
                <c:pt idx="222">
                  <c:v>44482</c:v>
                </c:pt>
                <c:pt idx="223">
                  <c:v>44482</c:v>
                </c:pt>
                <c:pt idx="224">
                  <c:v>44482</c:v>
                </c:pt>
                <c:pt idx="225">
                  <c:v>44483</c:v>
                </c:pt>
                <c:pt idx="226">
                  <c:v>44483</c:v>
                </c:pt>
                <c:pt idx="227">
                  <c:v>44483</c:v>
                </c:pt>
                <c:pt idx="228">
                  <c:v>44483</c:v>
                </c:pt>
                <c:pt idx="229">
                  <c:v>44483</c:v>
                </c:pt>
                <c:pt idx="230">
                  <c:v>44483</c:v>
                </c:pt>
                <c:pt idx="231">
                  <c:v>44483</c:v>
                </c:pt>
                <c:pt idx="232">
                  <c:v>44483</c:v>
                </c:pt>
                <c:pt idx="233">
                  <c:v>44483</c:v>
                </c:pt>
                <c:pt idx="234">
                  <c:v>44487</c:v>
                </c:pt>
                <c:pt idx="235">
                  <c:v>44487</c:v>
                </c:pt>
                <c:pt idx="236">
                  <c:v>44487</c:v>
                </c:pt>
                <c:pt idx="237">
                  <c:v>44487</c:v>
                </c:pt>
                <c:pt idx="238">
                  <c:v>44487</c:v>
                </c:pt>
                <c:pt idx="239">
                  <c:v>44487</c:v>
                </c:pt>
                <c:pt idx="240">
                  <c:v>44487</c:v>
                </c:pt>
                <c:pt idx="241">
                  <c:v>44487</c:v>
                </c:pt>
                <c:pt idx="242">
                  <c:v>44487</c:v>
                </c:pt>
                <c:pt idx="243">
                  <c:v>44488</c:v>
                </c:pt>
                <c:pt idx="244">
                  <c:v>44488</c:v>
                </c:pt>
                <c:pt idx="245">
                  <c:v>44488</c:v>
                </c:pt>
                <c:pt idx="246">
                  <c:v>44488</c:v>
                </c:pt>
                <c:pt idx="247">
                  <c:v>44488</c:v>
                </c:pt>
                <c:pt idx="248">
                  <c:v>44488</c:v>
                </c:pt>
                <c:pt idx="249">
                  <c:v>44488</c:v>
                </c:pt>
                <c:pt idx="250">
                  <c:v>44488</c:v>
                </c:pt>
                <c:pt idx="251">
                  <c:v>44488</c:v>
                </c:pt>
                <c:pt idx="252">
                  <c:v>44490</c:v>
                </c:pt>
                <c:pt idx="253">
                  <c:v>44490</c:v>
                </c:pt>
                <c:pt idx="254">
                  <c:v>44490</c:v>
                </c:pt>
                <c:pt idx="255">
                  <c:v>44490</c:v>
                </c:pt>
                <c:pt idx="256">
                  <c:v>44490</c:v>
                </c:pt>
                <c:pt idx="257">
                  <c:v>44490</c:v>
                </c:pt>
                <c:pt idx="258">
                  <c:v>44490</c:v>
                </c:pt>
                <c:pt idx="259">
                  <c:v>44490</c:v>
                </c:pt>
                <c:pt idx="260">
                  <c:v>44490</c:v>
                </c:pt>
                <c:pt idx="261">
                  <c:v>44496</c:v>
                </c:pt>
                <c:pt idx="262">
                  <c:v>44496</c:v>
                </c:pt>
                <c:pt idx="263">
                  <c:v>44496</c:v>
                </c:pt>
                <c:pt idx="264">
                  <c:v>44496</c:v>
                </c:pt>
                <c:pt idx="265">
                  <c:v>44496</c:v>
                </c:pt>
                <c:pt idx="266">
                  <c:v>44496</c:v>
                </c:pt>
                <c:pt idx="267">
                  <c:v>44496</c:v>
                </c:pt>
                <c:pt idx="268">
                  <c:v>44496</c:v>
                </c:pt>
                <c:pt idx="269">
                  <c:v>44496</c:v>
                </c:pt>
                <c:pt idx="270">
                  <c:v>44501</c:v>
                </c:pt>
                <c:pt idx="271">
                  <c:v>44501</c:v>
                </c:pt>
                <c:pt idx="272">
                  <c:v>44501</c:v>
                </c:pt>
                <c:pt idx="273">
                  <c:v>44501</c:v>
                </c:pt>
                <c:pt idx="274">
                  <c:v>44501</c:v>
                </c:pt>
                <c:pt idx="275">
                  <c:v>44501</c:v>
                </c:pt>
                <c:pt idx="276">
                  <c:v>44501</c:v>
                </c:pt>
                <c:pt idx="277">
                  <c:v>44501</c:v>
                </c:pt>
                <c:pt idx="278">
                  <c:v>44501</c:v>
                </c:pt>
                <c:pt idx="279">
                  <c:v>44502</c:v>
                </c:pt>
                <c:pt idx="280">
                  <c:v>44502</c:v>
                </c:pt>
                <c:pt idx="281">
                  <c:v>44502</c:v>
                </c:pt>
                <c:pt idx="282">
                  <c:v>44502</c:v>
                </c:pt>
                <c:pt idx="283">
                  <c:v>44502</c:v>
                </c:pt>
                <c:pt idx="284">
                  <c:v>44502</c:v>
                </c:pt>
                <c:pt idx="285">
                  <c:v>44502</c:v>
                </c:pt>
                <c:pt idx="286">
                  <c:v>44502</c:v>
                </c:pt>
                <c:pt idx="287">
                  <c:v>44502</c:v>
                </c:pt>
                <c:pt idx="288">
                  <c:v>44503</c:v>
                </c:pt>
                <c:pt idx="289">
                  <c:v>44503</c:v>
                </c:pt>
                <c:pt idx="290">
                  <c:v>44503</c:v>
                </c:pt>
                <c:pt idx="291">
                  <c:v>44503</c:v>
                </c:pt>
                <c:pt idx="292">
                  <c:v>44503</c:v>
                </c:pt>
                <c:pt idx="293">
                  <c:v>44503</c:v>
                </c:pt>
                <c:pt idx="294">
                  <c:v>44503</c:v>
                </c:pt>
                <c:pt idx="295">
                  <c:v>44503</c:v>
                </c:pt>
                <c:pt idx="296">
                  <c:v>44503</c:v>
                </c:pt>
                <c:pt idx="297">
                  <c:v>44509</c:v>
                </c:pt>
                <c:pt idx="298">
                  <c:v>44509</c:v>
                </c:pt>
                <c:pt idx="299">
                  <c:v>44509</c:v>
                </c:pt>
                <c:pt idx="300">
                  <c:v>44509</c:v>
                </c:pt>
                <c:pt idx="301">
                  <c:v>44509</c:v>
                </c:pt>
                <c:pt idx="302">
                  <c:v>44509</c:v>
                </c:pt>
                <c:pt idx="303">
                  <c:v>44509</c:v>
                </c:pt>
                <c:pt idx="304">
                  <c:v>44509</c:v>
                </c:pt>
                <c:pt idx="305">
                  <c:v>44509</c:v>
                </c:pt>
                <c:pt idx="306">
                  <c:v>44510</c:v>
                </c:pt>
                <c:pt idx="307">
                  <c:v>44510</c:v>
                </c:pt>
                <c:pt idx="308">
                  <c:v>44510</c:v>
                </c:pt>
                <c:pt idx="309">
                  <c:v>44510</c:v>
                </c:pt>
                <c:pt idx="310">
                  <c:v>44510</c:v>
                </c:pt>
                <c:pt idx="311">
                  <c:v>44510</c:v>
                </c:pt>
                <c:pt idx="312">
                  <c:v>44510</c:v>
                </c:pt>
                <c:pt idx="313">
                  <c:v>44510</c:v>
                </c:pt>
                <c:pt idx="314">
                  <c:v>44510</c:v>
                </c:pt>
                <c:pt idx="315">
                  <c:v>44515</c:v>
                </c:pt>
                <c:pt idx="316">
                  <c:v>44515</c:v>
                </c:pt>
                <c:pt idx="317">
                  <c:v>44515</c:v>
                </c:pt>
                <c:pt idx="318">
                  <c:v>44515</c:v>
                </c:pt>
                <c:pt idx="319">
                  <c:v>44515</c:v>
                </c:pt>
                <c:pt idx="320">
                  <c:v>44515</c:v>
                </c:pt>
                <c:pt idx="321">
                  <c:v>44515</c:v>
                </c:pt>
                <c:pt idx="322">
                  <c:v>44515</c:v>
                </c:pt>
                <c:pt idx="323">
                  <c:v>44515</c:v>
                </c:pt>
                <c:pt idx="324">
                  <c:v>44516</c:v>
                </c:pt>
                <c:pt idx="325">
                  <c:v>44516</c:v>
                </c:pt>
                <c:pt idx="326">
                  <c:v>44516</c:v>
                </c:pt>
                <c:pt idx="327">
                  <c:v>44516</c:v>
                </c:pt>
                <c:pt idx="328">
                  <c:v>44516</c:v>
                </c:pt>
                <c:pt idx="329">
                  <c:v>44516</c:v>
                </c:pt>
                <c:pt idx="330">
                  <c:v>44516</c:v>
                </c:pt>
                <c:pt idx="331">
                  <c:v>44516</c:v>
                </c:pt>
                <c:pt idx="332">
                  <c:v>44516</c:v>
                </c:pt>
                <c:pt idx="333">
                  <c:v>44518</c:v>
                </c:pt>
                <c:pt idx="334">
                  <c:v>44518</c:v>
                </c:pt>
                <c:pt idx="335">
                  <c:v>44518</c:v>
                </c:pt>
                <c:pt idx="336">
                  <c:v>44518</c:v>
                </c:pt>
                <c:pt idx="337">
                  <c:v>44518</c:v>
                </c:pt>
                <c:pt idx="338">
                  <c:v>44518</c:v>
                </c:pt>
                <c:pt idx="339">
                  <c:v>44518</c:v>
                </c:pt>
                <c:pt idx="340">
                  <c:v>44518</c:v>
                </c:pt>
                <c:pt idx="341">
                  <c:v>44518</c:v>
                </c:pt>
                <c:pt idx="342">
                  <c:v>44523</c:v>
                </c:pt>
                <c:pt idx="343">
                  <c:v>44523</c:v>
                </c:pt>
                <c:pt idx="344">
                  <c:v>44523</c:v>
                </c:pt>
                <c:pt idx="345">
                  <c:v>44523</c:v>
                </c:pt>
                <c:pt idx="346">
                  <c:v>44523</c:v>
                </c:pt>
                <c:pt idx="347">
                  <c:v>44523</c:v>
                </c:pt>
                <c:pt idx="348">
                  <c:v>44523</c:v>
                </c:pt>
                <c:pt idx="349">
                  <c:v>44523</c:v>
                </c:pt>
                <c:pt idx="350">
                  <c:v>44523</c:v>
                </c:pt>
                <c:pt idx="351">
                  <c:v>44523</c:v>
                </c:pt>
                <c:pt idx="352">
                  <c:v>44523</c:v>
                </c:pt>
                <c:pt idx="353">
                  <c:v>44523</c:v>
                </c:pt>
                <c:pt idx="354">
                  <c:v>44523</c:v>
                </c:pt>
                <c:pt idx="355">
                  <c:v>44523</c:v>
                </c:pt>
                <c:pt idx="356">
                  <c:v>44523</c:v>
                </c:pt>
                <c:pt idx="357">
                  <c:v>44523</c:v>
                </c:pt>
                <c:pt idx="358">
                  <c:v>44523</c:v>
                </c:pt>
                <c:pt idx="359">
                  <c:v>44523</c:v>
                </c:pt>
                <c:pt idx="360">
                  <c:v>44530</c:v>
                </c:pt>
                <c:pt idx="361">
                  <c:v>44530</c:v>
                </c:pt>
                <c:pt idx="362">
                  <c:v>44530</c:v>
                </c:pt>
                <c:pt idx="363">
                  <c:v>44530</c:v>
                </c:pt>
                <c:pt idx="364">
                  <c:v>44530</c:v>
                </c:pt>
                <c:pt idx="365">
                  <c:v>44530</c:v>
                </c:pt>
                <c:pt idx="366">
                  <c:v>44530</c:v>
                </c:pt>
                <c:pt idx="367">
                  <c:v>44530</c:v>
                </c:pt>
                <c:pt idx="368">
                  <c:v>44530</c:v>
                </c:pt>
                <c:pt idx="369">
                  <c:v>44531</c:v>
                </c:pt>
                <c:pt idx="370">
                  <c:v>44531</c:v>
                </c:pt>
                <c:pt idx="371">
                  <c:v>44531</c:v>
                </c:pt>
                <c:pt idx="372">
                  <c:v>44531</c:v>
                </c:pt>
                <c:pt idx="373">
                  <c:v>44531</c:v>
                </c:pt>
                <c:pt idx="374">
                  <c:v>44531</c:v>
                </c:pt>
                <c:pt idx="375">
                  <c:v>44531</c:v>
                </c:pt>
                <c:pt idx="376">
                  <c:v>44531</c:v>
                </c:pt>
                <c:pt idx="377">
                  <c:v>44531</c:v>
                </c:pt>
                <c:pt idx="378">
                  <c:v>44532</c:v>
                </c:pt>
                <c:pt idx="379">
                  <c:v>44532</c:v>
                </c:pt>
                <c:pt idx="380">
                  <c:v>44532</c:v>
                </c:pt>
                <c:pt idx="381">
                  <c:v>44532</c:v>
                </c:pt>
                <c:pt idx="382">
                  <c:v>44532</c:v>
                </c:pt>
                <c:pt idx="383">
                  <c:v>44532</c:v>
                </c:pt>
                <c:pt idx="384">
                  <c:v>44532</c:v>
                </c:pt>
                <c:pt idx="385">
                  <c:v>44532</c:v>
                </c:pt>
                <c:pt idx="386">
                  <c:v>44532</c:v>
                </c:pt>
                <c:pt idx="387">
                  <c:v>44536</c:v>
                </c:pt>
                <c:pt idx="388">
                  <c:v>44536</c:v>
                </c:pt>
                <c:pt idx="389">
                  <c:v>44536</c:v>
                </c:pt>
                <c:pt idx="390">
                  <c:v>44536</c:v>
                </c:pt>
                <c:pt idx="391">
                  <c:v>44536</c:v>
                </c:pt>
                <c:pt idx="392">
                  <c:v>44536</c:v>
                </c:pt>
                <c:pt idx="393">
                  <c:v>44536</c:v>
                </c:pt>
                <c:pt idx="394">
                  <c:v>44536</c:v>
                </c:pt>
                <c:pt idx="395">
                  <c:v>44536</c:v>
                </c:pt>
                <c:pt idx="396">
                  <c:v>44538</c:v>
                </c:pt>
                <c:pt idx="397">
                  <c:v>44538</c:v>
                </c:pt>
                <c:pt idx="398">
                  <c:v>44538</c:v>
                </c:pt>
                <c:pt idx="399">
                  <c:v>44538</c:v>
                </c:pt>
                <c:pt idx="400">
                  <c:v>44538</c:v>
                </c:pt>
                <c:pt idx="401">
                  <c:v>44538</c:v>
                </c:pt>
                <c:pt idx="402">
                  <c:v>44538</c:v>
                </c:pt>
                <c:pt idx="403">
                  <c:v>44538</c:v>
                </c:pt>
                <c:pt idx="404">
                  <c:v>44538</c:v>
                </c:pt>
                <c:pt idx="405">
                  <c:v>44539</c:v>
                </c:pt>
                <c:pt idx="406">
                  <c:v>44539</c:v>
                </c:pt>
                <c:pt idx="407">
                  <c:v>44539</c:v>
                </c:pt>
                <c:pt idx="408">
                  <c:v>44539</c:v>
                </c:pt>
                <c:pt idx="409">
                  <c:v>44539</c:v>
                </c:pt>
                <c:pt idx="410">
                  <c:v>44539</c:v>
                </c:pt>
                <c:pt idx="411">
                  <c:v>44539</c:v>
                </c:pt>
                <c:pt idx="412">
                  <c:v>44539</c:v>
                </c:pt>
                <c:pt idx="413">
                  <c:v>44539</c:v>
                </c:pt>
                <c:pt idx="414">
                  <c:v>44543</c:v>
                </c:pt>
                <c:pt idx="415">
                  <c:v>44543</c:v>
                </c:pt>
                <c:pt idx="416">
                  <c:v>44543</c:v>
                </c:pt>
                <c:pt idx="417">
                  <c:v>44543</c:v>
                </c:pt>
                <c:pt idx="418">
                  <c:v>44543</c:v>
                </c:pt>
                <c:pt idx="419">
                  <c:v>44543</c:v>
                </c:pt>
                <c:pt idx="420">
                  <c:v>44543</c:v>
                </c:pt>
                <c:pt idx="421">
                  <c:v>44543</c:v>
                </c:pt>
                <c:pt idx="422">
                  <c:v>44543</c:v>
                </c:pt>
                <c:pt idx="423">
                  <c:v>44544</c:v>
                </c:pt>
                <c:pt idx="424">
                  <c:v>44544</c:v>
                </c:pt>
                <c:pt idx="425">
                  <c:v>44544</c:v>
                </c:pt>
                <c:pt idx="426">
                  <c:v>44544</c:v>
                </c:pt>
                <c:pt idx="427">
                  <c:v>44544</c:v>
                </c:pt>
                <c:pt idx="428">
                  <c:v>44544</c:v>
                </c:pt>
                <c:pt idx="429">
                  <c:v>44544</c:v>
                </c:pt>
                <c:pt idx="430">
                  <c:v>44544</c:v>
                </c:pt>
                <c:pt idx="431">
                  <c:v>44544</c:v>
                </c:pt>
                <c:pt idx="432">
                  <c:v>44545</c:v>
                </c:pt>
                <c:pt idx="433">
                  <c:v>44545</c:v>
                </c:pt>
                <c:pt idx="434">
                  <c:v>44545</c:v>
                </c:pt>
                <c:pt idx="435">
                  <c:v>44545</c:v>
                </c:pt>
                <c:pt idx="436">
                  <c:v>44545</c:v>
                </c:pt>
                <c:pt idx="437">
                  <c:v>44545</c:v>
                </c:pt>
                <c:pt idx="438">
                  <c:v>44545</c:v>
                </c:pt>
                <c:pt idx="439">
                  <c:v>44545</c:v>
                </c:pt>
                <c:pt idx="440">
                  <c:v>44545</c:v>
                </c:pt>
                <c:pt idx="441">
                  <c:v>44546</c:v>
                </c:pt>
                <c:pt idx="442">
                  <c:v>44546</c:v>
                </c:pt>
                <c:pt idx="443">
                  <c:v>44546</c:v>
                </c:pt>
                <c:pt idx="444">
                  <c:v>44546</c:v>
                </c:pt>
                <c:pt idx="445">
                  <c:v>44546</c:v>
                </c:pt>
                <c:pt idx="446">
                  <c:v>44546</c:v>
                </c:pt>
                <c:pt idx="447">
                  <c:v>44546</c:v>
                </c:pt>
                <c:pt idx="448">
                  <c:v>44546</c:v>
                </c:pt>
                <c:pt idx="449">
                  <c:v>44546</c:v>
                </c:pt>
                <c:pt idx="450">
                  <c:v>44551</c:v>
                </c:pt>
                <c:pt idx="451">
                  <c:v>44551</c:v>
                </c:pt>
                <c:pt idx="452">
                  <c:v>44551</c:v>
                </c:pt>
                <c:pt idx="453">
                  <c:v>44551</c:v>
                </c:pt>
                <c:pt idx="454">
                  <c:v>44551</c:v>
                </c:pt>
                <c:pt idx="455">
                  <c:v>44551</c:v>
                </c:pt>
                <c:pt idx="456">
                  <c:v>44551</c:v>
                </c:pt>
                <c:pt idx="457">
                  <c:v>44551</c:v>
                </c:pt>
                <c:pt idx="458">
                  <c:v>44551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44551</c:v>
                </c:pt>
                <c:pt idx="465">
                  <c:v>44551</c:v>
                </c:pt>
                <c:pt idx="466">
                  <c:v>44551</c:v>
                </c:pt>
                <c:pt idx="467">
                  <c:v>44551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44553</c:v>
                </c:pt>
                <c:pt idx="472">
                  <c:v>44553</c:v>
                </c:pt>
                <c:pt idx="473">
                  <c:v>44553</c:v>
                </c:pt>
                <c:pt idx="474">
                  <c:v>44553</c:v>
                </c:pt>
                <c:pt idx="475">
                  <c:v>44553</c:v>
                </c:pt>
                <c:pt idx="476">
                  <c:v>44553</c:v>
                </c:pt>
                <c:pt idx="477">
                  <c:v>44557</c:v>
                </c:pt>
                <c:pt idx="478">
                  <c:v>44557</c:v>
                </c:pt>
                <c:pt idx="479">
                  <c:v>44557</c:v>
                </c:pt>
                <c:pt idx="480">
                  <c:v>44557</c:v>
                </c:pt>
                <c:pt idx="481">
                  <c:v>44557</c:v>
                </c:pt>
                <c:pt idx="482">
                  <c:v>44557</c:v>
                </c:pt>
                <c:pt idx="483">
                  <c:v>44557</c:v>
                </c:pt>
                <c:pt idx="484">
                  <c:v>44557</c:v>
                </c:pt>
                <c:pt idx="485">
                  <c:v>44557</c:v>
                </c:pt>
                <c:pt idx="486">
                  <c:v>44558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44558</c:v>
                </c:pt>
                <c:pt idx="491">
                  <c:v>44558</c:v>
                </c:pt>
                <c:pt idx="492">
                  <c:v>44558</c:v>
                </c:pt>
                <c:pt idx="493">
                  <c:v>44558</c:v>
                </c:pt>
                <c:pt idx="494">
                  <c:v>44558</c:v>
                </c:pt>
                <c:pt idx="495">
                  <c:v>44559</c:v>
                </c:pt>
                <c:pt idx="496">
                  <c:v>44559</c:v>
                </c:pt>
                <c:pt idx="497">
                  <c:v>44559</c:v>
                </c:pt>
                <c:pt idx="498">
                  <c:v>44559</c:v>
                </c:pt>
                <c:pt idx="499">
                  <c:v>44559</c:v>
                </c:pt>
                <c:pt idx="500">
                  <c:v>44559</c:v>
                </c:pt>
                <c:pt idx="501">
                  <c:v>44559</c:v>
                </c:pt>
                <c:pt idx="502">
                  <c:v>44559</c:v>
                </c:pt>
                <c:pt idx="503">
                  <c:v>44559</c:v>
                </c:pt>
                <c:pt idx="504">
                  <c:v>44560</c:v>
                </c:pt>
                <c:pt idx="505">
                  <c:v>44560</c:v>
                </c:pt>
                <c:pt idx="506">
                  <c:v>44560</c:v>
                </c:pt>
                <c:pt idx="507">
                  <c:v>44560</c:v>
                </c:pt>
                <c:pt idx="508">
                  <c:v>44560</c:v>
                </c:pt>
                <c:pt idx="509">
                  <c:v>44560</c:v>
                </c:pt>
                <c:pt idx="510">
                  <c:v>44560</c:v>
                </c:pt>
                <c:pt idx="511">
                  <c:v>44560</c:v>
                </c:pt>
                <c:pt idx="512">
                  <c:v>44560</c:v>
                </c:pt>
                <c:pt idx="513">
                  <c:v>44564</c:v>
                </c:pt>
                <c:pt idx="514">
                  <c:v>44564</c:v>
                </c:pt>
                <c:pt idx="515">
                  <c:v>44564</c:v>
                </c:pt>
                <c:pt idx="516">
                  <c:v>44564</c:v>
                </c:pt>
                <c:pt idx="517">
                  <c:v>44564</c:v>
                </c:pt>
                <c:pt idx="518">
                  <c:v>44564</c:v>
                </c:pt>
                <c:pt idx="519">
                  <c:v>44564</c:v>
                </c:pt>
                <c:pt idx="520">
                  <c:v>44564</c:v>
                </c:pt>
                <c:pt idx="521">
                  <c:v>44564</c:v>
                </c:pt>
                <c:pt idx="522">
                  <c:v>44565</c:v>
                </c:pt>
                <c:pt idx="523">
                  <c:v>44565</c:v>
                </c:pt>
                <c:pt idx="524">
                  <c:v>44565</c:v>
                </c:pt>
                <c:pt idx="525">
                  <c:v>44565</c:v>
                </c:pt>
                <c:pt idx="526">
                  <c:v>44565</c:v>
                </c:pt>
                <c:pt idx="527">
                  <c:v>44565</c:v>
                </c:pt>
                <c:pt idx="528">
                  <c:v>44565</c:v>
                </c:pt>
                <c:pt idx="529">
                  <c:v>44565</c:v>
                </c:pt>
                <c:pt idx="530">
                  <c:v>44565</c:v>
                </c:pt>
                <c:pt idx="531">
                  <c:v>44566</c:v>
                </c:pt>
                <c:pt idx="532">
                  <c:v>44566</c:v>
                </c:pt>
                <c:pt idx="533">
                  <c:v>44566</c:v>
                </c:pt>
                <c:pt idx="534">
                  <c:v>44566</c:v>
                </c:pt>
                <c:pt idx="535">
                  <c:v>44566</c:v>
                </c:pt>
                <c:pt idx="536">
                  <c:v>44566</c:v>
                </c:pt>
                <c:pt idx="537">
                  <c:v>44566</c:v>
                </c:pt>
                <c:pt idx="538">
                  <c:v>44566</c:v>
                </c:pt>
                <c:pt idx="539">
                  <c:v>44566</c:v>
                </c:pt>
                <c:pt idx="540">
                  <c:v>44567</c:v>
                </c:pt>
                <c:pt idx="541">
                  <c:v>44567</c:v>
                </c:pt>
                <c:pt idx="542">
                  <c:v>44567</c:v>
                </c:pt>
                <c:pt idx="543">
                  <c:v>44567</c:v>
                </c:pt>
                <c:pt idx="544">
                  <c:v>44567</c:v>
                </c:pt>
                <c:pt idx="545">
                  <c:v>44567</c:v>
                </c:pt>
                <c:pt idx="546">
                  <c:v>44567</c:v>
                </c:pt>
                <c:pt idx="547">
                  <c:v>44567</c:v>
                </c:pt>
                <c:pt idx="548">
                  <c:v>44567</c:v>
                </c:pt>
                <c:pt idx="549">
                  <c:v>44571</c:v>
                </c:pt>
                <c:pt idx="550">
                  <c:v>44571</c:v>
                </c:pt>
                <c:pt idx="551">
                  <c:v>44571</c:v>
                </c:pt>
                <c:pt idx="552">
                  <c:v>44571</c:v>
                </c:pt>
                <c:pt idx="553">
                  <c:v>44571</c:v>
                </c:pt>
                <c:pt idx="554">
                  <c:v>44571</c:v>
                </c:pt>
                <c:pt idx="555">
                  <c:v>44571</c:v>
                </c:pt>
                <c:pt idx="556">
                  <c:v>44571</c:v>
                </c:pt>
                <c:pt idx="557">
                  <c:v>44571</c:v>
                </c:pt>
                <c:pt idx="558">
                  <c:v>44572</c:v>
                </c:pt>
                <c:pt idx="559">
                  <c:v>44572</c:v>
                </c:pt>
                <c:pt idx="560">
                  <c:v>44572</c:v>
                </c:pt>
                <c:pt idx="561">
                  <c:v>44572</c:v>
                </c:pt>
                <c:pt idx="562">
                  <c:v>44572</c:v>
                </c:pt>
                <c:pt idx="563">
                  <c:v>44572</c:v>
                </c:pt>
                <c:pt idx="564">
                  <c:v>44572</c:v>
                </c:pt>
                <c:pt idx="565">
                  <c:v>44572</c:v>
                </c:pt>
                <c:pt idx="566">
                  <c:v>44572</c:v>
                </c:pt>
                <c:pt idx="567">
                  <c:v>44573</c:v>
                </c:pt>
                <c:pt idx="568">
                  <c:v>44573</c:v>
                </c:pt>
                <c:pt idx="569">
                  <c:v>44573</c:v>
                </c:pt>
                <c:pt idx="570">
                  <c:v>44573</c:v>
                </c:pt>
                <c:pt idx="571">
                  <c:v>44573</c:v>
                </c:pt>
                <c:pt idx="572">
                  <c:v>44573</c:v>
                </c:pt>
                <c:pt idx="573">
                  <c:v>44573</c:v>
                </c:pt>
                <c:pt idx="574">
                  <c:v>44573</c:v>
                </c:pt>
                <c:pt idx="575">
                  <c:v>44573</c:v>
                </c:pt>
                <c:pt idx="576">
                  <c:v>44580</c:v>
                </c:pt>
                <c:pt idx="577">
                  <c:v>44580</c:v>
                </c:pt>
                <c:pt idx="578">
                  <c:v>44580</c:v>
                </c:pt>
                <c:pt idx="579">
                  <c:v>44580</c:v>
                </c:pt>
                <c:pt idx="580">
                  <c:v>44580</c:v>
                </c:pt>
                <c:pt idx="581">
                  <c:v>44580</c:v>
                </c:pt>
                <c:pt idx="582">
                  <c:v>44580</c:v>
                </c:pt>
                <c:pt idx="583">
                  <c:v>44580</c:v>
                </c:pt>
                <c:pt idx="584">
                  <c:v>44580</c:v>
                </c:pt>
                <c:pt idx="585">
                  <c:v>44216</c:v>
                </c:pt>
                <c:pt idx="586">
                  <c:v>44216</c:v>
                </c:pt>
                <c:pt idx="587">
                  <c:v>44216</c:v>
                </c:pt>
                <c:pt idx="588">
                  <c:v>44216</c:v>
                </c:pt>
                <c:pt idx="589">
                  <c:v>44216</c:v>
                </c:pt>
                <c:pt idx="590">
                  <c:v>44216</c:v>
                </c:pt>
                <c:pt idx="591">
                  <c:v>44216</c:v>
                </c:pt>
                <c:pt idx="592">
                  <c:v>44216</c:v>
                </c:pt>
                <c:pt idx="593">
                  <c:v>44216</c:v>
                </c:pt>
                <c:pt idx="594">
                  <c:v>44585</c:v>
                </c:pt>
                <c:pt idx="595">
                  <c:v>44585</c:v>
                </c:pt>
                <c:pt idx="596">
                  <c:v>44585</c:v>
                </c:pt>
                <c:pt idx="597">
                  <c:v>44585</c:v>
                </c:pt>
                <c:pt idx="598">
                  <c:v>44585</c:v>
                </c:pt>
                <c:pt idx="599">
                  <c:v>44585</c:v>
                </c:pt>
                <c:pt idx="600">
                  <c:v>44585</c:v>
                </c:pt>
                <c:pt idx="601">
                  <c:v>44585</c:v>
                </c:pt>
                <c:pt idx="602">
                  <c:v>44585</c:v>
                </c:pt>
                <c:pt idx="603">
                  <c:v>44586</c:v>
                </c:pt>
                <c:pt idx="604">
                  <c:v>44586</c:v>
                </c:pt>
                <c:pt idx="605">
                  <c:v>44586</c:v>
                </c:pt>
                <c:pt idx="606">
                  <c:v>44586</c:v>
                </c:pt>
                <c:pt idx="607">
                  <c:v>44586</c:v>
                </c:pt>
                <c:pt idx="608">
                  <c:v>44586</c:v>
                </c:pt>
                <c:pt idx="609">
                  <c:v>44586</c:v>
                </c:pt>
                <c:pt idx="610">
                  <c:v>44586</c:v>
                </c:pt>
                <c:pt idx="611">
                  <c:v>44586</c:v>
                </c:pt>
                <c:pt idx="612">
                  <c:v>44586</c:v>
                </c:pt>
                <c:pt idx="613">
                  <c:v>44586</c:v>
                </c:pt>
                <c:pt idx="614">
                  <c:v>44586</c:v>
                </c:pt>
                <c:pt idx="615">
                  <c:v>44586</c:v>
                </c:pt>
                <c:pt idx="616">
                  <c:v>44586</c:v>
                </c:pt>
                <c:pt idx="617">
                  <c:v>44586</c:v>
                </c:pt>
                <c:pt idx="618">
                  <c:v>44586</c:v>
                </c:pt>
                <c:pt idx="619">
                  <c:v>44586</c:v>
                </c:pt>
                <c:pt idx="620">
                  <c:v>44587</c:v>
                </c:pt>
                <c:pt idx="621">
                  <c:v>44587</c:v>
                </c:pt>
                <c:pt idx="622">
                  <c:v>44587</c:v>
                </c:pt>
                <c:pt idx="623">
                  <c:v>44587</c:v>
                </c:pt>
                <c:pt idx="624">
                  <c:v>44587</c:v>
                </c:pt>
                <c:pt idx="625">
                  <c:v>44587</c:v>
                </c:pt>
                <c:pt idx="626">
                  <c:v>44587</c:v>
                </c:pt>
                <c:pt idx="627">
                  <c:v>44587</c:v>
                </c:pt>
                <c:pt idx="628">
                  <c:v>44587</c:v>
                </c:pt>
                <c:pt idx="629">
                  <c:v>44587</c:v>
                </c:pt>
                <c:pt idx="630">
                  <c:v>44587</c:v>
                </c:pt>
                <c:pt idx="631">
                  <c:v>44587</c:v>
                </c:pt>
                <c:pt idx="632">
                  <c:v>44587</c:v>
                </c:pt>
                <c:pt idx="633">
                  <c:v>44587</c:v>
                </c:pt>
                <c:pt idx="634">
                  <c:v>44587</c:v>
                </c:pt>
                <c:pt idx="635">
                  <c:v>44587</c:v>
                </c:pt>
                <c:pt idx="636">
                  <c:v>44587</c:v>
                </c:pt>
                <c:pt idx="637">
                  <c:v>44588</c:v>
                </c:pt>
                <c:pt idx="638">
                  <c:v>44588</c:v>
                </c:pt>
                <c:pt idx="639">
                  <c:v>44588</c:v>
                </c:pt>
                <c:pt idx="640">
                  <c:v>44588</c:v>
                </c:pt>
                <c:pt idx="641">
                  <c:v>44588</c:v>
                </c:pt>
                <c:pt idx="642">
                  <c:v>44588</c:v>
                </c:pt>
                <c:pt idx="643">
                  <c:v>44588</c:v>
                </c:pt>
                <c:pt idx="644">
                  <c:v>44588</c:v>
                </c:pt>
                <c:pt idx="645">
                  <c:v>44588</c:v>
                </c:pt>
                <c:pt idx="646">
                  <c:v>44588</c:v>
                </c:pt>
                <c:pt idx="647">
                  <c:v>44588</c:v>
                </c:pt>
                <c:pt idx="648">
                  <c:v>44588</c:v>
                </c:pt>
                <c:pt idx="649">
                  <c:v>44588</c:v>
                </c:pt>
                <c:pt idx="650">
                  <c:v>44588</c:v>
                </c:pt>
                <c:pt idx="651">
                  <c:v>44588</c:v>
                </c:pt>
                <c:pt idx="652">
                  <c:v>44588</c:v>
                </c:pt>
                <c:pt idx="653">
                  <c:v>44588</c:v>
                </c:pt>
                <c:pt idx="654">
                  <c:v>44593</c:v>
                </c:pt>
                <c:pt idx="655">
                  <c:v>44593</c:v>
                </c:pt>
                <c:pt idx="656">
                  <c:v>44593</c:v>
                </c:pt>
                <c:pt idx="657">
                  <c:v>44593</c:v>
                </c:pt>
                <c:pt idx="658">
                  <c:v>44593</c:v>
                </c:pt>
                <c:pt idx="659">
                  <c:v>44593</c:v>
                </c:pt>
                <c:pt idx="660">
                  <c:v>44593</c:v>
                </c:pt>
                <c:pt idx="661">
                  <c:v>44593</c:v>
                </c:pt>
                <c:pt idx="662">
                  <c:v>44593</c:v>
                </c:pt>
                <c:pt idx="663">
                  <c:v>44593</c:v>
                </c:pt>
                <c:pt idx="664">
                  <c:v>44593</c:v>
                </c:pt>
                <c:pt idx="665">
                  <c:v>44593</c:v>
                </c:pt>
                <c:pt idx="666">
                  <c:v>44593</c:v>
                </c:pt>
                <c:pt idx="667">
                  <c:v>44593</c:v>
                </c:pt>
                <c:pt idx="668">
                  <c:v>44593</c:v>
                </c:pt>
                <c:pt idx="669">
                  <c:v>44593</c:v>
                </c:pt>
                <c:pt idx="670">
                  <c:v>44593</c:v>
                </c:pt>
                <c:pt idx="671">
                  <c:v>44599</c:v>
                </c:pt>
                <c:pt idx="672">
                  <c:v>44599</c:v>
                </c:pt>
                <c:pt idx="673">
                  <c:v>44599</c:v>
                </c:pt>
                <c:pt idx="674">
                  <c:v>44599</c:v>
                </c:pt>
                <c:pt idx="675">
                  <c:v>44599</c:v>
                </c:pt>
                <c:pt idx="676">
                  <c:v>44599</c:v>
                </c:pt>
                <c:pt idx="677">
                  <c:v>44599</c:v>
                </c:pt>
                <c:pt idx="678">
                  <c:v>44599</c:v>
                </c:pt>
                <c:pt idx="679">
                  <c:v>44599</c:v>
                </c:pt>
                <c:pt idx="680">
                  <c:v>44599</c:v>
                </c:pt>
                <c:pt idx="681">
                  <c:v>44599</c:v>
                </c:pt>
                <c:pt idx="682">
                  <c:v>44599</c:v>
                </c:pt>
                <c:pt idx="683">
                  <c:v>44599</c:v>
                </c:pt>
                <c:pt idx="684">
                  <c:v>44599</c:v>
                </c:pt>
                <c:pt idx="685">
                  <c:v>44599</c:v>
                </c:pt>
                <c:pt idx="686">
                  <c:v>44599</c:v>
                </c:pt>
                <c:pt idx="687">
                  <c:v>44599</c:v>
                </c:pt>
                <c:pt idx="688">
                  <c:v>44600</c:v>
                </c:pt>
                <c:pt idx="689">
                  <c:v>44600</c:v>
                </c:pt>
                <c:pt idx="690">
                  <c:v>44600</c:v>
                </c:pt>
                <c:pt idx="691">
                  <c:v>44600</c:v>
                </c:pt>
                <c:pt idx="692">
                  <c:v>44600</c:v>
                </c:pt>
                <c:pt idx="693">
                  <c:v>44600</c:v>
                </c:pt>
                <c:pt idx="694">
                  <c:v>44600</c:v>
                </c:pt>
                <c:pt idx="695">
                  <c:v>44600</c:v>
                </c:pt>
                <c:pt idx="696">
                  <c:v>44600</c:v>
                </c:pt>
                <c:pt idx="697">
                  <c:v>44600</c:v>
                </c:pt>
                <c:pt idx="698">
                  <c:v>44600</c:v>
                </c:pt>
                <c:pt idx="699">
                  <c:v>44600</c:v>
                </c:pt>
                <c:pt idx="700">
                  <c:v>44600</c:v>
                </c:pt>
                <c:pt idx="701">
                  <c:v>44600</c:v>
                </c:pt>
                <c:pt idx="702">
                  <c:v>44600</c:v>
                </c:pt>
                <c:pt idx="703">
                  <c:v>44600</c:v>
                </c:pt>
                <c:pt idx="704">
                  <c:v>44600</c:v>
                </c:pt>
                <c:pt idx="705">
                  <c:v>44601</c:v>
                </c:pt>
                <c:pt idx="706">
                  <c:v>44601</c:v>
                </c:pt>
                <c:pt idx="707">
                  <c:v>44601</c:v>
                </c:pt>
                <c:pt idx="708">
                  <c:v>44601</c:v>
                </c:pt>
                <c:pt idx="709">
                  <c:v>44601</c:v>
                </c:pt>
                <c:pt idx="710">
                  <c:v>44601</c:v>
                </c:pt>
                <c:pt idx="711">
                  <c:v>44601</c:v>
                </c:pt>
                <c:pt idx="712">
                  <c:v>44601</c:v>
                </c:pt>
                <c:pt idx="713">
                  <c:v>44601</c:v>
                </c:pt>
                <c:pt idx="714">
                  <c:v>44601</c:v>
                </c:pt>
                <c:pt idx="715">
                  <c:v>44601</c:v>
                </c:pt>
                <c:pt idx="716">
                  <c:v>44601</c:v>
                </c:pt>
                <c:pt idx="717">
                  <c:v>44601</c:v>
                </c:pt>
                <c:pt idx="718">
                  <c:v>44601</c:v>
                </c:pt>
                <c:pt idx="719">
                  <c:v>44601</c:v>
                </c:pt>
                <c:pt idx="720">
                  <c:v>44601</c:v>
                </c:pt>
                <c:pt idx="721">
                  <c:v>44601</c:v>
                </c:pt>
                <c:pt idx="722">
                  <c:v>44602</c:v>
                </c:pt>
                <c:pt idx="723">
                  <c:v>44602</c:v>
                </c:pt>
                <c:pt idx="724">
                  <c:v>44602</c:v>
                </c:pt>
                <c:pt idx="725">
                  <c:v>44602</c:v>
                </c:pt>
                <c:pt idx="726">
                  <c:v>44602</c:v>
                </c:pt>
                <c:pt idx="727">
                  <c:v>44602</c:v>
                </c:pt>
                <c:pt idx="728">
                  <c:v>44602</c:v>
                </c:pt>
                <c:pt idx="729">
                  <c:v>44602</c:v>
                </c:pt>
                <c:pt idx="730">
                  <c:v>44602</c:v>
                </c:pt>
                <c:pt idx="731">
                  <c:v>44602</c:v>
                </c:pt>
                <c:pt idx="732">
                  <c:v>44602</c:v>
                </c:pt>
                <c:pt idx="733">
                  <c:v>44602</c:v>
                </c:pt>
                <c:pt idx="734">
                  <c:v>44602</c:v>
                </c:pt>
                <c:pt idx="735">
                  <c:v>44602</c:v>
                </c:pt>
                <c:pt idx="736">
                  <c:v>44602</c:v>
                </c:pt>
                <c:pt idx="737">
                  <c:v>44602</c:v>
                </c:pt>
                <c:pt idx="738">
                  <c:v>44602</c:v>
                </c:pt>
                <c:pt idx="739">
                  <c:v>44606</c:v>
                </c:pt>
                <c:pt idx="740">
                  <c:v>44606</c:v>
                </c:pt>
                <c:pt idx="741">
                  <c:v>44606</c:v>
                </c:pt>
                <c:pt idx="742">
                  <c:v>44606</c:v>
                </c:pt>
                <c:pt idx="743">
                  <c:v>44606</c:v>
                </c:pt>
                <c:pt idx="744">
                  <c:v>44606</c:v>
                </c:pt>
                <c:pt idx="745">
                  <c:v>44606</c:v>
                </c:pt>
                <c:pt idx="746">
                  <c:v>44606</c:v>
                </c:pt>
                <c:pt idx="747">
                  <c:v>44606</c:v>
                </c:pt>
                <c:pt idx="748">
                  <c:v>44606</c:v>
                </c:pt>
                <c:pt idx="749">
                  <c:v>44606</c:v>
                </c:pt>
                <c:pt idx="750">
                  <c:v>44606</c:v>
                </c:pt>
                <c:pt idx="751">
                  <c:v>44606</c:v>
                </c:pt>
                <c:pt idx="752">
                  <c:v>44606</c:v>
                </c:pt>
                <c:pt idx="753">
                  <c:v>44606</c:v>
                </c:pt>
                <c:pt idx="754">
                  <c:v>44606</c:v>
                </c:pt>
                <c:pt idx="755">
                  <c:v>44606</c:v>
                </c:pt>
                <c:pt idx="756">
                  <c:v>44607</c:v>
                </c:pt>
                <c:pt idx="757">
                  <c:v>44607</c:v>
                </c:pt>
                <c:pt idx="758">
                  <c:v>44607</c:v>
                </c:pt>
                <c:pt idx="759">
                  <c:v>44607</c:v>
                </c:pt>
                <c:pt idx="760">
                  <c:v>44607</c:v>
                </c:pt>
                <c:pt idx="761">
                  <c:v>44607</c:v>
                </c:pt>
                <c:pt idx="762">
                  <c:v>44607</c:v>
                </c:pt>
                <c:pt idx="763">
                  <c:v>44607</c:v>
                </c:pt>
                <c:pt idx="764">
                  <c:v>44607</c:v>
                </c:pt>
                <c:pt idx="765">
                  <c:v>44607</c:v>
                </c:pt>
                <c:pt idx="766">
                  <c:v>44607</c:v>
                </c:pt>
                <c:pt idx="767">
                  <c:v>44607</c:v>
                </c:pt>
                <c:pt idx="768">
                  <c:v>44607</c:v>
                </c:pt>
                <c:pt idx="769">
                  <c:v>44607</c:v>
                </c:pt>
                <c:pt idx="770">
                  <c:v>44607</c:v>
                </c:pt>
                <c:pt idx="771">
                  <c:v>44607</c:v>
                </c:pt>
                <c:pt idx="772">
                  <c:v>44607</c:v>
                </c:pt>
                <c:pt idx="773">
                  <c:v>44609</c:v>
                </c:pt>
                <c:pt idx="774">
                  <c:v>44609</c:v>
                </c:pt>
                <c:pt idx="775">
                  <c:v>44609</c:v>
                </c:pt>
                <c:pt idx="776">
                  <c:v>44609</c:v>
                </c:pt>
                <c:pt idx="777">
                  <c:v>44609</c:v>
                </c:pt>
                <c:pt idx="778">
                  <c:v>44609</c:v>
                </c:pt>
                <c:pt idx="779">
                  <c:v>44609</c:v>
                </c:pt>
                <c:pt idx="780">
                  <c:v>44609</c:v>
                </c:pt>
                <c:pt idx="781">
                  <c:v>44609</c:v>
                </c:pt>
                <c:pt idx="782">
                  <c:v>44609</c:v>
                </c:pt>
                <c:pt idx="783">
                  <c:v>44609</c:v>
                </c:pt>
                <c:pt idx="784">
                  <c:v>44609</c:v>
                </c:pt>
                <c:pt idx="785">
                  <c:v>44609</c:v>
                </c:pt>
                <c:pt idx="786">
                  <c:v>44609</c:v>
                </c:pt>
                <c:pt idx="787">
                  <c:v>44609</c:v>
                </c:pt>
                <c:pt idx="788">
                  <c:v>44609</c:v>
                </c:pt>
                <c:pt idx="789">
                  <c:v>44609</c:v>
                </c:pt>
                <c:pt idx="790">
                  <c:v>44616</c:v>
                </c:pt>
                <c:pt idx="791">
                  <c:v>44616</c:v>
                </c:pt>
                <c:pt idx="792">
                  <c:v>44616</c:v>
                </c:pt>
                <c:pt idx="793">
                  <c:v>44616</c:v>
                </c:pt>
                <c:pt idx="794">
                  <c:v>44616</c:v>
                </c:pt>
                <c:pt idx="795">
                  <c:v>44616</c:v>
                </c:pt>
                <c:pt idx="796">
                  <c:v>44616</c:v>
                </c:pt>
                <c:pt idx="797">
                  <c:v>44616</c:v>
                </c:pt>
                <c:pt idx="798">
                  <c:v>44616</c:v>
                </c:pt>
                <c:pt idx="799">
                  <c:v>44616</c:v>
                </c:pt>
                <c:pt idx="800">
                  <c:v>44616</c:v>
                </c:pt>
                <c:pt idx="801">
                  <c:v>44616</c:v>
                </c:pt>
                <c:pt idx="802">
                  <c:v>44616</c:v>
                </c:pt>
                <c:pt idx="803">
                  <c:v>44616</c:v>
                </c:pt>
                <c:pt idx="804">
                  <c:v>44616</c:v>
                </c:pt>
                <c:pt idx="805">
                  <c:v>44616</c:v>
                </c:pt>
                <c:pt idx="806">
                  <c:v>44616</c:v>
                </c:pt>
                <c:pt idx="807">
                  <c:v>44621</c:v>
                </c:pt>
                <c:pt idx="808">
                  <c:v>44621</c:v>
                </c:pt>
                <c:pt idx="809">
                  <c:v>44621</c:v>
                </c:pt>
                <c:pt idx="810">
                  <c:v>44621</c:v>
                </c:pt>
                <c:pt idx="811">
                  <c:v>44621</c:v>
                </c:pt>
                <c:pt idx="812">
                  <c:v>44621</c:v>
                </c:pt>
                <c:pt idx="813">
                  <c:v>44621</c:v>
                </c:pt>
                <c:pt idx="814">
                  <c:v>44621</c:v>
                </c:pt>
                <c:pt idx="815">
                  <c:v>44621</c:v>
                </c:pt>
                <c:pt idx="816">
                  <c:v>44621</c:v>
                </c:pt>
                <c:pt idx="817">
                  <c:v>44621</c:v>
                </c:pt>
                <c:pt idx="818">
                  <c:v>44621</c:v>
                </c:pt>
                <c:pt idx="819">
                  <c:v>44621</c:v>
                </c:pt>
                <c:pt idx="820">
                  <c:v>44621</c:v>
                </c:pt>
                <c:pt idx="821">
                  <c:v>44621</c:v>
                </c:pt>
                <c:pt idx="822">
                  <c:v>44621</c:v>
                </c:pt>
                <c:pt idx="823">
                  <c:v>44621</c:v>
                </c:pt>
                <c:pt idx="824">
                  <c:v>44622</c:v>
                </c:pt>
                <c:pt idx="825">
                  <c:v>44622</c:v>
                </c:pt>
                <c:pt idx="826">
                  <c:v>44622</c:v>
                </c:pt>
                <c:pt idx="827">
                  <c:v>44622</c:v>
                </c:pt>
                <c:pt idx="828">
                  <c:v>44622</c:v>
                </c:pt>
                <c:pt idx="829">
                  <c:v>44622</c:v>
                </c:pt>
                <c:pt idx="830">
                  <c:v>44622</c:v>
                </c:pt>
                <c:pt idx="831">
                  <c:v>44622</c:v>
                </c:pt>
                <c:pt idx="832">
                  <c:v>44622</c:v>
                </c:pt>
                <c:pt idx="833">
                  <c:v>44622</c:v>
                </c:pt>
                <c:pt idx="834">
                  <c:v>44622</c:v>
                </c:pt>
                <c:pt idx="835">
                  <c:v>44622</c:v>
                </c:pt>
                <c:pt idx="836">
                  <c:v>44622</c:v>
                </c:pt>
                <c:pt idx="837">
                  <c:v>44622</c:v>
                </c:pt>
                <c:pt idx="838">
                  <c:v>44622</c:v>
                </c:pt>
                <c:pt idx="839">
                  <c:v>44622</c:v>
                </c:pt>
                <c:pt idx="840">
                  <c:v>44622</c:v>
                </c:pt>
                <c:pt idx="841">
                  <c:v>44630</c:v>
                </c:pt>
                <c:pt idx="842">
                  <c:v>44630</c:v>
                </c:pt>
                <c:pt idx="843">
                  <c:v>44630</c:v>
                </c:pt>
                <c:pt idx="844">
                  <c:v>44630</c:v>
                </c:pt>
                <c:pt idx="845">
                  <c:v>44630</c:v>
                </c:pt>
                <c:pt idx="846">
                  <c:v>44630</c:v>
                </c:pt>
                <c:pt idx="847">
                  <c:v>44630</c:v>
                </c:pt>
                <c:pt idx="848">
                  <c:v>44630</c:v>
                </c:pt>
                <c:pt idx="849">
                  <c:v>44630</c:v>
                </c:pt>
                <c:pt idx="850">
                  <c:v>44630</c:v>
                </c:pt>
                <c:pt idx="851">
                  <c:v>44630</c:v>
                </c:pt>
                <c:pt idx="852">
                  <c:v>44630</c:v>
                </c:pt>
                <c:pt idx="853">
                  <c:v>44630</c:v>
                </c:pt>
                <c:pt idx="854">
                  <c:v>44630</c:v>
                </c:pt>
                <c:pt idx="855">
                  <c:v>44630</c:v>
                </c:pt>
                <c:pt idx="856">
                  <c:v>44630</c:v>
                </c:pt>
                <c:pt idx="857">
                  <c:v>44630</c:v>
                </c:pt>
                <c:pt idx="858">
                  <c:v>44634</c:v>
                </c:pt>
                <c:pt idx="859">
                  <c:v>44634</c:v>
                </c:pt>
                <c:pt idx="860">
                  <c:v>44634</c:v>
                </c:pt>
                <c:pt idx="861">
                  <c:v>44634</c:v>
                </c:pt>
                <c:pt idx="862">
                  <c:v>44634</c:v>
                </c:pt>
                <c:pt idx="863">
                  <c:v>44634</c:v>
                </c:pt>
                <c:pt idx="864">
                  <c:v>44634</c:v>
                </c:pt>
                <c:pt idx="865">
                  <c:v>44634</c:v>
                </c:pt>
                <c:pt idx="866">
                  <c:v>44634</c:v>
                </c:pt>
                <c:pt idx="867">
                  <c:v>44634</c:v>
                </c:pt>
                <c:pt idx="868">
                  <c:v>44634</c:v>
                </c:pt>
                <c:pt idx="869">
                  <c:v>44634</c:v>
                </c:pt>
                <c:pt idx="870">
                  <c:v>44634</c:v>
                </c:pt>
                <c:pt idx="871">
                  <c:v>44634</c:v>
                </c:pt>
                <c:pt idx="872">
                  <c:v>44634</c:v>
                </c:pt>
                <c:pt idx="873">
                  <c:v>44634</c:v>
                </c:pt>
                <c:pt idx="874">
                  <c:v>44634</c:v>
                </c:pt>
                <c:pt idx="875">
                  <c:v>44636</c:v>
                </c:pt>
                <c:pt idx="876">
                  <c:v>44636</c:v>
                </c:pt>
                <c:pt idx="877">
                  <c:v>44636</c:v>
                </c:pt>
                <c:pt idx="878">
                  <c:v>44636</c:v>
                </c:pt>
                <c:pt idx="879">
                  <c:v>44636</c:v>
                </c:pt>
                <c:pt idx="880">
                  <c:v>44636</c:v>
                </c:pt>
                <c:pt idx="881">
                  <c:v>44636</c:v>
                </c:pt>
                <c:pt idx="882">
                  <c:v>44636</c:v>
                </c:pt>
                <c:pt idx="883">
                  <c:v>44636</c:v>
                </c:pt>
                <c:pt idx="884">
                  <c:v>44636</c:v>
                </c:pt>
                <c:pt idx="885">
                  <c:v>44636</c:v>
                </c:pt>
                <c:pt idx="886">
                  <c:v>44636</c:v>
                </c:pt>
                <c:pt idx="887">
                  <c:v>44636</c:v>
                </c:pt>
                <c:pt idx="888">
                  <c:v>44636</c:v>
                </c:pt>
                <c:pt idx="889">
                  <c:v>44636</c:v>
                </c:pt>
                <c:pt idx="890">
                  <c:v>44636</c:v>
                </c:pt>
                <c:pt idx="891">
                  <c:v>44636</c:v>
                </c:pt>
                <c:pt idx="892">
                  <c:v>44641</c:v>
                </c:pt>
                <c:pt idx="893">
                  <c:v>44641</c:v>
                </c:pt>
                <c:pt idx="894">
                  <c:v>44641</c:v>
                </c:pt>
                <c:pt idx="895">
                  <c:v>44641</c:v>
                </c:pt>
                <c:pt idx="896">
                  <c:v>44641</c:v>
                </c:pt>
                <c:pt idx="897">
                  <c:v>44641</c:v>
                </c:pt>
                <c:pt idx="898">
                  <c:v>44641</c:v>
                </c:pt>
                <c:pt idx="899">
                  <c:v>44641</c:v>
                </c:pt>
                <c:pt idx="900">
                  <c:v>44641</c:v>
                </c:pt>
                <c:pt idx="901">
                  <c:v>44641</c:v>
                </c:pt>
                <c:pt idx="902">
                  <c:v>44641</c:v>
                </c:pt>
                <c:pt idx="903">
                  <c:v>44641</c:v>
                </c:pt>
                <c:pt idx="904">
                  <c:v>44641</c:v>
                </c:pt>
                <c:pt idx="905">
                  <c:v>44641</c:v>
                </c:pt>
                <c:pt idx="906">
                  <c:v>44641</c:v>
                </c:pt>
                <c:pt idx="907">
                  <c:v>44641</c:v>
                </c:pt>
                <c:pt idx="908">
                  <c:v>44641</c:v>
                </c:pt>
              </c:numCache>
            </c:numRef>
          </c:xVal>
          <c:yVal>
            <c:numRef>
              <c:f>'Summary Experiment side'!$P$5:$P$1017</c:f>
              <c:numCache>
                <c:formatCode>General</c:formatCode>
                <c:ptCount val="1013"/>
                <c:pt idx="0">
                  <c:v>19.645293315143249</c:v>
                </c:pt>
                <c:pt idx="1">
                  <c:v>40.065861690450056</c:v>
                </c:pt>
                <c:pt idx="2">
                  <c:v>67.674180327868854</c:v>
                </c:pt>
                <c:pt idx="3">
                  <c:v>18.555900621118013</c:v>
                </c:pt>
                <c:pt idx="4">
                  <c:v>23.239436619718308</c:v>
                </c:pt>
                <c:pt idx="5">
                  <c:v>-8.8942307692307701</c:v>
                </c:pt>
                <c:pt idx="6">
                  <c:v>-15.144230769230768</c:v>
                </c:pt>
                <c:pt idx="7">
                  <c:v>-17.488789237668161</c:v>
                </c:pt>
                <c:pt idx="8">
                  <c:v>46.375739644970416</c:v>
                </c:pt>
                <c:pt idx="9">
                  <c:v>-12.836079791847354</c:v>
                </c:pt>
                <c:pt idx="10">
                  <c:v>-24.663299663299661</c:v>
                </c:pt>
                <c:pt idx="11">
                  <c:v>10.191412312467667</c:v>
                </c:pt>
                <c:pt idx="12">
                  <c:v>12.211538461538462</c:v>
                </c:pt>
                <c:pt idx="13">
                  <c:v>9.8466105888174162</c:v>
                </c:pt>
                <c:pt idx="14">
                  <c:v>-1.7621145374449341</c:v>
                </c:pt>
                <c:pt idx="15">
                  <c:v>14.98073217726397</c:v>
                </c:pt>
                <c:pt idx="16">
                  <c:v>3.515625</c:v>
                </c:pt>
                <c:pt idx="17">
                  <c:v>8.8637435172088637</c:v>
                </c:pt>
                <c:pt idx="18">
                  <c:v>14.118198874296436</c:v>
                </c:pt>
                <c:pt idx="19">
                  <c:v>11.815920398009951</c:v>
                </c:pt>
                <c:pt idx="20">
                  <c:v>17.248459958932237</c:v>
                </c:pt>
                <c:pt idx="21">
                  <c:v>-2.1171489061397319</c:v>
                </c:pt>
                <c:pt idx="22">
                  <c:v>-56.906534325889169</c:v>
                </c:pt>
                <c:pt idx="23">
                  <c:v>-11.333794056668971</c:v>
                </c:pt>
                <c:pt idx="24">
                  <c:v>2.8878441907320349</c:v>
                </c:pt>
                <c:pt idx="25">
                  <c:v>13.963636363636365</c:v>
                </c:pt>
                <c:pt idx="26">
                  <c:v>-8.2919914953933382</c:v>
                </c:pt>
                <c:pt idx="27">
                  <c:v>-7.5144508670520231</c:v>
                </c:pt>
                <c:pt idx="28">
                  <c:v>-14.234104046242773</c:v>
                </c:pt>
                <c:pt idx="29">
                  <c:v>11.815920398009951</c:v>
                </c:pt>
                <c:pt idx="30">
                  <c:v>17.248459958932237</c:v>
                </c:pt>
                <c:pt idx="31">
                  <c:v>-2.1171489061397319</c:v>
                </c:pt>
                <c:pt idx="32">
                  <c:v>-56.906534325889169</c:v>
                </c:pt>
                <c:pt idx="33">
                  <c:v>-11.333794056668971</c:v>
                </c:pt>
                <c:pt idx="34">
                  <c:v>2.8878441907320349</c:v>
                </c:pt>
                <c:pt idx="35">
                  <c:v>13.963636363636365</c:v>
                </c:pt>
                <c:pt idx="36">
                  <c:v>-8.2919914953933382</c:v>
                </c:pt>
                <c:pt idx="37">
                  <c:v>-7.5144508670520231</c:v>
                </c:pt>
                <c:pt idx="38">
                  <c:v>-14.234104046242773</c:v>
                </c:pt>
                <c:pt idx="39">
                  <c:v>-0.83184789067142006</c:v>
                </c:pt>
                <c:pt idx="40">
                  <c:v>-24.213315667439549</c:v>
                </c:pt>
                <c:pt idx="41">
                  <c:v>32.646048109965633</c:v>
                </c:pt>
                <c:pt idx="42">
                  <c:v>40.757790368271955</c:v>
                </c:pt>
                <c:pt idx="43">
                  <c:v>22.481409799327697</c:v>
                </c:pt>
                <c:pt idx="44">
                  <c:v>32.193555072013261</c:v>
                </c:pt>
                <c:pt idx="45">
                  <c:v>11.933375500737929</c:v>
                </c:pt>
                <c:pt idx="46">
                  <c:v>61.084710743801651</c:v>
                </c:pt>
                <c:pt idx="47">
                  <c:v>-6.9480356993911085</c:v>
                </c:pt>
                <c:pt idx="48">
                  <c:v>-3.0377221617700401</c:v>
                </c:pt>
                <c:pt idx="49">
                  <c:v>5.4377379010331697E-2</c:v>
                </c:pt>
                <c:pt idx="50">
                  <c:v>-9.5995288574793882</c:v>
                </c:pt>
                <c:pt idx="51">
                  <c:v>-1.3475575519371139</c:v>
                </c:pt>
                <c:pt idx="52">
                  <c:v>52.033218785796109</c:v>
                </c:pt>
                <c:pt idx="53">
                  <c:v>-4.1154210028382217</c:v>
                </c:pt>
                <c:pt idx="54">
                  <c:v>-17.159044921084583</c:v>
                </c:pt>
                <c:pt idx="55">
                  <c:v>4.1887337506018296</c:v>
                </c:pt>
                <c:pt idx="56">
                  <c:v>-25.136071251855519</c:v>
                </c:pt>
                <c:pt idx="57">
                  <c:v>-3.5150968904912121</c:v>
                </c:pt>
                <c:pt idx="58">
                  <c:v>-6.2264939406602586</c:v>
                </c:pt>
                <c:pt idx="59">
                  <c:v>38.882282996432814</c:v>
                </c:pt>
                <c:pt idx="60">
                  <c:v>24.942660550458715</c:v>
                </c:pt>
                <c:pt idx="61">
                  <c:v>39.5165528113505</c:v>
                </c:pt>
                <c:pt idx="62">
                  <c:v>29.662004662004659</c:v>
                </c:pt>
                <c:pt idx="63">
                  <c:v>-11.38211382113821</c:v>
                </c:pt>
                <c:pt idx="64">
                  <c:v>-12.119437939110069</c:v>
                </c:pt>
                <c:pt idx="65">
                  <c:v>4.5021186440677967</c:v>
                </c:pt>
                <c:pt idx="66">
                  <c:v>9.0511860174781518</c:v>
                </c:pt>
                <c:pt idx="67">
                  <c:v>27.916454406520629</c:v>
                </c:pt>
                <c:pt idx="68">
                  <c:v>8.047493403693931</c:v>
                </c:pt>
                <c:pt idx="69">
                  <c:v>7.2990063233965676</c:v>
                </c:pt>
                <c:pt idx="70">
                  <c:v>12.901023890784982</c:v>
                </c:pt>
                <c:pt idx="71">
                  <c:v>18.150917743031954</c:v>
                </c:pt>
                <c:pt idx="72">
                  <c:v>4.3506921555702043</c:v>
                </c:pt>
                <c:pt idx="73">
                  <c:v>23.569023569023571</c:v>
                </c:pt>
                <c:pt idx="74">
                  <c:v>13.811881188118813</c:v>
                </c:pt>
                <c:pt idx="75">
                  <c:v>22.254974207811347</c:v>
                </c:pt>
                <c:pt idx="76">
                  <c:v>45.504688361831221</c:v>
                </c:pt>
                <c:pt idx="77">
                  <c:v>6.557377049180328</c:v>
                </c:pt>
                <c:pt idx="78">
                  <c:v>-5.4945054945054945</c:v>
                </c:pt>
                <c:pt idx="79">
                  <c:v>68.414120126448893</c:v>
                </c:pt>
                <c:pt idx="80">
                  <c:v>3.8587848932676518</c:v>
                </c:pt>
                <c:pt idx="81">
                  <c:v>49.803020354563358</c:v>
                </c:pt>
                <c:pt idx="82">
                  <c:v>66.009852216748769</c:v>
                </c:pt>
                <c:pt idx="83">
                  <c:v>89.576217583807718</c:v>
                </c:pt>
                <c:pt idx="84">
                  <c:v>4.7926267281105996</c:v>
                </c:pt>
                <c:pt idx="85">
                  <c:v>15.682870370370368</c:v>
                </c:pt>
                <c:pt idx="86">
                  <c:v>-10.086455331412104</c:v>
                </c:pt>
                <c:pt idx="87">
                  <c:v>-4.2172980700500355</c:v>
                </c:pt>
                <c:pt idx="88">
                  <c:v>15.666094911377931</c:v>
                </c:pt>
                <c:pt idx="89">
                  <c:v>16.553287981859409</c:v>
                </c:pt>
                <c:pt idx="90">
                  <c:v>7.5444839857651242</c:v>
                </c:pt>
                <c:pt idx="91">
                  <c:v>-5.6872037914691944</c:v>
                </c:pt>
                <c:pt idx="92">
                  <c:v>-16.829919857524487</c:v>
                </c:pt>
                <c:pt idx="93">
                  <c:v>15.31265386509109</c:v>
                </c:pt>
                <c:pt idx="94">
                  <c:v>7.0835639180962922</c:v>
                </c:pt>
                <c:pt idx="95">
                  <c:v>14.126984126984127</c:v>
                </c:pt>
                <c:pt idx="96">
                  <c:v>3.9174166225516145</c:v>
                </c:pt>
                <c:pt idx="97">
                  <c:v>-6.7094932191291941</c:v>
                </c:pt>
                <c:pt idx="98">
                  <c:v>14.085820895522389</c:v>
                </c:pt>
                <c:pt idx="99">
                  <c:v>-0.25806451612903225</c:v>
                </c:pt>
                <c:pt idx="100">
                  <c:v>7.3707370737073701</c:v>
                </c:pt>
                <c:pt idx="101">
                  <c:v>-67.497168742921858</c:v>
                </c:pt>
                <c:pt idx="102">
                  <c:v>16.693548387096772</c:v>
                </c:pt>
                <c:pt idx="103">
                  <c:v>-1.6216216216216217</c:v>
                </c:pt>
                <c:pt idx="104">
                  <c:v>2.4330900243309004</c:v>
                </c:pt>
                <c:pt idx="105">
                  <c:v>-27.598566308243726</c:v>
                </c:pt>
                <c:pt idx="106">
                  <c:v>-7.0024570024570023</c:v>
                </c:pt>
                <c:pt idx="107">
                  <c:v>7.8583765112262522</c:v>
                </c:pt>
                <c:pt idx="108">
                  <c:v>5.3224155578300927</c:v>
                </c:pt>
                <c:pt idx="109">
                  <c:v>5.9322033898305087</c:v>
                </c:pt>
                <c:pt idx="110">
                  <c:v>-1.1940298507462688</c:v>
                </c:pt>
                <c:pt idx="111">
                  <c:v>-1.004566210045662</c:v>
                </c:pt>
                <c:pt idx="112">
                  <c:v>-16.681614349775785</c:v>
                </c:pt>
                <c:pt idx="113">
                  <c:v>3.5341365461847385</c:v>
                </c:pt>
                <c:pt idx="114">
                  <c:v>-5.5508830950378476</c:v>
                </c:pt>
                <c:pt idx="115">
                  <c:v>-16.651665166516651</c:v>
                </c:pt>
                <c:pt idx="116">
                  <c:v>-6.6484517304189428</c:v>
                </c:pt>
                <c:pt idx="117">
                  <c:v>21.636506687647522</c:v>
                </c:pt>
                <c:pt idx="118">
                  <c:v>4.8053024026512015</c:v>
                </c:pt>
                <c:pt idx="119">
                  <c:v>-11.909650924024641</c:v>
                </c:pt>
                <c:pt idx="120">
                  <c:v>8.7267525035765381</c:v>
                </c:pt>
                <c:pt idx="121">
                  <c:v>-9.5350669818754916</c:v>
                </c:pt>
                <c:pt idx="122">
                  <c:v>9.8441345365053312</c:v>
                </c:pt>
                <c:pt idx="123">
                  <c:v>-1.7054263565891472</c:v>
                </c:pt>
                <c:pt idx="124">
                  <c:v>27.717108684347373</c:v>
                </c:pt>
                <c:pt idx="125">
                  <c:v>-82.551594746716688</c:v>
                </c:pt>
                <c:pt idx="126">
                  <c:v>74.134493384085559</c:v>
                </c:pt>
                <c:pt idx="127">
                  <c:v>7.5488069414316694</c:v>
                </c:pt>
                <c:pt idx="128">
                  <c:v>25.059780009564804</c:v>
                </c:pt>
                <c:pt idx="129">
                  <c:v>-51.465968586387433</c:v>
                </c:pt>
                <c:pt idx="130">
                  <c:v>20.246659815005138</c:v>
                </c:pt>
                <c:pt idx="131">
                  <c:v>19.81379109688682</c:v>
                </c:pt>
                <c:pt idx="132">
                  <c:v>31.911475995002675</c:v>
                </c:pt>
                <c:pt idx="133">
                  <c:v>23.340555446129603</c:v>
                </c:pt>
                <c:pt idx="134">
                  <c:v>-1.2205754141238012</c:v>
                </c:pt>
                <c:pt idx="135">
                  <c:v>10.033167495854062</c:v>
                </c:pt>
                <c:pt idx="136">
                  <c:v>3.2423208191126278</c:v>
                </c:pt>
                <c:pt idx="137">
                  <c:v>-17.429718875502008</c:v>
                </c:pt>
                <c:pt idx="138">
                  <c:v>-16.232638888888889</c:v>
                </c:pt>
                <c:pt idx="139">
                  <c:v>-9.12311780336581</c:v>
                </c:pt>
                <c:pt idx="140">
                  <c:v>-33.948030176026819</c:v>
                </c:pt>
                <c:pt idx="141">
                  <c:v>-20.82191780821918</c:v>
                </c:pt>
                <c:pt idx="142">
                  <c:v>-19.848053181386515</c:v>
                </c:pt>
                <c:pt idx="143">
                  <c:v>-24.441524310118265</c:v>
                </c:pt>
                <c:pt idx="144">
                  <c:v>-50.258531540847983</c:v>
                </c:pt>
                <c:pt idx="145">
                  <c:v>-113.66742596810934</c:v>
                </c:pt>
                <c:pt idx="146">
                  <c:v>-364.5994832041344</c:v>
                </c:pt>
                <c:pt idx="147">
                  <c:v>-201.05263157894737</c:v>
                </c:pt>
                <c:pt idx="148">
                  <c:v>71.217391304347828</c:v>
                </c:pt>
                <c:pt idx="149">
                  <c:v>-134.60207612456747</c:v>
                </c:pt>
                <c:pt idx="150">
                  <c:v>-111.89710610932475</c:v>
                </c:pt>
                <c:pt idx="151">
                  <c:v>66.158673240699244</c:v>
                </c:pt>
                <c:pt idx="152">
                  <c:v>21.264523101864359</c:v>
                </c:pt>
                <c:pt idx="153">
                  <c:v>9.3147208121827401</c:v>
                </c:pt>
                <c:pt idx="154">
                  <c:v>5.5419921875</c:v>
                </c:pt>
                <c:pt idx="155">
                  <c:v>9.3011688634667991</c:v>
                </c:pt>
                <c:pt idx="156">
                  <c:v>5.3523455259351111</c:v>
                </c:pt>
                <c:pt idx="157">
                  <c:v>8.3044232437120549</c:v>
                </c:pt>
                <c:pt idx="158">
                  <c:v>1.5653775322283612</c:v>
                </c:pt>
                <c:pt idx="159">
                  <c:v>15.37190082644628</c:v>
                </c:pt>
                <c:pt idx="160">
                  <c:v>14.853647881170817</c:v>
                </c:pt>
                <c:pt idx="161">
                  <c:v>60.968152866242043</c:v>
                </c:pt>
                <c:pt idx="162">
                  <c:v>50.084090144635049</c:v>
                </c:pt>
                <c:pt idx="163">
                  <c:v>17.433751743375176</c:v>
                </c:pt>
                <c:pt idx="164">
                  <c:v>16.407832545577314</c:v>
                </c:pt>
                <c:pt idx="165">
                  <c:v>8.2094833687190381</c:v>
                </c:pt>
                <c:pt idx="166">
                  <c:v>11.331607707794076</c:v>
                </c:pt>
                <c:pt idx="167">
                  <c:v>60.005101390128814</c:v>
                </c:pt>
                <c:pt idx="168">
                  <c:v>-230.86381801414078</c:v>
                </c:pt>
                <c:pt idx="169">
                  <c:v>37.079473427596291</c:v>
                </c:pt>
                <c:pt idx="170">
                  <c:v>-9.4395280235988199</c:v>
                </c:pt>
                <c:pt idx="171">
                  <c:v>48.106646058732608</c:v>
                </c:pt>
                <c:pt idx="172">
                  <c:v>-46.146044624746452</c:v>
                </c:pt>
                <c:pt idx="173">
                  <c:v>-24.941724941724942</c:v>
                </c:pt>
                <c:pt idx="174">
                  <c:v>14.861612515042118</c:v>
                </c:pt>
                <c:pt idx="175">
                  <c:v>1.7769607843137254</c:v>
                </c:pt>
                <c:pt idx="176">
                  <c:v>54.859249329758711</c:v>
                </c:pt>
                <c:pt idx="177">
                  <c:v>37.300843486410493</c:v>
                </c:pt>
                <c:pt idx="178">
                  <c:v>-15.159755268524814</c:v>
                </c:pt>
                <c:pt idx="179">
                  <c:v>-27.079934747145192</c:v>
                </c:pt>
                <c:pt idx="180">
                  <c:v>-17.323972744166838</c:v>
                </c:pt>
                <c:pt idx="181">
                  <c:v>16.872835230084114</c:v>
                </c:pt>
                <c:pt idx="182">
                  <c:v>9.9107562235791455</c:v>
                </c:pt>
                <c:pt idx="183">
                  <c:v>19.46113235026397</c:v>
                </c:pt>
                <c:pt idx="184">
                  <c:v>-67.944958267538908</c:v>
                </c:pt>
                <c:pt idx="185">
                  <c:v>16.959816959816958</c:v>
                </c:pt>
                <c:pt idx="187">
                  <c:v>-0.36420395421436003</c:v>
                </c:pt>
                <c:pt idx="188">
                  <c:v>-52.826691380908251</c:v>
                </c:pt>
                <c:pt idx="189">
                  <c:v>-29.452054794520549</c:v>
                </c:pt>
                <c:pt idx="190">
                  <c:v>-6.1895996318453754</c:v>
                </c:pt>
                <c:pt idx="191">
                  <c:v>-28.426180893878417</c:v>
                </c:pt>
                <c:pt idx="193">
                  <c:v>28.461167390255671</c:v>
                </c:pt>
                <c:pt idx="194">
                  <c:v>45.070948469006723</c:v>
                </c:pt>
                <c:pt idx="195">
                  <c:v>-29.012274865205917</c:v>
                </c:pt>
                <c:pt idx="196">
                  <c:v>-105.85353906441341</c:v>
                </c:pt>
                <c:pt idx="197">
                  <c:v>25.896907216494846</c:v>
                </c:pt>
                <c:pt idx="198">
                  <c:v>-33.276353276353277</c:v>
                </c:pt>
                <c:pt idx="199">
                  <c:v>9.6927736910428379</c:v>
                </c:pt>
                <c:pt idx="200">
                  <c:v>32.53054101221641</c:v>
                </c:pt>
                <c:pt idx="201">
                  <c:v>-10.011206574523721</c:v>
                </c:pt>
                <c:pt idx="202">
                  <c:v>-76.062992125984252</c:v>
                </c:pt>
                <c:pt idx="203">
                  <c:v>-473.12252964426875</c:v>
                </c:pt>
                <c:pt idx="204">
                  <c:v>-24.981301421091999</c:v>
                </c:pt>
                <c:pt idx="205">
                  <c:v>6.5649867374005302</c:v>
                </c:pt>
                <c:pt idx="206">
                  <c:v>28.917313841936959</c:v>
                </c:pt>
                <c:pt idx="207">
                  <c:v>16.248711782892478</c:v>
                </c:pt>
                <c:pt idx="208">
                  <c:v>4.2826552462526761</c:v>
                </c:pt>
                <c:pt idx="209">
                  <c:v>1.0570026425066061</c:v>
                </c:pt>
                <c:pt idx="210">
                  <c:v>17.567010309278349</c:v>
                </c:pt>
                <c:pt idx="211">
                  <c:v>14.738076622361222</c:v>
                </c:pt>
                <c:pt idx="212">
                  <c:v>22.265904217298068</c:v>
                </c:pt>
                <c:pt idx="213">
                  <c:v>5.6310679611650478</c:v>
                </c:pt>
                <c:pt idx="214">
                  <c:v>12.883116883116882</c:v>
                </c:pt>
                <c:pt idx="215">
                  <c:v>-96.915113871635612</c:v>
                </c:pt>
                <c:pt idx="216">
                  <c:v>-748.32605531295485</c:v>
                </c:pt>
                <c:pt idx="217">
                  <c:v>21.019283746556475</c:v>
                </c:pt>
                <c:pt idx="218">
                  <c:v>-21.251129177958447</c:v>
                </c:pt>
                <c:pt idx="219">
                  <c:v>-60.840377921432122</c:v>
                </c:pt>
                <c:pt idx="220">
                  <c:v>-7.6212282279826642</c:v>
                </c:pt>
                <c:pt idx="221">
                  <c:v>-49.995453305446944</c:v>
                </c:pt>
                <c:pt idx="222">
                  <c:v>-183.96886547684565</c:v>
                </c:pt>
                <c:pt idx="223">
                  <c:v>-39.322100313479623</c:v>
                </c:pt>
                <c:pt idx="224">
                  <c:v>-115.67164179104476</c:v>
                </c:pt>
                <c:pt idx="225">
                  <c:v>2.0394289598912305</c:v>
                </c:pt>
                <c:pt idx="226">
                  <c:v>32.629558541266796</c:v>
                </c:pt>
                <c:pt idx="227">
                  <c:v>4.6174142480211078</c:v>
                </c:pt>
                <c:pt idx="228">
                  <c:v>59.385903698534548</c:v>
                </c:pt>
                <c:pt idx="229">
                  <c:v>32.110487699611568</c:v>
                </c:pt>
                <c:pt idx="230">
                  <c:v>42.612320518758686</c:v>
                </c:pt>
                <c:pt idx="231">
                  <c:v>37.747352658038288</c:v>
                </c:pt>
                <c:pt idx="232">
                  <c:v>64.405063291139243</c:v>
                </c:pt>
                <c:pt idx="233">
                  <c:v>-63.402061855670098</c:v>
                </c:pt>
                <c:pt idx="234">
                  <c:v>0.21477663230240551</c:v>
                </c:pt>
                <c:pt idx="235">
                  <c:v>-8.6860912589334802</c:v>
                </c:pt>
                <c:pt idx="236">
                  <c:v>-7.6260762607626074</c:v>
                </c:pt>
                <c:pt idx="237">
                  <c:v>-18.67541766109785</c:v>
                </c:pt>
                <c:pt idx="238">
                  <c:v>-13.27893175074184</c:v>
                </c:pt>
                <c:pt idx="239">
                  <c:v>-58.520027155465037</c:v>
                </c:pt>
                <c:pt idx="240">
                  <c:v>1.796821008984105</c:v>
                </c:pt>
                <c:pt idx="241">
                  <c:v>31.046931407942242</c:v>
                </c:pt>
                <c:pt idx="242">
                  <c:v>-0.39334341906202724</c:v>
                </c:pt>
                <c:pt idx="243">
                  <c:v>26.736236056135297</c:v>
                </c:pt>
                <c:pt idx="244">
                  <c:v>25.752508361204011</c:v>
                </c:pt>
                <c:pt idx="245">
                  <c:v>-51.848998459167952</c:v>
                </c:pt>
                <c:pt idx="246">
                  <c:v>51.687763713080173</c:v>
                </c:pt>
                <c:pt idx="247">
                  <c:v>-131.38948884089271</c:v>
                </c:pt>
                <c:pt idx="248">
                  <c:v>9.2486982395239288</c:v>
                </c:pt>
                <c:pt idx="249">
                  <c:v>2.5026624068157615</c:v>
                </c:pt>
                <c:pt idx="250">
                  <c:v>20.027529249827943</c:v>
                </c:pt>
                <c:pt idx="251">
                  <c:v>-205.30925013683637</c:v>
                </c:pt>
                <c:pt idx="252">
                  <c:v>14.781746031746032</c:v>
                </c:pt>
                <c:pt idx="253">
                  <c:v>-19.897435897435898</c:v>
                </c:pt>
                <c:pt idx="254">
                  <c:v>-33.798449612403104</c:v>
                </c:pt>
                <c:pt idx="255">
                  <c:v>7.875</c:v>
                </c:pt>
                <c:pt idx="256">
                  <c:v>62.375448385811083</c:v>
                </c:pt>
                <c:pt idx="257">
                  <c:v>57.975460122699388</c:v>
                </c:pt>
                <c:pt idx="258">
                  <c:v>-163.98876404494382</c:v>
                </c:pt>
                <c:pt idx="259">
                  <c:v>-130.32650802434975</c:v>
                </c:pt>
                <c:pt idx="260">
                  <c:v>6.1833688699360341</c:v>
                </c:pt>
                <c:pt idx="261">
                  <c:v>-8.0346355215465159</c:v>
                </c:pt>
                <c:pt idx="262">
                  <c:v>-9.0164714843378082</c:v>
                </c:pt>
                <c:pt idx="263">
                  <c:v>0.28123402079427307</c:v>
                </c:pt>
                <c:pt idx="264">
                  <c:v>-185.28876544392298</c:v>
                </c:pt>
                <c:pt idx="265">
                  <c:v>-31.713695801789399</c:v>
                </c:pt>
                <c:pt idx="266">
                  <c:v>-67.833506099992022</c:v>
                </c:pt>
                <c:pt idx="267">
                  <c:v>-85.143941268662871</c:v>
                </c:pt>
                <c:pt idx="268">
                  <c:v>-44.496275675268983</c:v>
                </c:pt>
                <c:pt idx="269">
                  <c:v>-5.3837342497136316</c:v>
                </c:pt>
                <c:pt idx="270">
                  <c:v>6.738035264483627</c:v>
                </c:pt>
                <c:pt idx="271">
                  <c:v>-40.866873065015483</c:v>
                </c:pt>
                <c:pt idx="272">
                  <c:v>21.953365596128467</c:v>
                </c:pt>
                <c:pt idx="273">
                  <c:v>-46.373056994818654</c:v>
                </c:pt>
                <c:pt idx="274">
                  <c:v>-820.78025477707013</c:v>
                </c:pt>
                <c:pt idx="275">
                  <c:v>-1.2629161882893225</c:v>
                </c:pt>
                <c:pt idx="276">
                  <c:v>1.6493055555555556</c:v>
                </c:pt>
                <c:pt idx="277">
                  <c:v>-0.42016806722689076</c:v>
                </c:pt>
                <c:pt idx="278">
                  <c:v>-26.056338028169012</c:v>
                </c:pt>
                <c:pt idx="279">
                  <c:v>-36.552274541101362</c:v>
                </c:pt>
                <c:pt idx="280">
                  <c:v>-26.037735849056602</c:v>
                </c:pt>
                <c:pt idx="281">
                  <c:v>0.17533606078316774</c:v>
                </c:pt>
                <c:pt idx="282">
                  <c:v>13.513513513513514</c:v>
                </c:pt>
                <c:pt idx="283">
                  <c:v>-24.331848552338531</c:v>
                </c:pt>
                <c:pt idx="284">
                  <c:v>14.939434724091521</c:v>
                </c:pt>
                <c:pt idx="285">
                  <c:v>-13.733905579399142</c:v>
                </c:pt>
                <c:pt idx="286">
                  <c:v>-19.538288288288289</c:v>
                </c:pt>
                <c:pt idx="287">
                  <c:v>-17.095115681233931</c:v>
                </c:pt>
                <c:pt idx="288">
                  <c:v>-139.4072447859495</c:v>
                </c:pt>
                <c:pt idx="289">
                  <c:v>-25.357142857142854</c:v>
                </c:pt>
                <c:pt idx="290">
                  <c:v>36.176066024759287</c:v>
                </c:pt>
                <c:pt idx="291">
                  <c:v>82.687468545546054</c:v>
                </c:pt>
                <c:pt idx="292">
                  <c:v>10.143388210302708</c:v>
                </c:pt>
                <c:pt idx="293">
                  <c:v>9.1091761553918271</c:v>
                </c:pt>
                <c:pt idx="294">
                  <c:v>-73.314121037463977</c:v>
                </c:pt>
                <c:pt idx="295">
                  <c:v>-22.984886649874056</c:v>
                </c:pt>
                <c:pt idx="296">
                  <c:v>-1.4263074484944533</c:v>
                </c:pt>
                <c:pt idx="297">
                  <c:v>-297.8125</c:v>
                </c:pt>
                <c:pt idx="298">
                  <c:v>5.1297525648762825</c:v>
                </c:pt>
                <c:pt idx="299">
                  <c:v>6.0487038491751761</c:v>
                </c:pt>
                <c:pt idx="300">
                  <c:v>20.646437994722955</c:v>
                </c:pt>
                <c:pt idx="301">
                  <c:v>17.775354416575791</c:v>
                </c:pt>
                <c:pt idx="302">
                  <c:v>-41.818181818181813</c:v>
                </c:pt>
                <c:pt idx="303">
                  <c:v>-20.704467353951891</c:v>
                </c:pt>
                <c:pt idx="304">
                  <c:v>-6.6162570888468801</c:v>
                </c:pt>
                <c:pt idx="305">
                  <c:v>35.684430512016718</c:v>
                </c:pt>
                <c:pt idx="306">
                  <c:v>-293.41998375304632</c:v>
                </c:pt>
                <c:pt idx="307">
                  <c:v>-427.17948717948718</c:v>
                </c:pt>
                <c:pt idx="308">
                  <c:v>9.5188932479867852</c:v>
                </c:pt>
                <c:pt idx="309">
                  <c:v>-347.87339268051431</c:v>
                </c:pt>
                <c:pt idx="310">
                  <c:v>-23.33987569512594</c:v>
                </c:pt>
                <c:pt idx="311">
                  <c:v>31.602914389799636</c:v>
                </c:pt>
                <c:pt idx="312">
                  <c:v>39.008620689655174</c:v>
                </c:pt>
                <c:pt idx="313">
                  <c:v>50.145530145530145</c:v>
                </c:pt>
                <c:pt idx="314">
                  <c:v>-3.4023668639053253</c:v>
                </c:pt>
                <c:pt idx="315">
                  <c:v>5.127378265075782</c:v>
                </c:pt>
                <c:pt idx="316">
                  <c:v>-77.025275437459499</c:v>
                </c:pt>
                <c:pt idx="317">
                  <c:v>-43.909685086155676</c:v>
                </c:pt>
                <c:pt idx="318">
                  <c:v>-8.7876844130853122</c:v>
                </c:pt>
                <c:pt idx="319">
                  <c:v>-69.010767160161507</c:v>
                </c:pt>
                <c:pt idx="320">
                  <c:v>-40.545977011494259</c:v>
                </c:pt>
                <c:pt idx="321">
                  <c:v>13.884342607746863</c:v>
                </c:pt>
                <c:pt idx="322">
                  <c:v>27.891983943559179</c:v>
                </c:pt>
                <c:pt idx="323">
                  <c:v>-42.170542635658911</c:v>
                </c:pt>
                <c:pt idx="324">
                  <c:v>-14.644137224782385</c:v>
                </c:pt>
                <c:pt idx="325">
                  <c:v>-85.781433607520569</c:v>
                </c:pt>
                <c:pt idx="326">
                  <c:v>43.666575864886951</c:v>
                </c:pt>
                <c:pt idx="327">
                  <c:v>-33.756851021425014</c:v>
                </c:pt>
                <c:pt idx="328">
                  <c:v>23.016281062553556</c:v>
                </c:pt>
                <c:pt idx="329">
                  <c:v>-133.6</c:v>
                </c:pt>
                <c:pt idx="330">
                  <c:v>-18.640504555010512</c:v>
                </c:pt>
                <c:pt idx="331">
                  <c:v>-15.838800374882849</c:v>
                </c:pt>
                <c:pt idx="332">
                  <c:v>26.413043478260867</c:v>
                </c:pt>
                <c:pt idx="333">
                  <c:v>8.8456712672521967</c:v>
                </c:pt>
                <c:pt idx="334">
                  <c:v>31.049250535331907</c:v>
                </c:pt>
                <c:pt idx="335">
                  <c:v>17.828437819669734</c:v>
                </c:pt>
                <c:pt idx="336">
                  <c:v>19.922594913380024</c:v>
                </c:pt>
                <c:pt idx="337">
                  <c:v>4.5300113250283127</c:v>
                </c:pt>
                <c:pt idx="338">
                  <c:v>28.644222020018201</c:v>
                </c:pt>
                <c:pt idx="339">
                  <c:v>25.257571027162033</c:v>
                </c:pt>
                <c:pt idx="340">
                  <c:v>19.065484311050476</c:v>
                </c:pt>
                <c:pt idx="341">
                  <c:v>-55.815972222222221</c:v>
                </c:pt>
                <c:pt idx="342">
                  <c:v>-905.95972050965884</c:v>
                </c:pt>
                <c:pt idx="343">
                  <c:v>-293.44364012409517</c:v>
                </c:pt>
                <c:pt idx="344">
                  <c:v>-1815.8767772511846</c:v>
                </c:pt>
                <c:pt idx="345">
                  <c:v>-40.485115766262403</c:v>
                </c:pt>
                <c:pt idx="346">
                  <c:v>29.18864606882693</c:v>
                </c:pt>
                <c:pt idx="347">
                  <c:v>-388.42857142857144</c:v>
                </c:pt>
                <c:pt idx="348">
                  <c:v>-63.962472406181014</c:v>
                </c:pt>
                <c:pt idx="349">
                  <c:v>-113.94366197183099</c:v>
                </c:pt>
                <c:pt idx="350">
                  <c:v>-0.24271844660194172</c:v>
                </c:pt>
                <c:pt idx="351">
                  <c:v>-80.208333333333343</c:v>
                </c:pt>
                <c:pt idx="352">
                  <c:v>98.106934194341946</c:v>
                </c:pt>
                <c:pt idx="353">
                  <c:v>-16.829533116178066</c:v>
                </c:pt>
                <c:pt idx="354">
                  <c:v>21.581548599670512</c:v>
                </c:pt>
                <c:pt idx="355">
                  <c:v>-1.7543859649122806</c:v>
                </c:pt>
                <c:pt idx="356">
                  <c:v>-23.312401883830454</c:v>
                </c:pt>
                <c:pt idx="357">
                  <c:v>-77.379095163806554</c:v>
                </c:pt>
                <c:pt idx="358">
                  <c:v>12.665684830633284</c:v>
                </c:pt>
                <c:pt idx="359">
                  <c:v>33.255663430420711</c:v>
                </c:pt>
                <c:pt idx="360">
                  <c:v>40.706914344685238</c:v>
                </c:pt>
                <c:pt idx="361">
                  <c:v>78.574983035512318</c:v>
                </c:pt>
                <c:pt idx="362">
                  <c:v>42.674152630484507</c:v>
                </c:pt>
                <c:pt idx="363">
                  <c:v>44.435288414929715</c:v>
                </c:pt>
                <c:pt idx="364">
                  <c:v>39.834881320949435</c:v>
                </c:pt>
                <c:pt idx="365">
                  <c:v>31.260881774782362</c:v>
                </c:pt>
                <c:pt idx="366">
                  <c:v>32.746303372653266</c:v>
                </c:pt>
                <c:pt idx="367">
                  <c:v>58.015066573230555</c:v>
                </c:pt>
                <c:pt idx="368">
                  <c:v>12.974683544303797</c:v>
                </c:pt>
                <c:pt idx="369">
                  <c:v>41.432584269662918</c:v>
                </c:pt>
                <c:pt idx="370">
                  <c:v>1.3558008909548713</c:v>
                </c:pt>
                <c:pt idx="371">
                  <c:v>42.607076350093109</c:v>
                </c:pt>
                <c:pt idx="372">
                  <c:v>28.108961705487562</c:v>
                </c:pt>
                <c:pt idx="373">
                  <c:v>22.207387627948375</c:v>
                </c:pt>
                <c:pt idx="374">
                  <c:v>2.3782234957020054</c:v>
                </c:pt>
                <c:pt idx="375">
                  <c:v>1.6291532690246517</c:v>
                </c:pt>
                <c:pt idx="376">
                  <c:v>26.413768879522305</c:v>
                </c:pt>
                <c:pt idx="377">
                  <c:v>29.347385488447507</c:v>
                </c:pt>
                <c:pt idx="378">
                  <c:v>15.106976744186046</c:v>
                </c:pt>
                <c:pt idx="379">
                  <c:v>89.043682051949745</c:v>
                </c:pt>
                <c:pt idx="380">
                  <c:v>38.547486033519554</c:v>
                </c:pt>
                <c:pt idx="381">
                  <c:v>42.069290596276218</c:v>
                </c:pt>
                <c:pt idx="382">
                  <c:v>-2453.0052058684332</c:v>
                </c:pt>
                <c:pt idx="383">
                  <c:v>15.718232044198896</c:v>
                </c:pt>
                <c:pt idx="384">
                  <c:v>25.450901803607213</c:v>
                </c:pt>
                <c:pt idx="385">
                  <c:v>6.4182194616977233</c:v>
                </c:pt>
                <c:pt idx="386">
                  <c:v>31.608636452052131</c:v>
                </c:pt>
                <c:pt idx="387">
                  <c:v>14.282385834109974</c:v>
                </c:pt>
                <c:pt idx="388">
                  <c:v>66.079011710204611</c:v>
                </c:pt>
                <c:pt idx="389">
                  <c:v>48.096676737160124</c:v>
                </c:pt>
                <c:pt idx="390">
                  <c:v>61.437145715238415</c:v>
                </c:pt>
                <c:pt idx="391">
                  <c:v>53.594410737267886</c:v>
                </c:pt>
                <c:pt idx="392">
                  <c:v>9.4019197637213878</c:v>
                </c:pt>
                <c:pt idx="393">
                  <c:v>22.859830667920978</c:v>
                </c:pt>
                <c:pt idx="394">
                  <c:v>26.862689123608334</c:v>
                </c:pt>
                <c:pt idx="395">
                  <c:v>73.245477230193387</c:v>
                </c:pt>
                <c:pt idx="396">
                  <c:v>14.872139973082099</c:v>
                </c:pt>
                <c:pt idx="397">
                  <c:v>-195.4389574759945</c:v>
                </c:pt>
                <c:pt idx="398">
                  <c:v>6.9674850696748507</c:v>
                </c:pt>
                <c:pt idx="399">
                  <c:v>14.757791963950432</c:v>
                </c:pt>
                <c:pt idx="400">
                  <c:v>33.050193050193052</c:v>
                </c:pt>
                <c:pt idx="401">
                  <c:v>0.17599436818021824</c:v>
                </c:pt>
                <c:pt idx="402">
                  <c:v>26.605956190007383</c:v>
                </c:pt>
                <c:pt idx="403">
                  <c:v>30.021270130659371</c:v>
                </c:pt>
                <c:pt idx="404">
                  <c:v>8.9995899958999601</c:v>
                </c:pt>
                <c:pt idx="405">
                  <c:v>6.8062827225130889</c:v>
                </c:pt>
                <c:pt idx="406">
                  <c:v>35.551574097773226</c:v>
                </c:pt>
                <c:pt idx="407">
                  <c:v>16.087706331608771</c:v>
                </c:pt>
                <c:pt idx="408">
                  <c:v>30.571060541004723</c:v>
                </c:pt>
                <c:pt idx="409">
                  <c:v>48.985507246376812</c:v>
                </c:pt>
                <c:pt idx="410">
                  <c:v>34.434351775392237</c:v>
                </c:pt>
                <c:pt idx="411">
                  <c:v>32.538203503540814</c:v>
                </c:pt>
                <c:pt idx="412">
                  <c:v>38.999236058059587</c:v>
                </c:pt>
                <c:pt idx="413">
                  <c:v>36.965895727165815</c:v>
                </c:pt>
                <c:pt idx="414">
                  <c:v>25.933848938621029</c:v>
                </c:pt>
                <c:pt idx="415">
                  <c:v>20.329789542200043</c:v>
                </c:pt>
                <c:pt idx="416">
                  <c:v>-3.2114528922422134</c:v>
                </c:pt>
                <c:pt idx="417">
                  <c:v>11.686304809735368</c:v>
                </c:pt>
                <c:pt idx="418">
                  <c:v>49.190938511326863</c:v>
                </c:pt>
                <c:pt idx="419">
                  <c:v>31.563623908203457</c:v>
                </c:pt>
                <c:pt idx="420">
                  <c:v>-2.2319474835886215</c:v>
                </c:pt>
                <c:pt idx="421">
                  <c:v>25.137192423437778</c:v>
                </c:pt>
                <c:pt idx="422">
                  <c:v>1.0354565422026984</c:v>
                </c:pt>
                <c:pt idx="423">
                  <c:v>20.952380952380953</c:v>
                </c:pt>
                <c:pt idx="424">
                  <c:v>-3.2185628742514969</c:v>
                </c:pt>
                <c:pt idx="425">
                  <c:v>-0.1295336787564767</c:v>
                </c:pt>
                <c:pt idx="426">
                  <c:v>-6.033376123234917</c:v>
                </c:pt>
                <c:pt idx="427">
                  <c:v>-23.573573573573572</c:v>
                </c:pt>
                <c:pt idx="428">
                  <c:v>8.0721003134796234</c:v>
                </c:pt>
                <c:pt idx="429">
                  <c:v>-48.254118388902022</c:v>
                </c:pt>
                <c:pt idx="430">
                  <c:v>-15.905688622754491</c:v>
                </c:pt>
                <c:pt idx="431">
                  <c:v>-10.009337068160598</c:v>
                </c:pt>
                <c:pt idx="432">
                  <c:v>-160.52891257154133</c:v>
                </c:pt>
                <c:pt idx="433">
                  <c:v>3.5834738617200679</c:v>
                </c:pt>
                <c:pt idx="434">
                  <c:v>-1.5328761597418314</c:v>
                </c:pt>
                <c:pt idx="435">
                  <c:v>-23.320388349514563</c:v>
                </c:pt>
                <c:pt idx="436">
                  <c:v>-67.252557268405127</c:v>
                </c:pt>
                <c:pt idx="437">
                  <c:v>-54.11931818181818</c:v>
                </c:pt>
                <c:pt idx="438">
                  <c:v>-35.49897570968686</c:v>
                </c:pt>
                <c:pt idx="439">
                  <c:v>-79.685362517099861</c:v>
                </c:pt>
                <c:pt idx="440">
                  <c:v>-12.117090861990803</c:v>
                </c:pt>
                <c:pt idx="441">
                  <c:v>41.103748392839485</c:v>
                </c:pt>
                <c:pt idx="442">
                  <c:v>49.368759798663255</c:v>
                </c:pt>
                <c:pt idx="443">
                  <c:v>46.360467500512605</c:v>
                </c:pt>
                <c:pt idx="444">
                  <c:v>50.255536626916516</c:v>
                </c:pt>
                <c:pt idx="445">
                  <c:v>17.376875082968272</c:v>
                </c:pt>
                <c:pt idx="446">
                  <c:v>12.874536791953414</c:v>
                </c:pt>
                <c:pt idx="447">
                  <c:v>40.882749861078032</c:v>
                </c:pt>
                <c:pt idx="448">
                  <c:v>26.403153854134249</c:v>
                </c:pt>
                <c:pt idx="449">
                  <c:v>1.7163504968383017</c:v>
                </c:pt>
                <c:pt idx="450">
                  <c:v>-17.036625971143174</c:v>
                </c:pt>
                <c:pt idx="451">
                  <c:v>16.666666666666664</c:v>
                </c:pt>
                <c:pt idx="452">
                  <c:v>16.990061523899669</c:v>
                </c:pt>
                <c:pt idx="453">
                  <c:v>90.220195596088075</c:v>
                </c:pt>
                <c:pt idx="454">
                  <c:v>9.9903474903474905</c:v>
                </c:pt>
                <c:pt idx="455">
                  <c:v>45.168342807170966</c:v>
                </c:pt>
                <c:pt idx="456">
                  <c:v>1.6492578339747113</c:v>
                </c:pt>
                <c:pt idx="457">
                  <c:v>17.689530685920577</c:v>
                </c:pt>
                <c:pt idx="458">
                  <c:v>1.7163504968383017</c:v>
                </c:pt>
                <c:pt idx="459">
                  <c:v>-17.036625971143174</c:v>
                </c:pt>
                <c:pt idx="460">
                  <c:v>16.666666666666664</c:v>
                </c:pt>
                <c:pt idx="461">
                  <c:v>16.990061523899669</c:v>
                </c:pt>
                <c:pt idx="462">
                  <c:v>90.220195596088075</c:v>
                </c:pt>
                <c:pt idx="463">
                  <c:v>9.9903474903474905</c:v>
                </c:pt>
                <c:pt idx="464">
                  <c:v>45.168342807170966</c:v>
                </c:pt>
                <c:pt idx="465">
                  <c:v>1.6492578339747113</c:v>
                </c:pt>
                <c:pt idx="466">
                  <c:v>17.689530685920577</c:v>
                </c:pt>
                <c:pt idx="467">
                  <c:v>1.5388868411352745</c:v>
                </c:pt>
                <c:pt idx="468">
                  <c:v>1.5793949702344796</c:v>
                </c:pt>
                <c:pt idx="469">
                  <c:v>72.31066087795466</c:v>
                </c:pt>
                <c:pt idx="470">
                  <c:v>41.966271977036243</c:v>
                </c:pt>
                <c:pt idx="471">
                  <c:v>15.385562946538556</c:v>
                </c:pt>
                <c:pt idx="472">
                  <c:v>71.826224555851255</c:v>
                </c:pt>
                <c:pt idx="473">
                  <c:v>36.538103223402274</c:v>
                </c:pt>
                <c:pt idx="474">
                  <c:v>42.424958638619714</c:v>
                </c:pt>
                <c:pt idx="475">
                  <c:v>65.080372250423011</c:v>
                </c:pt>
                <c:pt idx="476">
                  <c:v>29.581090568687106</c:v>
                </c:pt>
                <c:pt idx="477">
                  <c:v>-28.677987621012534</c:v>
                </c:pt>
                <c:pt idx="478">
                  <c:v>49.647735442127967</c:v>
                </c:pt>
                <c:pt idx="479">
                  <c:v>-726.22149837133554</c:v>
                </c:pt>
                <c:pt idx="480">
                  <c:v>68.567433188315732</c:v>
                </c:pt>
                <c:pt idx="481">
                  <c:v>41.829662713691668</c:v>
                </c:pt>
                <c:pt idx="482">
                  <c:v>57.494628986944306</c:v>
                </c:pt>
                <c:pt idx="483">
                  <c:v>-47.936632114218661</c:v>
                </c:pt>
                <c:pt idx="484">
                  <c:v>24.402018872064954</c:v>
                </c:pt>
                <c:pt idx="485">
                  <c:v>68.940798858773178</c:v>
                </c:pt>
                <c:pt idx="486">
                  <c:v>4.7179726731285765</c:v>
                </c:pt>
                <c:pt idx="487">
                  <c:v>18.409090909090907</c:v>
                </c:pt>
                <c:pt idx="488">
                  <c:v>-42.417717625346043</c:v>
                </c:pt>
                <c:pt idx="489">
                  <c:v>-16.29569123953441</c:v>
                </c:pt>
                <c:pt idx="490">
                  <c:v>14.438681612849255</c:v>
                </c:pt>
                <c:pt idx="491">
                  <c:v>-25.060240963855424</c:v>
                </c:pt>
                <c:pt idx="492">
                  <c:v>8.9561939425451715</c:v>
                </c:pt>
                <c:pt idx="493">
                  <c:v>-54.115729421352896</c:v>
                </c:pt>
                <c:pt idx="494">
                  <c:v>50.017070672584495</c:v>
                </c:pt>
                <c:pt idx="495">
                  <c:v>37.391495440061533</c:v>
                </c:pt>
                <c:pt idx="496">
                  <c:v>37.172711986548165</c:v>
                </c:pt>
                <c:pt idx="497">
                  <c:v>19.789896493125291</c:v>
                </c:pt>
                <c:pt idx="498">
                  <c:v>-31.620619946091644</c:v>
                </c:pt>
                <c:pt idx="499">
                  <c:v>52.967588045460921</c:v>
                </c:pt>
                <c:pt idx="500">
                  <c:v>13.157458105193298</c:v>
                </c:pt>
                <c:pt idx="501">
                  <c:v>69.95725793194147</c:v>
                </c:pt>
                <c:pt idx="502">
                  <c:v>37.531974265560805</c:v>
                </c:pt>
                <c:pt idx="503">
                  <c:v>17.07665449928583</c:v>
                </c:pt>
                <c:pt idx="504">
                  <c:v>10.928156686021319</c:v>
                </c:pt>
                <c:pt idx="505">
                  <c:v>69.670207509881422</c:v>
                </c:pt>
                <c:pt idx="506">
                  <c:v>56.041450777202073</c:v>
                </c:pt>
                <c:pt idx="507">
                  <c:v>18.341326470932273</c:v>
                </c:pt>
                <c:pt idx="508">
                  <c:v>39.586445475273216</c:v>
                </c:pt>
                <c:pt idx="509">
                  <c:v>55.941091152515895</c:v>
                </c:pt>
                <c:pt idx="510">
                  <c:v>35.836105390992131</c:v>
                </c:pt>
                <c:pt idx="511">
                  <c:v>36.888626988803772</c:v>
                </c:pt>
                <c:pt idx="512">
                  <c:v>41.410910348404947</c:v>
                </c:pt>
                <c:pt idx="513">
                  <c:v>72.215422276621794</c:v>
                </c:pt>
                <c:pt idx="514">
                  <c:v>11.901595744680851</c:v>
                </c:pt>
                <c:pt idx="515">
                  <c:v>32.203737933867323</c:v>
                </c:pt>
                <c:pt idx="516">
                  <c:v>81.753616834721612</c:v>
                </c:pt>
                <c:pt idx="517">
                  <c:v>24.780948101550212</c:v>
                </c:pt>
                <c:pt idx="518">
                  <c:v>39.286495950973958</c:v>
                </c:pt>
                <c:pt idx="519">
                  <c:v>34.376672017121457</c:v>
                </c:pt>
                <c:pt idx="520">
                  <c:v>38.509848701113327</c:v>
                </c:pt>
                <c:pt idx="521">
                  <c:v>-27.8852798894264</c:v>
                </c:pt>
                <c:pt idx="522">
                  <c:v>30.800160836349015</c:v>
                </c:pt>
                <c:pt idx="523">
                  <c:v>-6.056338028169014</c:v>
                </c:pt>
                <c:pt idx="524">
                  <c:v>87.689075630252105</c:v>
                </c:pt>
                <c:pt idx="525">
                  <c:v>1.5844436442203818</c:v>
                </c:pt>
                <c:pt idx="526">
                  <c:v>-87.117903930131007</c:v>
                </c:pt>
                <c:pt idx="527">
                  <c:v>2.2910216718266252</c:v>
                </c:pt>
                <c:pt idx="528">
                  <c:v>24.484679665738163</c:v>
                </c:pt>
                <c:pt idx="529">
                  <c:v>47.80110497237569</c:v>
                </c:pt>
                <c:pt idx="530">
                  <c:v>47.048175995544419</c:v>
                </c:pt>
                <c:pt idx="531">
                  <c:v>41.536995871705301</c:v>
                </c:pt>
                <c:pt idx="532">
                  <c:v>16.006021073758152</c:v>
                </c:pt>
                <c:pt idx="533">
                  <c:v>51.358563803978655</c:v>
                </c:pt>
                <c:pt idx="534">
                  <c:v>21.705426356589147</c:v>
                </c:pt>
                <c:pt idx="535">
                  <c:v>-316.73151750972761</c:v>
                </c:pt>
                <c:pt idx="536">
                  <c:v>-119.08309455587394</c:v>
                </c:pt>
                <c:pt idx="537">
                  <c:v>67.905004240882107</c:v>
                </c:pt>
                <c:pt idx="538">
                  <c:v>16.254228235713015</c:v>
                </c:pt>
                <c:pt idx="539">
                  <c:v>75.557772899620829</c:v>
                </c:pt>
                <c:pt idx="540">
                  <c:v>34.421793252751222</c:v>
                </c:pt>
                <c:pt idx="541">
                  <c:v>45.757898473553425</c:v>
                </c:pt>
                <c:pt idx="542">
                  <c:v>36.879265709578725</c:v>
                </c:pt>
                <c:pt idx="543">
                  <c:v>21.687260332339157</c:v>
                </c:pt>
                <c:pt idx="544">
                  <c:v>2.9303644575149668</c:v>
                </c:pt>
                <c:pt idx="545">
                  <c:v>10.1135833203672</c:v>
                </c:pt>
                <c:pt idx="546">
                  <c:v>15.820664777119301</c:v>
                </c:pt>
                <c:pt idx="547">
                  <c:v>56.767019256848386</c:v>
                </c:pt>
                <c:pt idx="548">
                  <c:v>18.328086743616648</c:v>
                </c:pt>
                <c:pt idx="549">
                  <c:v>-13.616200578592091</c:v>
                </c:pt>
                <c:pt idx="550">
                  <c:v>26.855854162751363</c:v>
                </c:pt>
                <c:pt idx="551">
                  <c:v>28.196147110332749</c:v>
                </c:pt>
                <c:pt idx="552">
                  <c:v>-2.7472527472527473</c:v>
                </c:pt>
                <c:pt idx="553">
                  <c:v>23.215177234148776</c:v>
                </c:pt>
                <c:pt idx="554">
                  <c:v>16.61838293389518</c:v>
                </c:pt>
                <c:pt idx="555">
                  <c:v>-13.75537319265338</c:v>
                </c:pt>
                <c:pt idx="556">
                  <c:v>-10.378912685337728</c:v>
                </c:pt>
                <c:pt idx="557">
                  <c:v>6.1577527376606884</c:v>
                </c:pt>
                <c:pt idx="558">
                  <c:v>23.397169025811824</c:v>
                </c:pt>
                <c:pt idx="559">
                  <c:v>22.441927433288537</c:v>
                </c:pt>
                <c:pt idx="560">
                  <c:v>-136.2507392075695</c:v>
                </c:pt>
                <c:pt idx="561">
                  <c:v>-42.622523461939522</c:v>
                </c:pt>
                <c:pt idx="562">
                  <c:v>-29.591553209224784</c:v>
                </c:pt>
                <c:pt idx="563">
                  <c:v>27.40438173041218</c:v>
                </c:pt>
                <c:pt idx="564">
                  <c:v>-34.382900482647663</c:v>
                </c:pt>
                <c:pt idx="565">
                  <c:v>10.238827145897375</c:v>
                </c:pt>
                <c:pt idx="566">
                  <c:v>-30.555555555555557</c:v>
                </c:pt>
                <c:pt idx="567">
                  <c:v>14.203177660086663</c:v>
                </c:pt>
                <c:pt idx="568">
                  <c:v>-7.3206803056445651</c:v>
                </c:pt>
                <c:pt idx="569">
                  <c:v>-132.13382063536687</c:v>
                </c:pt>
                <c:pt idx="570">
                  <c:v>-27.153465346534656</c:v>
                </c:pt>
                <c:pt idx="571">
                  <c:v>-9.6825905739018925</c:v>
                </c:pt>
                <c:pt idx="572">
                  <c:v>-12.220762155059132</c:v>
                </c:pt>
                <c:pt idx="573">
                  <c:v>-74.622356495468281</c:v>
                </c:pt>
                <c:pt idx="574">
                  <c:v>40.019230769230766</c:v>
                </c:pt>
                <c:pt idx="575">
                  <c:v>8.0148799458911046</c:v>
                </c:pt>
                <c:pt idx="576">
                  <c:v>22.198137443802185</c:v>
                </c:pt>
                <c:pt idx="577">
                  <c:v>7.1123693379790938</c:v>
                </c:pt>
                <c:pt idx="580">
                  <c:v>13.542638551968651</c:v>
                </c:pt>
                <c:pt idx="581">
                  <c:v>-0.12146056327336219</c:v>
                </c:pt>
                <c:pt idx="584">
                  <c:v>9.2448614834673819</c:v>
                </c:pt>
                <c:pt idx="585">
                  <c:v>13.406480370306875</c:v>
                </c:pt>
                <c:pt idx="586">
                  <c:v>25.79934364744491</c:v>
                </c:pt>
                <c:pt idx="587">
                  <c:v>0.95989635474942581</c:v>
                </c:pt>
                <c:pt idx="588">
                  <c:v>4.815224403280804</c:v>
                </c:pt>
                <c:pt idx="589">
                  <c:v>22.067056290372193</c:v>
                </c:pt>
                <c:pt idx="590">
                  <c:v>18.588352043664329</c:v>
                </c:pt>
                <c:pt idx="591">
                  <c:v>9.8983330752954544</c:v>
                </c:pt>
                <c:pt idx="592">
                  <c:v>15.569023569023569</c:v>
                </c:pt>
                <c:pt idx="593">
                  <c:v>-60.526315789473685</c:v>
                </c:pt>
                <c:pt idx="594">
                  <c:v>-16.808823529411764</c:v>
                </c:pt>
                <c:pt idx="595">
                  <c:v>-34.14398231311317</c:v>
                </c:pt>
                <c:pt idx="596">
                  <c:v>-3.8286826735885784</c:v>
                </c:pt>
                <c:pt idx="597">
                  <c:v>-3.1885782272456873</c:v>
                </c:pt>
                <c:pt idx="598">
                  <c:v>-36.577037985488694</c:v>
                </c:pt>
                <c:pt idx="599">
                  <c:v>-19.845857418111752</c:v>
                </c:pt>
                <c:pt idx="600">
                  <c:v>17.195914577530178</c:v>
                </c:pt>
                <c:pt idx="601">
                  <c:v>-38.641069075851689</c:v>
                </c:pt>
                <c:pt idx="602">
                  <c:v>-58.245948522402294</c:v>
                </c:pt>
                <c:pt idx="603">
                  <c:v>39.736603088101724</c:v>
                </c:pt>
                <c:pt idx="604">
                  <c:v>15.635268346111719</c:v>
                </c:pt>
                <c:pt idx="605">
                  <c:v>7.2154674108032681</c:v>
                </c:pt>
                <c:pt idx="606">
                  <c:v>-35.66520924422236</c:v>
                </c:pt>
                <c:pt idx="607">
                  <c:v>-8.4075173095944606</c:v>
                </c:pt>
                <c:pt idx="608">
                  <c:v>14.658210007047218</c:v>
                </c:pt>
                <c:pt idx="609">
                  <c:v>18.864468864468865</c:v>
                </c:pt>
                <c:pt idx="610">
                  <c:v>-27.140612725844459</c:v>
                </c:pt>
                <c:pt idx="611">
                  <c:v>55.187048098082357</c:v>
                </c:pt>
                <c:pt idx="612">
                  <c:v>31.236005373936411</c:v>
                </c:pt>
                <c:pt idx="613">
                  <c:v>29.170515425826714</c:v>
                </c:pt>
                <c:pt idx="614">
                  <c:v>-19.767877199550728</c:v>
                </c:pt>
                <c:pt idx="615">
                  <c:v>10.757946210268948</c:v>
                </c:pt>
                <c:pt idx="616">
                  <c:v>35.99581444018137</c:v>
                </c:pt>
                <c:pt idx="617">
                  <c:v>1.2774655084312723</c:v>
                </c:pt>
                <c:pt idx="618">
                  <c:v>-33.802109492717221</c:v>
                </c:pt>
                <c:pt idx="619">
                  <c:v>-19.538632573652031</c:v>
                </c:pt>
                <c:pt idx="620">
                  <c:v>-94.112090680100764</c:v>
                </c:pt>
                <c:pt idx="621">
                  <c:v>-179.16868833899403</c:v>
                </c:pt>
                <c:pt idx="622">
                  <c:v>-21.003047935716264</c:v>
                </c:pt>
                <c:pt idx="623">
                  <c:v>51.357123787487765</c:v>
                </c:pt>
                <c:pt idx="624">
                  <c:v>22.863839761346686</c:v>
                </c:pt>
                <c:pt idx="625">
                  <c:v>11.173184357541899</c:v>
                </c:pt>
                <c:pt idx="626">
                  <c:v>-10.284810126582279</c:v>
                </c:pt>
                <c:pt idx="627">
                  <c:v>-2.3698069046225863</c:v>
                </c:pt>
                <c:pt idx="628">
                  <c:v>10.117683020021397</c:v>
                </c:pt>
                <c:pt idx="629">
                  <c:v>-46.464855898818165</c:v>
                </c:pt>
                <c:pt idx="630">
                  <c:v>-18.287435456110153</c:v>
                </c:pt>
                <c:pt idx="631">
                  <c:v>-3.9643900403394072</c:v>
                </c:pt>
                <c:pt idx="632">
                  <c:v>-1.4243820695433598</c:v>
                </c:pt>
                <c:pt idx="633">
                  <c:v>81.287186792927173</c:v>
                </c:pt>
                <c:pt idx="634">
                  <c:v>48.532948532948531</c:v>
                </c:pt>
                <c:pt idx="635">
                  <c:v>81.320754716981142</c:v>
                </c:pt>
                <c:pt idx="636">
                  <c:v>41.237386678919187</c:v>
                </c:pt>
                <c:pt idx="637">
                  <c:v>15.156130997715156</c:v>
                </c:pt>
                <c:pt idx="638">
                  <c:v>64.881324823760067</c:v>
                </c:pt>
                <c:pt idx="639">
                  <c:v>10.711243611584328</c:v>
                </c:pt>
                <c:pt idx="640">
                  <c:v>-86.073946194792114</c:v>
                </c:pt>
                <c:pt idx="641">
                  <c:v>35.323218997361479</c:v>
                </c:pt>
                <c:pt idx="642">
                  <c:v>-95.551128818061088</c:v>
                </c:pt>
                <c:pt idx="643">
                  <c:v>75.259913515502802</c:v>
                </c:pt>
                <c:pt idx="644">
                  <c:v>22.826403024134923</c:v>
                </c:pt>
                <c:pt idx="645">
                  <c:v>-58.424543946932005</c:v>
                </c:pt>
                <c:pt idx="646">
                  <c:v>-81.153204670002381</c:v>
                </c:pt>
                <c:pt idx="647">
                  <c:v>37.055349539898366</c:v>
                </c:pt>
                <c:pt idx="648">
                  <c:v>-258.69757826343766</c:v>
                </c:pt>
                <c:pt idx="649">
                  <c:v>37.900494920552227</c:v>
                </c:pt>
                <c:pt idx="650">
                  <c:v>-91.730954676952749</c:v>
                </c:pt>
                <c:pt idx="651">
                  <c:v>44.963842975206617</c:v>
                </c:pt>
                <c:pt idx="652">
                  <c:v>-96.965031889157686</c:v>
                </c:pt>
                <c:pt idx="653">
                  <c:v>-288.90390593323423</c:v>
                </c:pt>
                <c:pt idx="654">
                  <c:v>-22.491683657044746</c:v>
                </c:pt>
                <c:pt idx="655">
                  <c:v>50.48639330131757</c:v>
                </c:pt>
                <c:pt idx="656">
                  <c:v>-38.74958207957205</c:v>
                </c:pt>
                <c:pt idx="657">
                  <c:v>8.8291484716157207</c:v>
                </c:pt>
                <c:pt idx="658">
                  <c:v>-0.65244225004408396</c:v>
                </c:pt>
                <c:pt idx="659">
                  <c:v>14.801778436457946</c:v>
                </c:pt>
                <c:pt idx="660">
                  <c:v>26.95052916564115</c:v>
                </c:pt>
                <c:pt idx="661">
                  <c:v>21.058329949925565</c:v>
                </c:pt>
                <c:pt idx="662">
                  <c:v>-6.5833896016205262</c:v>
                </c:pt>
                <c:pt idx="663">
                  <c:v>-22.649572649572651</c:v>
                </c:pt>
                <c:pt idx="664">
                  <c:v>25.694966190833963</c:v>
                </c:pt>
                <c:pt idx="665">
                  <c:v>-177.23408275080294</c:v>
                </c:pt>
                <c:pt idx="666">
                  <c:v>23.056573056573058</c:v>
                </c:pt>
                <c:pt idx="667">
                  <c:v>29.870129870129869</c:v>
                </c:pt>
                <c:pt idx="668">
                  <c:v>29.346791087411923</c:v>
                </c:pt>
                <c:pt idx="669">
                  <c:v>39.992715352394825</c:v>
                </c:pt>
                <c:pt idx="670">
                  <c:v>23.390257558790594</c:v>
                </c:pt>
                <c:pt idx="671">
                  <c:v>-44.68802698145025</c:v>
                </c:pt>
                <c:pt idx="672">
                  <c:v>20.421143102707347</c:v>
                </c:pt>
                <c:pt idx="673">
                  <c:v>-107.19947159841479</c:v>
                </c:pt>
                <c:pt idx="674">
                  <c:v>9.6082684700778351</c:v>
                </c:pt>
                <c:pt idx="675">
                  <c:v>64.475431606905715</c:v>
                </c:pt>
                <c:pt idx="676">
                  <c:v>52.486187845303867</c:v>
                </c:pt>
                <c:pt idx="677">
                  <c:v>58.218583302319814</c:v>
                </c:pt>
                <c:pt idx="678">
                  <c:v>50.693974272173328</c:v>
                </c:pt>
                <c:pt idx="679">
                  <c:v>3.5045184042318711</c:v>
                </c:pt>
                <c:pt idx="680">
                  <c:v>-37.676366843033513</c:v>
                </c:pt>
                <c:pt idx="681">
                  <c:v>44.44820582261341</c:v>
                </c:pt>
                <c:pt idx="682">
                  <c:v>-60.622265435099663</c:v>
                </c:pt>
                <c:pt idx="683">
                  <c:v>-64.283903675538653</c:v>
                </c:pt>
                <c:pt idx="684">
                  <c:v>0</c:v>
                </c:pt>
                <c:pt idx="685">
                  <c:v>7.7136075949367084</c:v>
                </c:pt>
                <c:pt idx="686">
                  <c:v>17.190293742017879</c:v>
                </c:pt>
                <c:pt idx="687">
                  <c:v>24.188911704312115</c:v>
                </c:pt>
                <c:pt idx="688">
                  <c:v>1.6929764355982611</c:v>
                </c:pt>
                <c:pt idx="689">
                  <c:v>17.264123888729564</c:v>
                </c:pt>
                <c:pt idx="690">
                  <c:v>8.8837942398624445</c:v>
                </c:pt>
                <c:pt idx="691">
                  <c:v>-26.901622718052735</c:v>
                </c:pt>
                <c:pt idx="692">
                  <c:v>44.219929809635225</c:v>
                </c:pt>
                <c:pt idx="693">
                  <c:v>35.403397027600846</c:v>
                </c:pt>
                <c:pt idx="694">
                  <c:v>27.305231464057204</c:v>
                </c:pt>
                <c:pt idx="695">
                  <c:v>52.720940356987377</c:v>
                </c:pt>
                <c:pt idx="696">
                  <c:v>-43.655552890381387</c:v>
                </c:pt>
                <c:pt idx="697">
                  <c:v>11.234058514628657</c:v>
                </c:pt>
                <c:pt idx="698">
                  <c:v>-94.180602006688957</c:v>
                </c:pt>
                <c:pt idx="699">
                  <c:v>-104.64101547005156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100</c:v>
                </c:pt>
                <c:pt idx="704">
                  <c:v>13.121941272430668</c:v>
                </c:pt>
                <c:pt idx="705">
                  <c:v>39.917102180573075</c:v>
                </c:pt>
                <c:pt idx="706">
                  <c:v>59.927872945419239</c:v>
                </c:pt>
                <c:pt idx="707">
                  <c:v>2.5662778366914103</c:v>
                </c:pt>
                <c:pt idx="708">
                  <c:v>-4.1756097560975611</c:v>
                </c:pt>
                <c:pt idx="709">
                  <c:v>12.673859352658262</c:v>
                </c:pt>
                <c:pt idx="710">
                  <c:v>-66.083853702051741</c:v>
                </c:pt>
                <c:pt idx="711">
                  <c:v>42.989595137529619</c:v>
                </c:pt>
                <c:pt idx="712">
                  <c:v>-52.189409368635445</c:v>
                </c:pt>
                <c:pt idx="713">
                  <c:v>37.268584448874961</c:v>
                </c:pt>
                <c:pt idx="714">
                  <c:v>28.870026525198938</c:v>
                </c:pt>
                <c:pt idx="715">
                  <c:v>48.959899749373434</c:v>
                </c:pt>
                <c:pt idx="716">
                  <c:v>-35.433654558932545</c:v>
                </c:pt>
                <c:pt idx="717">
                  <c:v>18.391879257379458</c:v>
                </c:pt>
                <c:pt idx="718">
                  <c:v>37.885023070208256</c:v>
                </c:pt>
                <c:pt idx="719">
                  <c:v>69.096311833595522</c:v>
                </c:pt>
                <c:pt idx="720">
                  <c:v>-10.933037131069502</c:v>
                </c:pt>
                <c:pt idx="721">
                  <c:v>43.732544767537377</c:v>
                </c:pt>
                <c:pt idx="722">
                  <c:v>27.631578947368425</c:v>
                </c:pt>
                <c:pt idx="723">
                  <c:v>-113.90200479913307</c:v>
                </c:pt>
                <c:pt idx="724">
                  <c:v>65.450289176535392</c:v>
                </c:pt>
                <c:pt idx="725">
                  <c:v>45.710980111288634</c:v>
                </c:pt>
                <c:pt idx="726">
                  <c:v>-3.5523875753361147</c:v>
                </c:pt>
                <c:pt idx="727">
                  <c:v>18.915033668759932</c:v>
                </c:pt>
                <c:pt idx="728">
                  <c:v>61.014731537119594</c:v>
                </c:pt>
                <c:pt idx="729">
                  <c:v>-3.3628318584070795</c:v>
                </c:pt>
                <c:pt idx="730">
                  <c:v>36.888696966425563</c:v>
                </c:pt>
                <c:pt idx="731">
                  <c:v>-7.9668049792531113</c:v>
                </c:pt>
                <c:pt idx="732">
                  <c:v>-48.85805763073639</c:v>
                </c:pt>
                <c:pt idx="733">
                  <c:v>22.311827956989248</c:v>
                </c:pt>
                <c:pt idx="734">
                  <c:v>23.968393327480246</c:v>
                </c:pt>
                <c:pt idx="735">
                  <c:v>49.332084893882644</c:v>
                </c:pt>
                <c:pt idx="736">
                  <c:v>26.772915880799697</c:v>
                </c:pt>
                <c:pt idx="737">
                  <c:v>60.615891926390809</c:v>
                </c:pt>
                <c:pt idx="738">
                  <c:v>66.080661840744568</c:v>
                </c:pt>
                <c:pt idx="739">
                  <c:v>30.834246360932855</c:v>
                </c:pt>
                <c:pt idx="740">
                  <c:v>36.011275546159268</c:v>
                </c:pt>
                <c:pt idx="741">
                  <c:v>39.846788450206247</c:v>
                </c:pt>
                <c:pt idx="743">
                  <c:v>28.717813977929584</c:v>
                </c:pt>
                <c:pt idx="746">
                  <c:v>27.307982333297424</c:v>
                </c:pt>
                <c:pt idx="747">
                  <c:v>14.042308796783765</c:v>
                </c:pt>
                <c:pt idx="748">
                  <c:v>57.590926371815996</c:v>
                </c:pt>
                <c:pt idx="749">
                  <c:v>18.750905665845529</c:v>
                </c:pt>
                <c:pt idx="750">
                  <c:v>-174.2069144114981</c:v>
                </c:pt>
                <c:pt idx="753">
                  <c:v>19.780579662682168</c:v>
                </c:pt>
                <c:pt idx="754">
                  <c:v>68.709392796984034</c:v>
                </c:pt>
                <c:pt idx="755">
                  <c:v>10.662643027788256</c:v>
                </c:pt>
                <c:pt idx="756">
                  <c:v>1.4203346927295739</c:v>
                </c:pt>
                <c:pt idx="757">
                  <c:v>0.9704355675919657</c:v>
                </c:pt>
                <c:pt idx="758">
                  <c:v>31.173158680914625</c:v>
                </c:pt>
                <c:pt idx="759">
                  <c:v>33.915929203539825</c:v>
                </c:pt>
                <c:pt idx="760">
                  <c:v>31.430131004366814</c:v>
                </c:pt>
                <c:pt idx="761">
                  <c:v>24.834185060345764</c:v>
                </c:pt>
                <c:pt idx="762">
                  <c:v>-9.0057903166194393</c:v>
                </c:pt>
                <c:pt idx="763">
                  <c:v>20.969232800739469</c:v>
                </c:pt>
                <c:pt idx="764">
                  <c:v>33.730379605922302</c:v>
                </c:pt>
                <c:pt idx="765">
                  <c:v>31.739736306142134</c:v>
                </c:pt>
                <c:pt idx="766">
                  <c:v>-4.4965472940420748</c:v>
                </c:pt>
                <c:pt idx="767">
                  <c:v>17.091295116772823</c:v>
                </c:pt>
                <c:pt idx="768">
                  <c:v>19.264757864969955</c:v>
                </c:pt>
                <c:pt idx="769">
                  <c:v>44.28206583427923</c:v>
                </c:pt>
                <c:pt idx="770">
                  <c:v>20.580700256191289</c:v>
                </c:pt>
                <c:pt idx="771">
                  <c:v>23.546585427773547</c:v>
                </c:pt>
                <c:pt idx="772">
                  <c:v>-50.10796681441073</c:v>
                </c:pt>
                <c:pt idx="773">
                  <c:v>28.370050839624096</c:v>
                </c:pt>
                <c:pt idx="774">
                  <c:v>-24.599528126164163</c:v>
                </c:pt>
                <c:pt idx="775">
                  <c:v>2.7927449343553161</c:v>
                </c:pt>
                <c:pt idx="776">
                  <c:v>39.956927494615933</c:v>
                </c:pt>
                <c:pt idx="777">
                  <c:v>34.510649770827719</c:v>
                </c:pt>
                <c:pt idx="778">
                  <c:v>19.799361605107162</c:v>
                </c:pt>
                <c:pt idx="779">
                  <c:v>23.184993328624127</c:v>
                </c:pt>
                <c:pt idx="780">
                  <c:v>13.883677298311445</c:v>
                </c:pt>
                <c:pt idx="781">
                  <c:v>-6.5460218408736353</c:v>
                </c:pt>
                <c:pt idx="782">
                  <c:v>53.175995322383464</c:v>
                </c:pt>
                <c:pt idx="783">
                  <c:v>45.456422965716648</c:v>
                </c:pt>
                <c:pt idx="784">
                  <c:v>49.707846410684475</c:v>
                </c:pt>
                <c:pt idx="785">
                  <c:v>69.298189082941292</c:v>
                </c:pt>
                <c:pt idx="786">
                  <c:v>-60.210551501375761</c:v>
                </c:pt>
                <c:pt idx="787">
                  <c:v>-36.86050696693917</c:v>
                </c:pt>
                <c:pt idx="788">
                  <c:v>10.321595400646784</c:v>
                </c:pt>
                <c:pt idx="789">
                  <c:v>33.214249773573513</c:v>
                </c:pt>
                <c:pt idx="790">
                  <c:v>19.392848850708148</c:v>
                </c:pt>
                <c:pt idx="791">
                  <c:v>-0.620821394460363</c:v>
                </c:pt>
                <c:pt idx="792">
                  <c:v>39.018449735127561</c:v>
                </c:pt>
                <c:pt idx="793">
                  <c:v>31.336546888694127</c:v>
                </c:pt>
                <c:pt idx="794">
                  <c:v>18.820875502987441</c:v>
                </c:pt>
                <c:pt idx="795">
                  <c:v>21.99660633484163</c:v>
                </c:pt>
                <c:pt idx="796">
                  <c:v>33.877153815330011</c:v>
                </c:pt>
                <c:pt idx="797">
                  <c:v>40.228973583783514</c:v>
                </c:pt>
                <c:pt idx="798">
                  <c:v>29.969619837425078</c:v>
                </c:pt>
                <c:pt idx="799">
                  <c:v>4.0087766115163372</c:v>
                </c:pt>
                <c:pt idx="800">
                  <c:v>15.389945338363232</c:v>
                </c:pt>
                <c:pt idx="801">
                  <c:v>-2.8709990300678951</c:v>
                </c:pt>
                <c:pt idx="802">
                  <c:v>26.246140273489193</c:v>
                </c:pt>
                <c:pt idx="803">
                  <c:v>-11.652440778747483</c:v>
                </c:pt>
                <c:pt idx="804">
                  <c:v>39.689543352293875</c:v>
                </c:pt>
                <c:pt idx="805">
                  <c:v>32.019239027741989</c:v>
                </c:pt>
                <c:pt idx="806">
                  <c:v>8.721284813986582</c:v>
                </c:pt>
                <c:pt idx="807">
                  <c:v>34.821645231739865</c:v>
                </c:pt>
                <c:pt idx="808">
                  <c:v>-47.886989553656221</c:v>
                </c:pt>
                <c:pt idx="809">
                  <c:v>42.62086513994911</c:v>
                </c:pt>
                <c:pt idx="810">
                  <c:v>-19.286987522281642</c:v>
                </c:pt>
                <c:pt idx="811">
                  <c:v>13.741648106904231</c:v>
                </c:pt>
                <c:pt idx="812">
                  <c:v>14.902303878681829</c:v>
                </c:pt>
                <c:pt idx="813">
                  <c:v>59.919620021921816</c:v>
                </c:pt>
                <c:pt idx="814">
                  <c:v>-9.0925556964318055</c:v>
                </c:pt>
                <c:pt idx="815">
                  <c:v>9.8539350337911493</c:v>
                </c:pt>
                <c:pt idx="816">
                  <c:v>-12.467607255974663</c:v>
                </c:pt>
                <c:pt idx="817">
                  <c:v>-89.225757955399658</c:v>
                </c:pt>
                <c:pt idx="818">
                  <c:v>52.618501529051983</c:v>
                </c:pt>
                <c:pt idx="819">
                  <c:v>6.0020696791997237</c:v>
                </c:pt>
                <c:pt idx="820">
                  <c:v>27.769679300291543</c:v>
                </c:pt>
                <c:pt idx="821">
                  <c:v>2.652963671128107</c:v>
                </c:pt>
                <c:pt idx="822">
                  <c:v>-20.540364583333336</c:v>
                </c:pt>
                <c:pt idx="823">
                  <c:v>-88.836065573770497</c:v>
                </c:pt>
                <c:pt idx="824">
                  <c:v>75.062143097077595</c:v>
                </c:pt>
                <c:pt idx="825">
                  <c:v>-22.994320198793041</c:v>
                </c:pt>
                <c:pt idx="826">
                  <c:v>-88.712299078923607</c:v>
                </c:pt>
                <c:pt idx="827">
                  <c:v>56.421033804328381</c:v>
                </c:pt>
                <c:pt idx="828">
                  <c:v>42.24775135809066</c:v>
                </c:pt>
                <c:pt idx="829">
                  <c:v>-53.998351195383343</c:v>
                </c:pt>
                <c:pt idx="830">
                  <c:v>-0.13579049466537341</c:v>
                </c:pt>
                <c:pt idx="831">
                  <c:v>1.1605783866057837</c:v>
                </c:pt>
                <c:pt idx="832">
                  <c:v>-84.754402224281748</c:v>
                </c:pt>
                <c:pt idx="833">
                  <c:v>-33.549918780457325</c:v>
                </c:pt>
                <c:pt idx="834">
                  <c:v>6.4787416290297468</c:v>
                </c:pt>
                <c:pt idx="835">
                  <c:v>-4.5810493343774468</c:v>
                </c:pt>
                <c:pt idx="836">
                  <c:v>-39.426523297491038</c:v>
                </c:pt>
                <c:pt idx="837">
                  <c:v>47.568988173455978</c:v>
                </c:pt>
                <c:pt idx="838">
                  <c:v>12.318710832587287</c:v>
                </c:pt>
                <c:pt idx="839">
                  <c:v>35.405485986881338</c:v>
                </c:pt>
                <c:pt idx="840">
                  <c:v>60.894768133174793</c:v>
                </c:pt>
                <c:pt idx="841">
                  <c:v>76.892127011744236</c:v>
                </c:pt>
                <c:pt idx="842">
                  <c:v>38.508790510485071</c:v>
                </c:pt>
                <c:pt idx="843">
                  <c:v>70.901780585870185</c:v>
                </c:pt>
                <c:pt idx="844">
                  <c:v>39.958854249090045</c:v>
                </c:pt>
                <c:pt idx="845">
                  <c:v>4.4697633654688866</c:v>
                </c:pt>
                <c:pt idx="846">
                  <c:v>36.916186820217526</c:v>
                </c:pt>
                <c:pt idx="847">
                  <c:v>31.181318681318682</c:v>
                </c:pt>
                <c:pt idx="848">
                  <c:v>46.979738685854947</c:v>
                </c:pt>
                <c:pt idx="849">
                  <c:v>-41.509433962264154</c:v>
                </c:pt>
                <c:pt idx="850">
                  <c:v>60.092760637225254</c:v>
                </c:pt>
                <c:pt idx="851">
                  <c:v>-0.19801980198019803</c:v>
                </c:pt>
                <c:pt idx="852">
                  <c:v>-87.158070578408854</c:v>
                </c:pt>
                <c:pt idx="853">
                  <c:v>28.770141853739155</c:v>
                </c:pt>
                <c:pt idx="854">
                  <c:v>53.362122146822941</c:v>
                </c:pt>
                <c:pt idx="855">
                  <c:v>-30.878455130632336</c:v>
                </c:pt>
                <c:pt idx="856">
                  <c:v>36.997107546673682</c:v>
                </c:pt>
                <c:pt idx="857">
                  <c:v>-56.076780948470542</c:v>
                </c:pt>
                <c:pt idx="858">
                  <c:v>46.198133809807423</c:v>
                </c:pt>
                <c:pt idx="859">
                  <c:v>30.350194552529182</c:v>
                </c:pt>
                <c:pt idx="860">
                  <c:v>9.2690969041949085</c:v>
                </c:pt>
                <c:pt idx="861">
                  <c:v>-83.427922814982963</c:v>
                </c:pt>
                <c:pt idx="862">
                  <c:v>49.227729885057471</c:v>
                </c:pt>
                <c:pt idx="863">
                  <c:v>37.046537193111028</c:v>
                </c:pt>
                <c:pt idx="864">
                  <c:v>41.473801147935568</c:v>
                </c:pt>
                <c:pt idx="865">
                  <c:v>44.754269780411292</c:v>
                </c:pt>
                <c:pt idx="866">
                  <c:v>-136.37606837606836</c:v>
                </c:pt>
                <c:pt idx="867">
                  <c:v>58.941877794336804</c:v>
                </c:pt>
                <c:pt idx="868">
                  <c:v>18.311647096159948</c:v>
                </c:pt>
                <c:pt idx="869">
                  <c:v>34.567901234567898</c:v>
                </c:pt>
                <c:pt idx="870">
                  <c:v>62.846625766871171</c:v>
                </c:pt>
                <c:pt idx="871">
                  <c:v>68.490604996902746</c:v>
                </c:pt>
                <c:pt idx="872">
                  <c:v>-43.288864688265718</c:v>
                </c:pt>
                <c:pt idx="873">
                  <c:v>27.074880118037626</c:v>
                </c:pt>
                <c:pt idx="874">
                  <c:v>-50.655811849841704</c:v>
                </c:pt>
                <c:pt idx="875">
                  <c:v>47.336480107889415</c:v>
                </c:pt>
                <c:pt idx="876">
                  <c:v>70.987267793780006</c:v>
                </c:pt>
                <c:pt idx="877">
                  <c:v>50.696076658832034</c:v>
                </c:pt>
                <c:pt idx="878">
                  <c:v>-7.1924947880472541</c:v>
                </c:pt>
                <c:pt idx="879">
                  <c:v>17.542857142857144</c:v>
                </c:pt>
                <c:pt idx="880">
                  <c:v>62.127884446010221</c:v>
                </c:pt>
                <c:pt idx="881">
                  <c:v>48.163059889280326</c:v>
                </c:pt>
                <c:pt idx="882">
                  <c:v>66.876687668766877</c:v>
                </c:pt>
                <c:pt idx="883">
                  <c:v>39.069264069264072</c:v>
                </c:pt>
                <c:pt idx="884">
                  <c:v>-40.84772370486656</c:v>
                </c:pt>
                <c:pt idx="885">
                  <c:v>31.228533685601057</c:v>
                </c:pt>
                <c:pt idx="886">
                  <c:v>-43.665768194070083</c:v>
                </c:pt>
                <c:pt idx="887">
                  <c:v>35.575650639611823</c:v>
                </c:pt>
                <c:pt idx="888">
                  <c:v>64.696900290120624</c:v>
                </c:pt>
                <c:pt idx="889">
                  <c:v>60.620300751879697</c:v>
                </c:pt>
                <c:pt idx="890">
                  <c:v>72.983288632143598</c:v>
                </c:pt>
                <c:pt idx="891">
                  <c:v>45.799126637554579</c:v>
                </c:pt>
                <c:pt idx="892">
                  <c:v>7.8902714932126692</c:v>
                </c:pt>
                <c:pt idx="893">
                  <c:v>49.948336433147347</c:v>
                </c:pt>
                <c:pt idx="894">
                  <c:v>57.517899761336508</c:v>
                </c:pt>
                <c:pt idx="895">
                  <c:v>25.977700116491931</c:v>
                </c:pt>
                <c:pt idx="896">
                  <c:v>44.472769409038236</c:v>
                </c:pt>
                <c:pt idx="897">
                  <c:v>-14.070864134590874</c:v>
                </c:pt>
                <c:pt idx="898">
                  <c:v>11.497610196494955</c:v>
                </c:pt>
                <c:pt idx="899">
                  <c:v>11.913626209977663</c:v>
                </c:pt>
                <c:pt idx="900">
                  <c:v>42.899118511263467</c:v>
                </c:pt>
                <c:pt idx="901">
                  <c:v>-26.328699918233848</c:v>
                </c:pt>
                <c:pt idx="902">
                  <c:v>-61.394603259417579</c:v>
                </c:pt>
                <c:pt idx="903">
                  <c:v>44.007050528789662</c:v>
                </c:pt>
                <c:pt idx="904">
                  <c:v>30.506132319917086</c:v>
                </c:pt>
                <c:pt idx="905">
                  <c:v>38.69115958668197</c:v>
                </c:pt>
                <c:pt idx="906">
                  <c:v>38.031723143475126</c:v>
                </c:pt>
                <c:pt idx="907">
                  <c:v>35.575862612257758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9-4390-9029-FA3A459E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7512"/>
        <c:axId val="225937904"/>
      </c:scatterChart>
      <c:valAx>
        <c:axId val="225937512"/>
        <c:scaling>
          <c:orientation val="minMax"/>
          <c:min val="444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7904"/>
        <c:crosses val="autoZero"/>
        <c:crossBetween val="midCat"/>
      </c:valAx>
      <c:valAx>
        <c:axId val="22593790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  total removed</a:t>
                </a:r>
              </a:p>
            </c:rich>
          </c:tx>
          <c:layout>
            <c:manualLayout>
              <c:xMode val="edge"/>
              <c:yMode val="edge"/>
              <c:x val="1.4007440487679518E-2"/>
              <c:y val="0.23802516911459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'Algal bucket'!$B$5:$B$64</c:f>
              <c:numCache>
                <c:formatCode>0</c:formatCode>
                <c:ptCount val="60"/>
                <c:pt idx="0">
                  <c:v>44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56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84</c:v>
                </c:pt>
                <c:pt idx="20">
                  <c:v>85</c:v>
                </c:pt>
                <c:pt idx="21">
                  <c:v>88</c:v>
                </c:pt>
                <c:pt idx="22">
                  <c:v>94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107</c:v>
                </c:pt>
                <c:pt idx="27">
                  <c:v>108</c:v>
                </c:pt>
                <c:pt idx="28">
                  <c:v>113</c:v>
                </c:pt>
                <c:pt idx="29">
                  <c:v>114</c:v>
                </c:pt>
                <c:pt idx="30">
                  <c:v>116</c:v>
                </c:pt>
                <c:pt idx="31">
                  <c:v>121</c:v>
                </c:pt>
                <c:pt idx="32">
                  <c:v>121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134</c:v>
                </c:pt>
                <c:pt idx="37">
                  <c:v>136</c:v>
                </c:pt>
                <c:pt idx="38">
                  <c:v>137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 formatCode="General">
                  <c:v>151</c:v>
                </c:pt>
                <c:pt idx="43">
                  <c:v>151</c:v>
                </c:pt>
                <c:pt idx="44">
                  <c:v>155</c:v>
                </c:pt>
                <c:pt idx="45">
                  <c:v>156</c:v>
                </c:pt>
                <c:pt idx="46">
                  <c:v>157</c:v>
                </c:pt>
                <c:pt idx="47">
                  <c:v>158</c:v>
                </c:pt>
                <c:pt idx="48">
                  <c:v>162</c:v>
                </c:pt>
                <c:pt idx="49">
                  <c:v>163</c:v>
                </c:pt>
                <c:pt idx="50">
                  <c:v>164</c:v>
                </c:pt>
                <c:pt idx="51">
                  <c:v>165</c:v>
                </c:pt>
                <c:pt idx="52">
                  <c:v>169</c:v>
                </c:pt>
                <c:pt idx="53">
                  <c:v>170</c:v>
                </c:pt>
                <c:pt idx="54">
                  <c:v>179</c:v>
                </c:pt>
                <c:pt idx="55">
                  <c:v>183</c:v>
                </c:pt>
                <c:pt idx="56">
                  <c:v>186</c:v>
                </c:pt>
                <c:pt idx="57">
                  <c:v>186</c:v>
                </c:pt>
              </c:numCache>
            </c:numRef>
          </c:xVal>
          <c:yVal>
            <c:numRef>
              <c:f>'Algal bucket'!$G$5:$G$65</c:f>
              <c:numCache>
                <c:formatCode>0.00</c:formatCode>
                <c:ptCount val="61"/>
                <c:pt idx="0">
                  <c:v>2006727.2727272727</c:v>
                </c:pt>
                <c:pt idx="1">
                  <c:v>1260121.2121212119</c:v>
                </c:pt>
                <c:pt idx="2">
                  <c:v>1081787.8787878787</c:v>
                </c:pt>
                <c:pt idx="3">
                  <c:v>1531787.8787878787</c:v>
                </c:pt>
                <c:pt idx="4">
                  <c:v>1136757.5757575757</c:v>
                </c:pt>
                <c:pt idx="5">
                  <c:v>1369393.9393939395</c:v>
                </c:pt>
                <c:pt idx="6">
                  <c:v>1122818.1818181816</c:v>
                </c:pt>
                <c:pt idx="7">
                  <c:v>1782757.5757575757</c:v>
                </c:pt>
                <c:pt idx="8">
                  <c:v>1782757.5757575757</c:v>
                </c:pt>
                <c:pt idx="9">
                  <c:v>955212.12121212122</c:v>
                </c:pt>
                <c:pt idx="10">
                  <c:v>1040969.696969697</c:v>
                </c:pt>
                <c:pt idx="11">
                  <c:v>1279787.8787878787</c:v>
                </c:pt>
                <c:pt idx="12">
                  <c:v>873757.5757575758</c:v>
                </c:pt>
                <c:pt idx="13">
                  <c:v>1749312.5</c:v>
                </c:pt>
                <c:pt idx="14">
                  <c:v>1136625</c:v>
                </c:pt>
                <c:pt idx="15">
                  <c:v>1039937.5</c:v>
                </c:pt>
                <c:pt idx="16">
                  <c:v>65406.25</c:v>
                </c:pt>
                <c:pt idx="17">
                  <c:v>706437.5</c:v>
                </c:pt>
                <c:pt idx="18">
                  <c:v>296500</c:v>
                </c:pt>
                <c:pt idx="19">
                  <c:v>273156.25</c:v>
                </c:pt>
                <c:pt idx="20">
                  <c:v>406062.5</c:v>
                </c:pt>
                <c:pt idx="21">
                  <c:v>166187.5</c:v>
                </c:pt>
                <c:pt idx="22">
                  <c:v>454060.60606060608</c:v>
                </c:pt>
                <c:pt idx="23">
                  <c:v>370375</c:v>
                </c:pt>
                <c:pt idx="24">
                  <c:v>275545.45454545459</c:v>
                </c:pt>
                <c:pt idx="25">
                  <c:v>616696.96969696973</c:v>
                </c:pt>
                <c:pt idx="26">
                  <c:v>615575.75757575757</c:v>
                </c:pt>
                <c:pt idx="27">
                  <c:v>941121.21212121216</c:v>
                </c:pt>
                <c:pt idx="28">
                  <c:v>1008454.5454545455</c:v>
                </c:pt>
                <c:pt idx="29">
                  <c:v>640030.30303030298</c:v>
                </c:pt>
                <c:pt idx="30">
                  <c:v>482030.30303030298</c:v>
                </c:pt>
                <c:pt idx="31">
                  <c:v>547393.93939393933</c:v>
                </c:pt>
                <c:pt idx="32">
                  <c:v>657878.78787878784</c:v>
                </c:pt>
                <c:pt idx="33">
                  <c:v>165787.87878787878</c:v>
                </c:pt>
                <c:pt idx="34">
                  <c:v>1140787.8787878787</c:v>
                </c:pt>
                <c:pt idx="35">
                  <c:v>1644363.6363636362</c:v>
                </c:pt>
                <c:pt idx="36">
                  <c:v>422636.36363636365</c:v>
                </c:pt>
                <c:pt idx="37">
                  <c:v>1574272.7272727273</c:v>
                </c:pt>
                <c:pt idx="38">
                  <c:v>1816212.1212121213</c:v>
                </c:pt>
                <c:pt idx="39">
                  <c:v>1930484.8484848484</c:v>
                </c:pt>
                <c:pt idx="40">
                  <c:v>1250939.393939394</c:v>
                </c:pt>
                <c:pt idx="41">
                  <c:v>1657484.8484848484</c:v>
                </c:pt>
                <c:pt idx="42">
                  <c:v>1678969.696969697</c:v>
                </c:pt>
                <c:pt idx="43">
                  <c:v>1536272.7272727273</c:v>
                </c:pt>
                <c:pt idx="44">
                  <c:v>1213303.0303030303</c:v>
                </c:pt>
                <c:pt idx="45">
                  <c:v>1797757.5757575757</c:v>
                </c:pt>
                <c:pt idx="46">
                  <c:v>2715727.2727272725</c:v>
                </c:pt>
                <c:pt idx="47">
                  <c:v>2149151.5151515151</c:v>
                </c:pt>
                <c:pt idx="48">
                  <c:v>1563606.0606060605</c:v>
                </c:pt>
                <c:pt idx="49">
                  <c:v>421666.66666666669</c:v>
                </c:pt>
                <c:pt idx="50">
                  <c:v>1530333.3333333333</c:v>
                </c:pt>
                <c:pt idx="51">
                  <c:v>1134727.2727272727</c:v>
                </c:pt>
                <c:pt idx="52">
                  <c:v>1389727.2727272727</c:v>
                </c:pt>
                <c:pt idx="53">
                  <c:v>4600909.0909090908</c:v>
                </c:pt>
                <c:pt idx="54">
                  <c:v>5641696.9696969697</c:v>
                </c:pt>
                <c:pt idx="55">
                  <c:v>1735000</c:v>
                </c:pt>
                <c:pt idx="56">
                  <c:v>1274545.4545454546</c:v>
                </c:pt>
                <c:pt idx="57">
                  <c:v>1282272.7272727273</c:v>
                </c:pt>
                <c:pt idx="58">
                  <c:v>1474393.9393939395</c:v>
                </c:pt>
                <c:pt idx="59">
                  <c:v>1452242.4242424243</c:v>
                </c:pt>
                <c:pt idx="60">
                  <c:v>1165272.7272727273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45-4A8A-9698-2F7CD577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40256"/>
        <c:axId val="225940648"/>
      </c:scatterChart>
      <c:valAx>
        <c:axId val="2259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0648"/>
        <c:crosses val="autoZero"/>
        <c:crossBetween val="midCat"/>
      </c:valAx>
      <c:valAx>
        <c:axId val="2259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'Algal bucket'!$B$5:$B$65</c:f>
              <c:numCache>
                <c:formatCode>0</c:formatCode>
                <c:ptCount val="61"/>
                <c:pt idx="0">
                  <c:v>44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56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84</c:v>
                </c:pt>
                <c:pt idx="20">
                  <c:v>85</c:v>
                </c:pt>
                <c:pt idx="21">
                  <c:v>88</c:v>
                </c:pt>
                <c:pt idx="22">
                  <c:v>94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107</c:v>
                </c:pt>
                <c:pt idx="27">
                  <c:v>108</c:v>
                </c:pt>
                <c:pt idx="28">
                  <c:v>113</c:v>
                </c:pt>
                <c:pt idx="29">
                  <c:v>114</c:v>
                </c:pt>
                <c:pt idx="30">
                  <c:v>116</c:v>
                </c:pt>
                <c:pt idx="31">
                  <c:v>121</c:v>
                </c:pt>
                <c:pt idx="32">
                  <c:v>121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134</c:v>
                </c:pt>
                <c:pt idx="37">
                  <c:v>136</c:v>
                </c:pt>
                <c:pt idx="38">
                  <c:v>137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 formatCode="General">
                  <c:v>151</c:v>
                </c:pt>
                <c:pt idx="43">
                  <c:v>151</c:v>
                </c:pt>
                <c:pt idx="44">
                  <c:v>155</c:v>
                </c:pt>
                <c:pt idx="45">
                  <c:v>156</c:v>
                </c:pt>
                <c:pt idx="46">
                  <c:v>157</c:v>
                </c:pt>
                <c:pt idx="47">
                  <c:v>158</c:v>
                </c:pt>
                <c:pt idx="48">
                  <c:v>162</c:v>
                </c:pt>
                <c:pt idx="49">
                  <c:v>163</c:v>
                </c:pt>
                <c:pt idx="50">
                  <c:v>164</c:v>
                </c:pt>
                <c:pt idx="51">
                  <c:v>165</c:v>
                </c:pt>
                <c:pt idx="52">
                  <c:v>169</c:v>
                </c:pt>
                <c:pt idx="53">
                  <c:v>170</c:v>
                </c:pt>
                <c:pt idx="54">
                  <c:v>179</c:v>
                </c:pt>
                <c:pt idx="55">
                  <c:v>183</c:v>
                </c:pt>
                <c:pt idx="56">
                  <c:v>186</c:v>
                </c:pt>
                <c:pt idx="57">
                  <c:v>186</c:v>
                </c:pt>
              </c:numCache>
            </c:numRef>
          </c:xVal>
          <c:yVal>
            <c:numRef>
              <c:f>'Algal bucket'!$O$5:$O$58</c:f>
              <c:numCache>
                <c:formatCode>0.00</c:formatCode>
                <c:ptCount val="54"/>
                <c:pt idx="1">
                  <c:v>6.2788572527895354</c:v>
                </c:pt>
                <c:pt idx="2">
                  <c:v>4.9469172805960957</c:v>
                </c:pt>
                <c:pt idx="3">
                  <c:v>4.3581475400106822</c:v>
                </c:pt>
                <c:pt idx="4">
                  <c:v>2.0206328472796096</c:v>
                </c:pt>
                <c:pt idx="5">
                  <c:v>2.7306926311130781</c:v>
                </c:pt>
                <c:pt idx="6">
                  <c:v>3.5975494561843844</c:v>
                </c:pt>
                <c:pt idx="7">
                  <c:v>2.2709115942275333</c:v>
                </c:pt>
                <c:pt idx="8">
                  <c:v>2.2709115942275333</c:v>
                </c:pt>
                <c:pt idx="11">
                  <c:v>5.1263230175455217</c:v>
                </c:pt>
                <c:pt idx="15">
                  <c:v>2.4680970410882064</c:v>
                </c:pt>
                <c:pt idx="18">
                  <c:v>9.259543154990034</c:v>
                </c:pt>
                <c:pt idx="19">
                  <c:v>11.659438452711534</c:v>
                </c:pt>
                <c:pt idx="20">
                  <c:v>19.716325949972248</c:v>
                </c:pt>
                <c:pt idx="21">
                  <c:v>38.765997697926998</c:v>
                </c:pt>
                <c:pt idx="23">
                  <c:v>15.021630411438039</c:v>
                </c:pt>
                <c:pt idx="24">
                  <c:v>19.773452106015615</c:v>
                </c:pt>
                <c:pt idx="25">
                  <c:v>17.434032725664586</c:v>
                </c:pt>
                <c:pt idx="26">
                  <c:v>10.997341734764202</c:v>
                </c:pt>
                <c:pt idx="27">
                  <c:v>18.688218437067327</c:v>
                </c:pt>
                <c:pt idx="28">
                  <c:v>15.931969109648724</c:v>
                </c:pt>
                <c:pt idx="29">
                  <c:v>22.120164764925903</c:v>
                </c:pt>
                <c:pt idx="30">
                  <c:v>72.420946753001829</c:v>
                </c:pt>
                <c:pt idx="31">
                  <c:v>74.706598759964578</c:v>
                </c:pt>
                <c:pt idx="32">
                  <c:v>74.076462459695989</c:v>
                </c:pt>
                <c:pt idx="33">
                  <c:v>92.451105830743941</c:v>
                </c:pt>
                <c:pt idx="34">
                  <c:v>4.7016947351644269</c:v>
                </c:pt>
                <c:pt idx="35">
                  <c:v>9.4077104526020943</c:v>
                </c:pt>
                <c:pt idx="36">
                  <c:v>39.248583924858387</c:v>
                </c:pt>
                <c:pt idx="37">
                  <c:v>5.0374391253296373</c:v>
                </c:pt>
                <c:pt idx="38">
                  <c:v>6.9708851255526811</c:v>
                </c:pt>
                <c:pt idx="39">
                  <c:v>11.612720936803441</c:v>
                </c:pt>
                <c:pt idx="40">
                  <c:v>4.9877667692158614</c:v>
                </c:pt>
                <c:pt idx="41">
                  <c:v>4.7059253706784654</c:v>
                </c:pt>
                <c:pt idx="42">
                  <c:v>62.383135400498148</c:v>
                </c:pt>
                <c:pt idx="43">
                  <c:v>50.454662011558874</c:v>
                </c:pt>
                <c:pt idx="44">
                  <c:v>62.881190838932056</c:v>
                </c:pt>
                <c:pt idx="45">
                  <c:v>50.75683511445235</c:v>
                </c:pt>
                <c:pt idx="46">
                  <c:v>37.738649170376824</c:v>
                </c:pt>
                <c:pt idx="47">
                  <c:v>18.589436282112743</c:v>
                </c:pt>
                <c:pt idx="48">
                  <c:v>11.808368379232155</c:v>
                </c:pt>
                <c:pt idx="51">
                  <c:v>100</c:v>
                </c:pt>
                <c:pt idx="52">
                  <c:v>84.797540393798656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3-4CAA-B408-2E8AEA592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41824"/>
        <c:axId val="225942216"/>
      </c:scatterChart>
      <c:valAx>
        <c:axId val="2259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2216"/>
        <c:crosses val="autoZero"/>
        <c:crossBetween val="midCat"/>
      </c:valAx>
      <c:valAx>
        <c:axId val="22594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ply429</a:t>
                </a:r>
                <a:r>
                  <a:rPr lang="en-US" baseline="0"/>
                  <a:t> </a:t>
                </a:r>
                <a:r>
                  <a:rPr lang="en-US"/>
                  <a:t>% of high chlorophyll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204787</xdr:colOff>
      <xdr:row>4</xdr:row>
      <xdr:rowOff>0</xdr:rowOff>
    </xdr:from>
    <xdr:to>
      <xdr:col>29</xdr:col>
      <xdr:colOff>142875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24</xdr:row>
      <xdr:rowOff>0</xdr:rowOff>
    </xdr:from>
    <xdr:to>
      <xdr:col>30</xdr:col>
      <xdr:colOff>47624</xdr:colOff>
      <xdr:row>43</xdr:row>
      <xdr:rowOff>57149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44</xdr:row>
      <xdr:rowOff>0</xdr:rowOff>
    </xdr:from>
    <xdr:to>
      <xdr:col>28</xdr:col>
      <xdr:colOff>547688</xdr:colOff>
      <xdr:row>63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65</xdr:row>
      <xdr:rowOff>0</xdr:rowOff>
    </xdr:from>
    <xdr:to>
      <xdr:col>28</xdr:col>
      <xdr:colOff>547688</xdr:colOff>
      <xdr:row>84</xdr:row>
      <xdr:rowOff>57149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87</xdr:row>
      <xdr:rowOff>152400</xdr:rowOff>
    </xdr:from>
    <xdr:to>
      <xdr:col>8</xdr:col>
      <xdr:colOff>238125</xdr:colOff>
      <xdr:row>106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285749</xdr:colOff>
      <xdr:row>87</xdr:row>
      <xdr:rowOff>47625</xdr:rowOff>
    </xdr:from>
    <xdr:to>
      <xdr:col>22</xdr:col>
      <xdr:colOff>409574</xdr:colOff>
      <xdr:row>106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6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7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D1" workbookViewId="0">
      <selection activeCell="J14" sqref="J14"/>
    </sheetView>
  </sheetViews>
  <sheetFormatPr defaultRowHeight="14.4" x14ac:dyDescent="0.3"/>
  <cols>
    <col min="1" max="1" width="12" bestFit="1" customWidth="1"/>
    <col min="2" max="2" width="12" style="3" customWidth="1"/>
    <col min="3" max="3" width="16.33203125" customWidth="1"/>
    <col min="4" max="4" width="10" bestFit="1" customWidth="1"/>
    <col min="5" max="5" width="12" style="8" bestFit="1" customWidth="1"/>
    <col min="6" max="6" width="11" bestFit="1" customWidth="1"/>
    <col min="7" max="7" width="12" bestFit="1" customWidth="1"/>
    <col min="8" max="8" width="10" bestFit="1" customWidth="1"/>
    <col min="9" max="9" width="23.44140625" customWidth="1"/>
    <col min="10" max="10" width="10" bestFit="1" customWidth="1"/>
    <col min="13" max="13" width="13.44140625" customWidth="1"/>
    <col min="14" max="14" width="19.88671875" customWidth="1"/>
    <col min="16" max="16" width="37.33203125" customWidth="1"/>
    <col min="33" max="33" width="15.33203125" customWidth="1"/>
  </cols>
  <sheetData>
    <row r="1" spans="1:20" x14ac:dyDescent="0.3">
      <c r="C1" t="s">
        <v>13</v>
      </c>
      <c r="D1" t="s">
        <v>4</v>
      </c>
      <c r="I1" s="4" t="s">
        <v>13</v>
      </c>
      <c r="J1" t="s">
        <v>4</v>
      </c>
      <c r="N1" s="2"/>
    </row>
    <row r="2" spans="1:20" x14ac:dyDescent="0.3">
      <c r="A2" s="5"/>
      <c r="C2" t="s">
        <v>11</v>
      </c>
      <c r="D2" t="s">
        <v>5</v>
      </c>
      <c r="G2" s="5"/>
      <c r="H2" s="2"/>
      <c r="I2" s="5" t="s">
        <v>12</v>
      </c>
      <c r="J2" t="s">
        <v>5</v>
      </c>
      <c r="M2" t="s">
        <v>8</v>
      </c>
      <c r="N2" t="s">
        <v>10</v>
      </c>
    </row>
    <row r="3" spans="1:20" x14ac:dyDescent="0.3">
      <c r="A3" t="s">
        <v>2</v>
      </c>
      <c r="B3" s="3" t="s">
        <v>34</v>
      </c>
      <c r="D3" t="s">
        <v>0</v>
      </c>
      <c r="E3" s="8" t="s">
        <v>1</v>
      </c>
      <c r="F3" t="s">
        <v>3</v>
      </c>
      <c r="G3" s="6"/>
      <c r="H3" s="5"/>
      <c r="J3" t="s">
        <v>0</v>
      </c>
      <c r="K3" t="s">
        <v>1</v>
      </c>
      <c r="L3" t="s">
        <v>6</v>
      </c>
      <c r="M3" t="s">
        <v>9</v>
      </c>
      <c r="N3" s="5"/>
    </row>
    <row r="4" spans="1:20" x14ac:dyDescent="0.3">
      <c r="A4" s="2">
        <v>44432</v>
      </c>
      <c r="B4" s="3">
        <v>8</v>
      </c>
      <c r="C4">
        <v>1</v>
      </c>
      <c r="D4">
        <v>204</v>
      </c>
      <c r="E4" s="8">
        <v>33</v>
      </c>
      <c r="F4">
        <f>+D4/E4*1000</f>
        <v>6181.818181818182</v>
      </c>
      <c r="H4" s="2">
        <v>44432</v>
      </c>
      <c r="I4" t="s">
        <v>24</v>
      </c>
      <c r="J4">
        <v>224</v>
      </c>
      <c r="K4">
        <v>33</v>
      </c>
      <c r="L4">
        <f>+J4/K4*1000</f>
        <v>6787.878787878788</v>
      </c>
      <c r="M4">
        <f>+F4-L4</f>
        <v>-606.06060606060601</v>
      </c>
      <c r="N4">
        <f t="shared" ref="N4:N6" si="0">+M4/F4*100</f>
        <v>-9.8039215686274499</v>
      </c>
      <c r="Q4">
        <f>+L4+31000</f>
        <v>37787.878787878784</v>
      </c>
      <c r="R4">
        <f>Q4-R6</f>
        <v>21747.878787878784</v>
      </c>
      <c r="S4">
        <f>+R4+31000</f>
        <v>52747.878787878784</v>
      </c>
      <c r="T4">
        <f>+S4-S6</f>
        <v>52747.878787878784</v>
      </c>
    </row>
    <row r="5" spans="1:20" x14ac:dyDescent="0.3">
      <c r="A5" s="2">
        <v>44432</v>
      </c>
      <c r="B5" s="3">
        <v>8</v>
      </c>
      <c r="C5">
        <v>2</v>
      </c>
      <c r="D5">
        <v>226</v>
      </c>
      <c r="E5" s="8">
        <v>33</v>
      </c>
      <c r="F5">
        <f t="shared" ref="F5:F13" si="1">+D5/E5*1000</f>
        <v>6848.484848484849</v>
      </c>
      <c r="H5" s="2">
        <v>44432</v>
      </c>
      <c r="I5" t="s">
        <v>25</v>
      </c>
      <c r="J5">
        <v>230</v>
      </c>
      <c r="K5">
        <v>33</v>
      </c>
      <c r="L5">
        <f t="shared" ref="L5:L13" si="2">+J5/K5*1000</f>
        <v>6969.69696969697</v>
      </c>
      <c r="M5">
        <f t="shared" ref="M5:M13" si="3">+F5-L5</f>
        <v>-121.21212121212102</v>
      </c>
      <c r="N5">
        <f t="shared" si="0"/>
        <v>-1.769911504424776</v>
      </c>
      <c r="Q5">
        <f t="shared" ref="Q5:Q8" si="4">+L5+31000</f>
        <v>37969.696969696968</v>
      </c>
    </row>
    <row r="6" spans="1:20" x14ac:dyDescent="0.3">
      <c r="A6" s="2">
        <v>44432</v>
      </c>
      <c r="B6" s="3">
        <v>8</v>
      </c>
      <c r="C6">
        <v>3</v>
      </c>
      <c r="D6">
        <v>335</v>
      </c>
      <c r="E6" s="8">
        <v>33</v>
      </c>
      <c r="F6">
        <f t="shared" si="1"/>
        <v>10151.515151515152</v>
      </c>
      <c r="H6" s="2">
        <v>44432</v>
      </c>
      <c r="I6" t="s">
        <v>26</v>
      </c>
      <c r="J6">
        <v>232</v>
      </c>
      <c r="K6">
        <v>33</v>
      </c>
      <c r="L6">
        <f t="shared" si="2"/>
        <v>7030.30303030303</v>
      </c>
      <c r="M6">
        <f t="shared" si="3"/>
        <v>3121.2121212121219</v>
      </c>
      <c r="N6">
        <f t="shared" si="0"/>
        <v>30.746268656716424</v>
      </c>
      <c r="Q6">
        <f t="shared" si="4"/>
        <v>38030.303030303032</v>
      </c>
      <c r="R6">
        <f>2005*8</f>
        <v>16040</v>
      </c>
      <c r="S6">
        <f>+O4*17</f>
        <v>0</v>
      </c>
    </row>
    <row r="7" spans="1:20" x14ac:dyDescent="0.3">
      <c r="A7" s="2">
        <v>44432</v>
      </c>
      <c r="B7" s="3">
        <v>8</v>
      </c>
      <c r="C7">
        <v>4</v>
      </c>
      <c r="D7">
        <v>263</v>
      </c>
      <c r="E7" s="8">
        <v>33</v>
      </c>
      <c r="F7">
        <f t="shared" si="1"/>
        <v>7969.69696969697</v>
      </c>
      <c r="H7" s="2">
        <v>44432</v>
      </c>
      <c r="I7" t="s">
        <v>27</v>
      </c>
      <c r="J7">
        <v>246</v>
      </c>
      <c r="K7">
        <v>33</v>
      </c>
      <c r="L7">
        <f t="shared" si="2"/>
        <v>7454.545454545454</v>
      </c>
      <c r="M7">
        <f>+F7-L7</f>
        <v>515.15151515151592</v>
      </c>
      <c r="N7">
        <f>+M7/F7*100</f>
        <v>6.4638783269962072</v>
      </c>
      <c r="Q7">
        <f t="shared" si="4"/>
        <v>38454.545454545456</v>
      </c>
    </row>
    <row r="8" spans="1:20" x14ac:dyDescent="0.3">
      <c r="A8" s="2">
        <v>44432</v>
      </c>
      <c r="B8" s="3">
        <v>7.5</v>
      </c>
      <c r="C8">
        <v>5</v>
      </c>
      <c r="D8">
        <v>544</v>
      </c>
      <c r="E8" s="8">
        <v>33</v>
      </c>
      <c r="F8">
        <f t="shared" si="1"/>
        <v>16484.848484848484</v>
      </c>
      <c r="H8" s="2">
        <v>44432</v>
      </c>
      <c r="I8" t="s">
        <v>28</v>
      </c>
      <c r="J8">
        <v>461</v>
      </c>
      <c r="K8">
        <v>33</v>
      </c>
      <c r="L8">
        <f t="shared" si="2"/>
        <v>13969.696969696968</v>
      </c>
      <c r="M8">
        <f t="shared" si="3"/>
        <v>2515.1515151515159</v>
      </c>
      <c r="N8">
        <f t="shared" ref="N8:N13" si="5">+M8/F8*100</f>
        <v>15.257352941176475</v>
      </c>
      <c r="Q8">
        <f t="shared" si="4"/>
        <v>44969.696969696968</v>
      </c>
    </row>
    <row r="9" spans="1:20" x14ac:dyDescent="0.3">
      <c r="A9" s="2">
        <v>44432</v>
      </c>
      <c r="B9" s="3">
        <v>7.5</v>
      </c>
      <c r="C9">
        <v>6</v>
      </c>
      <c r="D9">
        <v>549</v>
      </c>
      <c r="E9" s="8">
        <v>33</v>
      </c>
      <c r="F9">
        <f t="shared" si="1"/>
        <v>16636.363636363636</v>
      </c>
      <c r="H9" s="2">
        <v>44432</v>
      </c>
      <c r="I9" t="s">
        <v>29</v>
      </c>
      <c r="J9">
        <v>535</v>
      </c>
      <c r="K9">
        <v>33</v>
      </c>
      <c r="L9">
        <f t="shared" si="2"/>
        <v>16212.12121212121</v>
      </c>
      <c r="M9">
        <f t="shared" si="3"/>
        <v>424.24242424242584</v>
      </c>
      <c r="N9">
        <f t="shared" si="5"/>
        <v>2.550091074681248</v>
      </c>
    </row>
    <row r="10" spans="1:20" x14ac:dyDescent="0.3">
      <c r="A10" s="2">
        <v>44432</v>
      </c>
      <c r="B10" s="3">
        <v>7.5</v>
      </c>
      <c r="C10">
        <v>7</v>
      </c>
      <c r="D10">
        <v>562</v>
      </c>
      <c r="E10" s="8">
        <v>33</v>
      </c>
      <c r="F10">
        <f t="shared" si="1"/>
        <v>17030.303030303032</v>
      </c>
      <c r="H10" s="2">
        <v>44432</v>
      </c>
      <c r="I10" t="s">
        <v>30</v>
      </c>
      <c r="J10">
        <v>566</v>
      </c>
      <c r="K10">
        <v>33</v>
      </c>
      <c r="L10">
        <f t="shared" si="2"/>
        <v>17151.515151515152</v>
      </c>
      <c r="M10">
        <f t="shared" si="3"/>
        <v>-121.21212121212011</v>
      </c>
      <c r="N10">
        <f t="shared" si="5"/>
        <v>-0.71174377224198637</v>
      </c>
    </row>
    <row r="11" spans="1:20" x14ac:dyDescent="0.3">
      <c r="A11" s="2">
        <v>44432</v>
      </c>
      <c r="B11" s="3">
        <v>7.5</v>
      </c>
      <c r="C11">
        <v>8</v>
      </c>
      <c r="D11">
        <v>534</v>
      </c>
      <c r="E11" s="8">
        <v>33</v>
      </c>
      <c r="F11">
        <f t="shared" si="1"/>
        <v>16181.818181818184</v>
      </c>
      <c r="H11" s="2">
        <v>44432</v>
      </c>
      <c r="I11" t="s">
        <v>31</v>
      </c>
      <c r="J11">
        <v>485</v>
      </c>
      <c r="K11">
        <v>33</v>
      </c>
      <c r="L11">
        <f t="shared" si="2"/>
        <v>14696.969696969698</v>
      </c>
      <c r="M11">
        <f t="shared" si="3"/>
        <v>1484.8484848484859</v>
      </c>
      <c r="N11">
        <f t="shared" si="5"/>
        <v>9.1760299625468225</v>
      </c>
    </row>
    <row r="12" spans="1:20" x14ac:dyDescent="0.3">
      <c r="A12" s="2">
        <v>44432</v>
      </c>
      <c r="B12" s="3">
        <v>7</v>
      </c>
      <c r="C12">
        <v>9</v>
      </c>
      <c r="D12">
        <v>935</v>
      </c>
      <c r="E12" s="8">
        <v>33</v>
      </c>
      <c r="F12">
        <f t="shared" si="1"/>
        <v>28333.333333333332</v>
      </c>
      <c r="H12" s="2">
        <v>44432</v>
      </c>
      <c r="I12" t="s">
        <v>32</v>
      </c>
      <c r="J12">
        <v>621</v>
      </c>
      <c r="K12">
        <v>33</v>
      </c>
      <c r="L12">
        <f t="shared" si="2"/>
        <v>18818.181818181816</v>
      </c>
      <c r="M12">
        <f t="shared" si="3"/>
        <v>9515.1515151515159</v>
      </c>
      <c r="N12">
        <f t="shared" si="5"/>
        <v>33.582887700534762</v>
      </c>
    </row>
    <row r="13" spans="1:20" x14ac:dyDescent="0.3">
      <c r="A13" s="2">
        <v>44432</v>
      </c>
      <c r="B13" s="3">
        <v>7</v>
      </c>
      <c r="C13">
        <v>10</v>
      </c>
      <c r="D13">
        <v>1040</v>
      </c>
      <c r="E13" s="8">
        <v>33</v>
      </c>
      <c r="F13">
        <f t="shared" si="1"/>
        <v>31515.151515151516</v>
      </c>
      <c r="H13" s="2">
        <v>44432</v>
      </c>
      <c r="I13" t="s">
        <v>33</v>
      </c>
      <c r="J13">
        <v>611</v>
      </c>
      <c r="K13">
        <v>33</v>
      </c>
      <c r="L13">
        <f t="shared" si="2"/>
        <v>18515.151515151516</v>
      </c>
      <c r="M13">
        <f t="shared" si="3"/>
        <v>13000</v>
      </c>
      <c r="N13">
        <f t="shared" si="5"/>
        <v>41.25</v>
      </c>
    </row>
    <row r="14" spans="1:20" x14ac:dyDescent="0.3">
      <c r="A14" s="2"/>
      <c r="H14" s="2"/>
    </row>
    <row r="15" spans="1:20" x14ac:dyDescent="0.3">
      <c r="A15" s="2"/>
      <c r="H15" s="2"/>
    </row>
    <row r="16" spans="1:20" x14ac:dyDescent="0.3">
      <c r="A16" s="2"/>
      <c r="H16" s="2"/>
    </row>
    <row r="17" spans="1:9" x14ac:dyDescent="0.3">
      <c r="A17" s="2"/>
      <c r="H17" s="2"/>
    </row>
    <row r="18" spans="1:9" x14ac:dyDescent="0.3">
      <c r="A18" s="2"/>
      <c r="H18" s="2"/>
    </row>
    <row r="19" spans="1:9" x14ac:dyDescent="0.3">
      <c r="E19" s="8" t="s">
        <v>35</v>
      </c>
    </row>
    <row r="20" spans="1:9" x14ac:dyDescent="0.3">
      <c r="C20" s="7"/>
    </row>
    <row r="21" spans="1:9" x14ac:dyDescent="0.3">
      <c r="A21" s="6"/>
      <c r="C21" s="7"/>
    </row>
    <row r="25" spans="1:9" x14ac:dyDescent="0.3">
      <c r="I25" s="6"/>
    </row>
    <row r="57" spans="1:1" x14ac:dyDescent="0.3">
      <c r="A57" s="6"/>
    </row>
    <row r="63" spans="1:1" x14ac:dyDescent="0.3">
      <c r="A63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0" workbookViewId="0">
      <selection activeCell="A4" sqref="A4:P13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44452</v>
      </c>
      <c r="B4" s="3">
        <v>8</v>
      </c>
      <c r="C4" s="10">
        <v>125</v>
      </c>
      <c r="D4" s="15">
        <v>5410</v>
      </c>
      <c r="E4" s="15">
        <f>+C4+D4</f>
        <v>5535</v>
      </c>
      <c r="F4" s="10">
        <v>33</v>
      </c>
      <c r="G4" s="13">
        <f>(1000/F4)*C4</f>
        <v>3787.878787878788</v>
      </c>
      <c r="I4" s="10">
        <v>61</v>
      </c>
      <c r="J4" s="15">
        <v>5070</v>
      </c>
      <c r="K4" s="15">
        <f>I4+J4</f>
        <v>5131</v>
      </c>
      <c r="L4" s="10">
        <v>33</v>
      </c>
      <c r="M4" s="10">
        <f>+(C4-I4)/C4*100</f>
        <v>51.2</v>
      </c>
      <c r="N4" s="10">
        <f>+(D4-J4)/D4*100</f>
        <v>6.2846580406654349</v>
      </c>
      <c r="O4" s="10">
        <f>+(E4-K4)/E4*100</f>
        <v>7.2990063233965676</v>
      </c>
      <c r="P4" s="13">
        <f>(1000/L4)*I4</f>
        <v>1848.4848484848485</v>
      </c>
    </row>
    <row r="5" spans="1:16" x14ac:dyDescent="0.3">
      <c r="A5" s="2">
        <v>44452</v>
      </c>
      <c r="B5" s="3">
        <v>8</v>
      </c>
      <c r="C5" s="10">
        <v>42</v>
      </c>
      <c r="D5" s="15">
        <v>1423</v>
      </c>
      <c r="E5" s="15">
        <f t="shared" ref="E5:E13" si="0">+C5+D5</f>
        <v>1465</v>
      </c>
      <c r="F5" s="10">
        <v>33</v>
      </c>
      <c r="G5" s="13">
        <f t="shared" ref="G5:G13" si="1">(1000/F5)*C5</f>
        <v>1272.7272727272727</v>
      </c>
      <c r="I5" s="10">
        <v>34</v>
      </c>
      <c r="J5" s="15">
        <v>1242</v>
      </c>
      <c r="K5" s="15">
        <f t="shared" ref="K5:K13" si="2">I5+J5</f>
        <v>1276</v>
      </c>
      <c r="L5" s="10">
        <v>33</v>
      </c>
      <c r="M5" s="10">
        <f t="shared" ref="M5:O13" si="3">+(C5-I5)/C5*100</f>
        <v>19.047619047619047</v>
      </c>
      <c r="N5" s="10">
        <f t="shared" si="3"/>
        <v>12.719606465214337</v>
      </c>
      <c r="O5" s="10">
        <f t="shared" si="3"/>
        <v>12.901023890784982</v>
      </c>
      <c r="P5" s="13">
        <f t="shared" ref="P5:P13" si="4">(1000/L5)*I5</f>
        <v>1030.3030303030303</v>
      </c>
    </row>
    <row r="6" spans="1:16" x14ac:dyDescent="0.3">
      <c r="A6" s="2">
        <v>44452</v>
      </c>
      <c r="B6" s="3">
        <v>8</v>
      </c>
      <c r="C6" s="10">
        <v>75</v>
      </c>
      <c r="D6" s="15">
        <v>1396</v>
      </c>
      <c r="E6" s="15">
        <f t="shared" si="0"/>
        <v>1471</v>
      </c>
      <c r="F6" s="10">
        <v>33</v>
      </c>
      <c r="G6" s="13">
        <f t="shared" si="1"/>
        <v>2272.727272727273</v>
      </c>
      <c r="I6" s="10">
        <v>45</v>
      </c>
      <c r="J6" s="15">
        <v>1159</v>
      </c>
      <c r="K6" s="15">
        <f t="shared" si="2"/>
        <v>1204</v>
      </c>
      <c r="L6" s="10">
        <v>33</v>
      </c>
      <c r="M6" s="10">
        <f t="shared" si="3"/>
        <v>40</v>
      </c>
      <c r="N6" s="10">
        <f t="shared" si="3"/>
        <v>16.977077363896846</v>
      </c>
      <c r="O6" s="10">
        <f t="shared" si="3"/>
        <v>18.150917743031954</v>
      </c>
      <c r="P6" s="13">
        <f t="shared" si="4"/>
        <v>1363.6363636363637</v>
      </c>
    </row>
    <row r="7" spans="1:16" x14ac:dyDescent="0.3">
      <c r="A7" s="2">
        <v>44452</v>
      </c>
      <c r="B7" s="3">
        <v>8</v>
      </c>
      <c r="C7" s="10">
        <v>85</v>
      </c>
      <c r="D7" s="15">
        <v>1432</v>
      </c>
      <c r="E7" s="15">
        <f t="shared" si="0"/>
        <v>1517</v>
      </c>
      <c r="F7" s="10">
        <v>33</v>
      </c>
      <c r="G7" s="13">
        <f t="shared" si="1"/>
        <v>2575.757575757576</v>
      </c>
      <c r="I7" s="10">
        <v>64</v>
      </c>
      <c r="J7" s="15">
        <v>1387</v>
      </c>
      <c r="K7" s="15">
        <f t="shared" si="2"/>
        <v>1451</v>
      </c>
      <c r="L7" s="10">
        <v>33</v>
      </c>
      <c r="M7" s="10">
        <f t="shared" si="3"/>
        <v>24.705882352941178</v>
      </c>
      <c r="N7" s="10">
        <f t="shared" si="3"/>
        <v>3.1424581005586596</v>
      </c>
      <c r="O7" s="10">
        <f t="shared" si="3"/>
        <v>4.3506921555702043</v>
      </c>
      <c r="P7" s="13">
        <f t="shared" si="4"/>
        <v>1939.3939393939395</v>
      </c>
    </row>
    <row r="8" spans="1:16" x14ac:dyDescent="0.3">
      <c r="A8" s="2">
        <v>44452</v>
      </c>
      <c r="B8" s="3">
        <v>7.5</v>
      </c>
      <c r="C8" s="10">
        <v>105</v>
      </c>
      <c r="D8" s="15">
        <v>1380</v>
      </c>
      <c r="E8" s="15">
        <f t="shared" si="0"/>
        <v>1485</v>
      </c>
      <c r="F8" s="10">
        <v>33</v>
      </c>
      <c r="G8" s="13">
        <f t="shared" si="1"/>
        <v>3181.818181818182</v>
      </c>
      <c r="I8" s="10">
        <v>50</v>
      </c>
      <c r="J8" s="15">
        <v>1085</v>
      </c>
      <c r="K8" s="15">
        <f t="shared" si="2"/>
        <v>1135</v>
      </c>
      <c r="L8" s="10">
        <v>33</v>
      </c>
      <c r="M8" s="10">
        <f t="shared" si="3"/>
        <v>52.380952380952387</v>
      </c>
      <c r="N8" s="10">
        <f t="shared" si="3"/>
        <v>21.376811594202898</v>
      </c>
      <c r="O8" s="10">
        <f t="shared" si="3"/>
        <v>23.569023569023571</v>
      </c>
      <c r="P8" s="13">
        <f t="shared" si="4"/>
        <v>1515.1515151515152</v>
      </c>
    </row>
    <row r="9" spans="1:16" x14ac:dyDescent="0.3">
      <c r="A9" s="2">
        <v>44452</v>
      </c>
      <c r="B9" s="3">
        <v>7.5</v>
      </c>
      <c r="C9" s="10">
        <v>10</v>
      </c>
      <c r="D9" s="15">
        <v>2010</v>
      </c>
      <c r="E9" s="15">
        <f t="shared" si="0"/>
        <v>2020</v>
      </c>
      <c r="F9" s="10">
        <v>33</v>
      </c>
      <c r="G9" s="13">
        <f t="shared" si="1"/>
        <v>303.03030303030306</v>
      </c>
      <c r="I9" s="10">
        <v>11</v>
      </c>
      <c r="J9" s="15">
        <v>1730</v>
      </c>
      <c r="K9" s="15">
        <f t="shared" si="2"/>
        <v>1741</v>
      </c>
      <c r="L9" s="10">
        <v>33</v>
      </c>
      <c r="M9" s="10">
        <f t="shared" si="3"/>
        <v>-10</v>
      </c>
      <c r="N9" s="10">
        <f t="shared" si="3"/>
        <v>13.930348258706468</v>
      </c>
      <c r="O9" s="10">
        <f t="shared" si="3"/>
        <v>13.811881188118813</v>
      </c>
      <c r="P9" s="13">
        <f t="shared" si="4"/>
        <v>333.33333333333337</v>
      </c>
    </row>
    <row r="10" spans="1:16" x14ac:dyDescent="0.3">
      <c r="A10" s="2">
        <v>44452</v>
      </c>
      <c r="B10" s="3">
        <v>7.5</v>
      </c>
      <c r="C10" s="10">
        <v>66</v>
      </c>
      <c r="D10" s="15">
        <v>1291</v>
      </c>
      <c r="E10" s="15">
        <f t="shared" si="0"/>
        <v>1357</v>
      </c>
      <c r="F10" s="10">
        <v>33</v>
      </c>
      <c r="G10" s="13">
        <f t="shared" si="1"/>
        <v>2000</v>
      </c>
      <c r="I10" s="10">
        <v>56</v>
      </c>
      <c r="J10" s="10">
        <v>999</v>
      </c>
      <c r="K10" s="15">
        <f t="shared" si="2"/>
        <v>1055</v>
      </c>
      <c r="L10" s="10">
        <v>33</v>
      </c>
      <c r="M10" s="10">
        <f t="shared" si="3"/>
        <v>15.151515151515152</v>
      </c>
      <c r="N10" s="10">
        <f t="shared" si="3"/>
        <v>22.618125484120839</v>
      </c>
      <c r="O10" s="10">
        <f t="shared" si="3"/>
        <v>22.254974207811347</v>
      </c>
      <c r="P10" s="13">
        <f t="shared" si="4"/>
        <v>1696.969696969697</v>
      </c>
    </row>
    <row r="11" spans="1:16" x14ac:dyDescent="0.3">
      <c r="A11" s="2">
        <v>44452</v>
      </c>
      <c r="B11" s="3">
        <v>7.5</v>
      </c>
      <c r="C11" s="10">
        <v>90</v>
      </c>
      <c r="D11" s="15">
        <v>1723</v>
      </c>
      <c r="E11" s="15">
        <f t="shared" si="0"/>
        <v>1813</v>
      </c>
      <c r="F11" s="10">
        <v>33</v>
      </c>
      <c r="G11" s="13">
        <f t="shared" si="1"/>
        <v>2727.2727272727275</v>
      </c>
      <c r="I11" s="10">
        <v>55</v>
      </c>
      <c r="J11" s="10">
        <v>933</v>
      </c>
      <c r="K11" s="15">
        <f t="shared" si="2"/>
        <v>988</v>
      </c>
      <c r="L11" s="10">
        <v>33</v>
      </c>
      <c r="M11" s="10">
        <f t="shared" si="3"/>
        <v>38.888888888888893</v>
      </c>
      <c r="N11" s="10">
        <f t="shared" si="3"/>
        <v>45.85026117237377</v>
      </c>
      <c r="O11" s="10">
        <f t="shared" si="3"/>
        <v>45.504688361831221</v>
      </c>
      <c r="P11" s="13">
        <f t="shared" si="4"/>
        <v>1666.6666666666667</v>
      </c>
    </row>
    <row r="12" spans="1:16" x14ac:dyDescent="0.3">
      <c r="A12" s="2">
        <v>44452</v>
      </c>
      <c r="B12" s="3">
        <v>7</v>
      </c>
      <c r="C12" s="10">
        <v>48</v>
      </c>
      <c r="D12" s="15">
        <v>1111</v>
      </c>
      <c r="E12" s="15">
        <f t="shared" si="0"/>
        <v>1159</v>
      </c>
      <c r="F12" s="10">
        <v>33</v>
      </c>
      <c r="G12" s="13">
        <f t="shared" si="1"/>
        <v>1454.5454545454545</v>
      </c>
      <c r="I12" s="10">
        <v>26</v>
      </c>
      <c r="J12" s="15">
        <v>1057</v>
      </c>
      <c r="K12" s="15">
        <f t="shared" si="2"/>
        <v>1083</v>
      </c>
      <c r="L12" s="10">
        <v>33</v>
      </c>
      <c r="M12" s="10">
        <f t="shared" si="3"/>
        <v>45.833333333333329</v>
      </c>
      <c r="N12" s="10">
        <f t="shared" si="3"/>
        <v>4.8604860486048604</v>
      </c>
      <c r="O12" s="10">
        <f t="shared" si="3"/>
        <v>6.557377049180328</v>
      </c>
      <c r="P12" s="13">
        <f t="shared" si="4"/>
        <v>787.87878787878788</v>
      </c>
    </row>
    <row r="13" spans="1:16" x14ac:dyDescent="0.3">
      <c r="A13" s="2">
        <v>44452</v>
      </c>
      <c r="B13" s="3">
        <v>7</v>
      </c>
      <c r="C13" s="10">
        <v>74</v>
      </c>
      <c r="D13" s="15">
        <v>1382</v>
      </c>
      <c r="E13" s="15">
        <f t="shared" si="0"/>
        <v>1456</v>
      </c>
      <c r="F13" s="10">
        <v>33</v>
      </c>
      <c r="G13" s="13">
        <f t="shared" si="1"/>
        <v>2242.4242424242425</v>
      </c>
      <c r="I13" s="10">
        <v>49</v>
      </c>
      <c r="J13" s="15">
        <v>1487</v>
      </c>
      <c r="K13" s="15">
        <f t="shared" si="2"/>
        <v>1536</v>
      </c>
      <c r="L13" s="10">
        <v>33</v>
      </c>
      <c r="M13" s="10">
        <f t="shared" si="3"/>
        <v>33.783783783783782</v>
      </c>
      <c r="N13" s="10">
        <f t="shared" si="3"/>
        <v>-7.5976845151953682</v>
      </c>
      <c r="O13" s="10">
        <f t="shared" si="3"/>
        <v>-5.4945054945054945</v>
      </c>
      <c r="P13" s="13">
        <f t="shared" si="4"/>
        <v>1484.848484848485</v>
      </c>
    </row>
    <row r="14" spans="1:16" x14ac:dyDescent="0.3">
      <c r="A14" s="2"/>
      <c r="G14" s="13"/>
      <c r="P14" s="13"/>
    </row>
    <row r="15" spans="1:16" x14ac:dyDescent="0.3">
      <c r="A15" s="2"/>
      <c r="G15" s="13"/>
      <c r="P15" s="13"/>
    </row>
    <row r="16" spans="1:16" x14ac:dyDescent="0.3">
      <c r="A16" s="2"/>
      <c r="G16" s="13"/>
      <c r="P16" s="13"/>
    </row>
    <row r="17" spans="1:7" x14ac:dyDescent="0.3">
      <c r="A17" s="10" t="s">
        <v>130</v>
      </c>
    </row>
    <row r="19" spans="1:7" x14ac:dyDescent="0.3">
      <c r="B19" s="10" t="s">
        <v>55</v>
      </c>
    </row>
    <row r="20" spans="1:7" x14ac:dyDescent="0.3">
      <c r="B20" s="10" t="s">
        <v>56</v>
      </c>
      <c r="C20" s="10" t="s">
        <v>57</v>
      </c>
    </row>
    <row r="21" spans="1:7" x14ac:dyDescent="0.3">
      <c r="B21" s="10" t="s">
        <v>0</v>
      </c>
      <c r="C21" s="10" t="s">
        <v>0</v>
      </c>
      <c r="D21" s="10" t="s">
        <v>1</v>
      </c>
      <c r="E21" s="10" t="s">
        <v>127</v>
      </c>
      <c r="F21" s="13" t="s">
        <v>6</v>
      </c>
      <c r="G21" s="13"/>
    </row>
    <row r="22" spans="1:7" x14ac:dyDescent="0.3">
      <c r="A22" s="10" t="s">
        <v>126</v>
      </c>
      <c r="B22" s="15">
        <v>41584</v>
      </c>
      <c r="C22" s="15">
        <v>15150</v>
      </c>
      <c r="D22" s="10">
        <v>33</v>
      </c>
      <c r="E22" s="15">
        <f>B22+C22</f>
        <v>56734</v>
      </c>
      <c r="F22" s="13">
        <f>E22/D22*1000</f>
        <v>1719212.1212121213</v>
      </c>
      <c r="G22" s="13"/>
    </row>
    <row r="23" spans="1:7" x14ac:dyDescent="0.3">
      <c r="A23" s="10" t="s">
        <v>7</v>
      </c>
      <c r="B23" s="10">
        <v>2611</v>
      </c>
      <c r="C23" s="15"/>
      <c r="D23" s="10">
        <v>33</v>
      </c>
      <c r="E23" s="15"/>
      <c r="F23" s="13">
        <f>B23/D23*1000</f>
        <v>79121.212121212127</v>
      </c>
      <c r="G23" s="13"/>
    </row>
    <row r="24" spans="1:7" x14ac:dyDescent="0.3">
      <c r="A24" s="10" t="s">
        <v>131</v>
      </c>
      <c r="B24" s="15">
        <f>B22-B23</f>
        <v>38973</v>
      </c>
      <c r="C24" s="15"/>
      <c r="D24" s="10">
        <v>33</v>
      </c>
      <c r="F24" s="10">
        <f>B24/33*1000</f>
        <v>1181000</v>
      </c>
    </row>
    <row r="25" spans="1:7" x14ac:dyDescent="0.3">
      <c r="C25" s="15"/>
    </row>
    <row r="26" spans="1:7" x14ac:dyDescent="0.3">
      <c r="C26" s="15"/>
    </row>
    <row r="27" spans="1:7" x14ac:dyDescent="0.3">
      <c r="C27" s="15"/>
    </row>
    <row r="28" spans="1:7" x14ac:dyDescent="0.3">
      <c r="C28" s="15"/>
    </row>
    <row r="29" spans="1:7" x14ac:dyDescent="0.3">
      <c r="C29" s="15"/>
    </row>
    <row r="30" spans="1:7" x14ac:dyDescent="0.3">
      <c r="C30" s="15"/>
    </row>
    <row r="31" spans="1:7" x14ac:dyDescent="0.3">
      <c r="C31" s="15"/>
    </row>
    <row r="32" spans="1: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2" spans="3:3" x14ac:dyDescent="0.3">
      <c r="C42" s="15"/>
    </row>
    <row r="43" spans="3:3" x14ac:dyDescent="0.3">
      <c r="C43" s="15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D1" workbookViewId="0">
      <selection activeCell="P7" sqref="P7"/>
    </sheetView>
  </sheetViews>
  <sheetFormatPr defaultRowHeight="14.4" x14ac:dyDescent="0.3"/>
  <cols>
    <col min="1" max="1" width="16.554687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21" max="21" width="14.5546875" customWidth="1"/>
  </cols>
  <sheetData>
    <row r="1" spans="1:26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/>
      <c r="C2" s="10"/>
      <c r="D2" s="10"/>
      <c r="E2" s="10"/>
      <c r="F2" s="13"/>
      <c r="G2" s="13"/>
      <c r="H2" s="10"/>
      <c r="I2" s="10"/>
      <c r="J2" s="10" t="s">
        <v>411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3"/>
      <c r="T3" s="13"/>
      <c r="U3" s="13"/>
      <c r="V3" s="13"/>
      <c r="W3" s="17"/>
      <c r="X3" s="13"/>
      <c r="Y3" s="13"/>
      <c r="Z3" s="10"/>
    </row>
    <row r="4" spans="1:26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44795</v>
      </c>
      <c r="B5" s="16">
        <v>1</v>
      </c>
      <c r="C5" s="1">
        <v>1321</v>
      </c>
      <c r="D5" s="13">
        <v>33</v>
      </c>
      <c r="E5" s="13">
        <f t="shared" ref="E5:E10" si="0">(1000/D5)*C5</f>
        <v>40030.303030303032</v>
      </c>
      <c r="F5" s="13"/>
      <c r="G5" s="13"/>
      <c r="H5" s="13"/>
      <c r="I5" s="10" t="s">
        <v>194</v>
      </c>
      <c r="J5" s="14">
        <v>44795</v>
      </c>
      <c r="K5" s="16">
        <v>1</v>
      </c>
      <c r="L5" s="1">
        <v>1550</v>
      </c>
      <c r="M5" s="13">
        <v>33</v>
      </c>
      <c r="N5" s="13">
        <f t="shared" ref="N5:N10" si="1">(1000/M5)*L5</f>
        <v>46969.696969696975</v>
      </c>
      <c r="O5"/>
      <c r="P5" s="15"/>
      <c r="Q5" s="13"/>
      <c r="R5" s="13"/>
      <c r="S5" s="13"/>
      <c r="T5" s="13"/>
      <c r="U5" s="13"/>
    </row>
    <row r="6" spans="1:26" s="10" customFormat="1" x14ac:dyDescent="0.3">
      <c r="A6" s="14">
        <v>44795</v>
      </c>
      <c r="B6" s="16">
        <v>2</v>
      </c>
      <c r="C6" s="1">
        <v>1329</v>
      </c>
      <c r="D6" s="13">
        <v>33</v>
      </c>
      <c r="E6" s="13">
        <f t="shared" si="0"/>
        <v>40272.727272727272</v>
      </c>
      <c r="F6" s="13"/>
      <c r="G6" s="13" t="s">
        <v>424</v>
      </c>
      <c r="H6" s="13" t="s">
        <v>425</v>
      </c>
      <c r="J6" s="14">
        <v>44795</v>
      </c>
      <c r="K6" s="16">
        <v>2</v>
      </c>
      <c r="L6" s="1">
        <v>1429</v>
      </c>
      <c r="M6" s="13">
        <v>33</v>
      </c>
      <c r="N6" s="13">
        <f t="shared" si="1"/>
        <v>43303.030303030304</v>
      </c>
      <c r="O6"/>
      <c r="P6" s="15" t="s">
        <v>68</v>
      </c>
      <c r="Q6" s="13"/>
      <c r="R6" s="13"/>
      <c r="S6" s="13"/>
      <c r="T6" s="13"/>
      <c r="U6" s="13"/>
    </row>
    <row r="7" spans="1:26" s="10" customFormat="1" x14ac:dyDescent="0.3">
      <c r="A7" s="14">
        <v>44795</v>
      </c>
      <c r="B7" s="16">
        <v>3</v>
      </c>
      <c r="C7" s="1">
        <v>1238</v>
      </c>
      <c r="D7" s="13">
        <v>33</v>
      </c>
      <c r="E7" s="13">
        <f t="shared" si="0"/>
        <v>37515.15151515152</v>
      </c>
      <c r="F7" s="13"/>
      <c r="G7" s="13">
        <f>AVERAGE(E5:E10)</f>
        <v>38035.353535353541</v>
      </c>
      <c r="H7" s="13">
        <f>( (37869+5000)-('08222022'!G7))/(37869+5000)*100</f>
        <v>11.275388893247939</v>
      </c>
      <c r="J7" s="14">
        <v>44795</v>
      </c>
      <c r="K7" s="16">
        <v>3</v>
      </c>
      <c r="L7" s="1">
        <v>1460</v>
      </c>
      <c r="M7" s="13">
        <v>33</v>
      </c>
      <c r="N7" s="13">
        <f t="shared" si="1"/>
        <v>44242.424242424247</v>
      </c>
      <c r="O7"/>
      <c r="P7" s="15">
        <f>AVERAGE(N5:N10)</f>
        <v>43388.888888888891</v>
      </c>
      <c r="Q7" s="13"/>
      <c r="R7" s="13"/>
      <c r="S7" s="13"/>
      <c r="T7" s="13"/>
      <c r="U7" s="13"/>
    </row>
    <row r="8" spans="1:26" s="10" customFormat="1" x14ac:dyDescent="0.3">
      <c r="A8" s="14">
        <v>44795</v>
      </c>
      <c r="B8" s="16">
        <v>10</v>
      </c>
      <c r="C8" s="1">
        <v>1234</v>
      </c>
      <c r="D8" s="13">
        <v>33</v>
      </c>
      <c r="E8" s="13">
        <f t="shared" si="0"/>
        <v>37393.939393939392</v>
      </c>
      <c r="F8" s="13"/>
      <c r="G8" s="13"/>
      <c r="H8" s="13"/>
      <c r="J8" s="14">
        <v>44795</v>
      </c>
      <c r="K8" s="16">
        <v>10</v>
      </c>
      <c r="L8" s="1">
        <v>1399</v>
      </c>
      <c r="M8" s="13">
        <v>33</v>
      </c>
      <c r="N8" s="13">
        <f t="shared" si="1"/>
        <v>42393.939393939399</v>
      </c>
      <c r="O8"/>
      <c r="P8" s="15"/>
      <c r="Q8" s="13"/>
      <c r="R8" s="13"/>
      <c r="S8" s="13"/>
      <c r="T8" s="13"/>
      <c r="U8" s="13"/>
    </row>
    <row r="9" spans="1:26" s="10" customFormat="1" x14ac:dyDescent="0.3">
      <c r="A9" s="14">
        <v>44795</v>
      </c>
      <c r="B9" s="16">
        <v>11</v>
      </c>
      <c r="C9" s="1">
        <v>1157</v>
      </c>
      <c r="D9" s="13">
        <v>33</v>
      </c>
      <c r="E9" s="13">
        <f t="shared" si="0"/>
        <v>35060.606060606064</v>
      </c>
      <c r="F9" s="13"/>
      <c r="G9" s="13"/>
      <c r="H9" s="13"/>
      <c r="I9" s="10" t="s">
        <v>194</v>
      </c>
      <c r="J9" s="14">
        <v>44795</v>
      </c>
      <c r="K9" s="16">
        <v>11</v>
      </c>
      <c r="L9" s="1">
        <v>1457</v>
      </c>
      <c r="M9" s="13">
        <v>33</v>
      </c>
      <c r="N9" s="13">
        <f t="shared" si="1"/>
        <v>44151.515151515152</v>
      </c>
      <c r="O9"/>
      <c r="P9" s="15"/>
      <c r="Q9" s="13"/>
      <c r="R9" s="13"/>
      <c r="S9" s="13"/>
      <c r="T9" s="13"/>
      <c r="U9" s="13"/>
    </row>
    <row r="10" spans="1:26" s="10" customFormat="1" x14ac:dyDescent="0.3">
      <c r="A10" s="14">
        <v>44795</v>
      </c>
      <c r="B10" s="16">
        <v>12</v>
      </c>
      <c r="C10" s="15">
        <v>1252</v>
      </c>
      <c r="D10" s="13">
        <v>33</v>
      </c>
      <c r="E10" s="13">
        <f t="shared" si="0"/>
        <v>37939.393939393944</v>
      </c>
      <c r="F10" s="13"/>
      <c r="G10" s="13"/>
      <c r="I10" s="10" t="s">
        <v>294</v>
      </c>
      <c r="J10" s="14">
        <v>44795</v>
      </c>
      <c r="K10" s="16">
        <v>12</v>
      </c>
      <c r="L10" s="15">
        <v>1296</v>
      </c>
      <c r="M10" s="13">
        <v>33</v>
      </c>
      <c r="N10" s="13">
        <f t="shared" si="1"/>
        <v>39272.727272727272</v>
      </c>
      <c r="O10"/>
      <c r="P10" s="15"/>
      <c r="Q10" s="13"/>
      <c r="R10" s="13"/>
      <c r="S10" s="13"/>
      <c r="T10" s="13"/>
      <c r="U10" s="13"/>
    </row>
    <row r="11" spans="1:26" s="10" customFormat="1" x14ac:dyDescent="0.3">
      <c r="A11" s="14"/>
      <c r="B11" s="16"/>
      <c r="C11" s="1"/>
      <c r="D11" s="13"/>
      <c r="E11" s="13"/>
      <c r="F11" s="13"/>
      <c r="G11" s="13"/>
      <c r="H11" s="13"/>
      <c r="J11" s="14"/>
      <c r="K11" s="16"/>
      <c r="L11" s="1"/>
      <c r="M11" s="13"/>
      <c r="N11" s="13"/>
      <c r="O11"/>
      <c r="P11" s="15"/>
      <c r="Q11" s="13"/>
      <c r="R11" s="13"/>
      <c r="S11" s="13"/>
      <c r="T11" s="13"/>
      <c r="U11" s="13"/>
    </row>
    <row r="12" spans="1:26" s="10" customFormat="1" x14ac:dyDescent="0.3">
      <c r="A12" s="14"/>
      <c r="B12" s="16"/>
      <c r="C12" s="1"/>
      <c r="D12" s="1"/>
      <c r="E12" t="s">
        <v>194</v>
      </c>
      <c r="F12" s="15"/>
      <c r="G12" s="13"/>
      <c r="H12" s="13"/>
      <c r="I12" s="13"/>
      <c r="J12" s="13"/>
      <c r="K12" s="13" t="s">
        <v>438</v>
      </c>
      <c r="L12" s="10" t="s">
        <v>437</v>
      </c>
      <c r="M12" s="1"/>
      <c r="N12" s="1"/>
      <c r="O12"/>
      <c r="P12" s="15"/>
      <c r="Q12" s="13"/>
      <c r="R12" s="13"/>
      <c r="S12" s="13"/>
      <c r="T12" s="13"/>
      <c r="U12" s="13"/>
    </row>
    <row r="13" spans="1:26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 t="s">
        <v>435</v>
      </c>
      <c r="L13" s="15" t="s">
        <v>436</v>
      </c>
      <c r="M13" s="13"/>
      <c r="N13" s="13"/>
      <c r="O13"/>
      <c r="P13" s="15"/>
      <c r="Q13" s="13"/>
      <c r="R13" s="13"/>
      <c r="S13" s="13"/>
      <c r="T13" s="13"/>
      <c r="U13" s="13"/>
    </row>
    <row r="14" spans="1:26" s="10" customFormat="1" x14ac:dyDescent="0.3">
      <c r="A14" s="14"/>
      <c r="B14" s="16" t="s">
        <v>447</v>
      </c>
      <c r="C14" s="15"/>
      <c r="D14" s="15"/>
      <c r="F14" s="15"/>
      <c r="G14" s="13"/>
      <c r="H14" s="13"/>
      <c r="I14" s="13"/>
      <c r="J14" s="14"/>
      <c r="K14" s="13"/>
      <c r="M14" s="13"/>
      <c r="N14" s="13"/>
      <c r="O14"/>
      <c r="P14" s="15"/>
      <c r="Q14" s="13"/>
      <c r="R14" s="13"/>
      <c r="S14" s="13"/>
      <c r="T14" s="13"/>
      <c r="U14" s="13"/>
    </row>
    <row r="15" spans="1:26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 t="s">
        <v>441</v>
      </c>
      <c r="M15"/>
      <c r="N15" s="1"/>
      <c r="O15"/>
      <c r="P15" s="15"/>
      <c r="Q15" s="13"/>
      <c r="R15" s="13"/>
      <c r="S15" s="13"/>
      <c r="T15" s="13"/>
      <c r="U15" s="13"/>
    </row>
    <row r="16" spans="1:26" s="10" customFormat="1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 t="s">
        <v>442</v>
      </c>
      <c r="M16"/>
      <c r="N16" s="1"/>
      <c r="O16"/>
      <c r="P16" s="15"/>
      <c r="Q16" s="13"/>
      <c r="R16" s="13"/>
      <c r="S16" s="13"/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/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/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13"/>
      <c r="H20" s="13" t="s">
        <v>443</v>
      </c>
      <c r="I20" s="13"/>
      <c r="J20" s="13"/>
      <c r="K20" s="13"/>
      <c r="M20" s="1"/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35" t="s">
        <v>434</v>
      </c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 t="s">
        <v>194</v>
      </c>
      <c r="E23" s="10"/>
      <c r="F23" s="10"/>
      <c r="G23" s="13"/>
      <c r="H23" s="13" t="s">
        <v>432</v>
      </c>
      <c r="I23" s="13"/>
      <c r="J23" s="13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3"/>
      <c r="I24" s="13"/>
      <c r="J24" s="13" t="s">
        <v>401</v>
      </c>
      <c r="K24" s="13" t="s">
        <v>402</v>
      </c>
      <c r="L24" s="10"/>
      <c r="M24" s="10"/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G25" s="13"/>
      <c r="H25" t="s">
        <v>394</v>
      </c>
      <c r="I25" t="s">
        <v>397</v>
      </c>
      <c r="J25" t="s">
        <v>395</v>
      </c>
      <c r="K25" s="13" t="s">
        <v>393</v>
      </c>
      <c r="L25" s="13" t="s">
        <v>1</v>
      </c>
      <c r="M25" s="13" t="s">
        <v>396</v>
      </c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0"/>
      <c r="H26" s="13" t="s">
        <v>392</v>
      </c>
      <c r="I26">
        <v>1.2E-2</v>
      </c>
      <c r="J26" s="10">
        <v>26384</v>
      </c>
      <c r="K26" s="10">
        <v>10</v>
      </c>
      <c r="L26" s="13">
        <v>33</v>
      </c>
      <c r="M26" s="13">
        <f>((1000/L26)*J26)*K26</f>
        <v>7995151.5151515156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H27" s="13" t="s">
        <v>391</v>
      </c>
      <c r="I27">
        <v>1.4E-2</v>
      </c>
      <c r="J27" s="13">
        <v>22819</v>
      </c>
      <c r="K27" s="10">
        <v>10</v>
      </c>
      <c r="L27" s="13">
        <v>33</v>
      </c>
      <c r="M27" s="13">
        <f>((1000/L27)*J27)*K27</f>
        <v>6914848.4848484853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H28" s="15"/>
      <c r="I28" s="10" t="s">
        <v>403</v>
      </c>
      <c r="J28" s="10"/>
      <c r="K28" s="10"/>
      <c r="L28" s="10"/>
      <c r="M28" s="10" t="s">
        <v>433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G30" s="15"/>
      <c r="H30" s="15"/>
      <c r="I30" s="16"/>
      <c r="J30" s="10"/>
      <c r="K30" s="10"/>
      <c r="L30" s="17"/>
      <c r="M30" s="39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G31" s="1"/>
      <c r="H31" s="1"/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G32" s="1"/>
      <c r="H32" s="1"/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G33" s="1"/>
      <c r="H33" s="1"/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G34" s="1"/>
      <c r="H34" s="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I1" workbookViewId="0">
      <selection activeCell="L28" sqref="L28"/>
    </sheetView>
  </sheetViews>
  <sheetFormatPr defaultRowHeight="14.4" x14ac:dyDescent="0.3"/>
  <cols>
    <col min="1" max="1" width="16.554687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21" max="21" width="14.5546875" customWidth="1"/>
  </cols>
  <sheetData>
    <row r="1" spans="1:26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/>
      <c r="C2" s="10"/>
      <c r="D2" s="10"/>
      <c r="E2" s="10"/>
      <c r="F2" s="13"/>
      <c r="G2" s="13"/>
      <c r="H2" s="10"/>
      <c r="I2" s="10"/>
      <c r="J2" s="10" t="s">
        <v>411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3"/>
      <c r="T3" s="13"/>
      <c r="U3" s="13"/>
      <c r="V3" s="13"/>
      <c r="W3" s="17"/>
      <c r="X3" s="13"/>
      <c r="Y3" s="13"/>
      <c r="Z3" s="10"/>
    </row>
    <row r="4" spans="1:26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44796</v>
      </c>
      <c r="B5" s="16">
        <v>1</v>
      </c>
      <c r="C5" s="1">
        <v>1400</v>
      </c>
      <c r="D5" s="13">
        <v>33</v>
      </c>
      <c r="E5" s="13">
        <f t="shared" ref="E5:E10" si="0">(1000/D5)*C5</f>
        <v>42424.242424242424</v>
      </c>
      <c r="F5" s="13"/>
      <c r="G5" s="13"/>
      <c r="H5" s="13"/>
      <c r="I5" s="10" t="s">
        <v>194</v>
      </c>
      <c r="J5" s="14">
        <v>44796</v>
      </c>
      <c r="K5" s="16">
        <v>1</v>
      </c>
      <c r="L5" s="1" t="s">
        <v>410</v>
      </c>
      <c r="M5" s="13">
        <v>33</v>
      </c>
      <c r="N5" s="13" t="e">
        <f t="shared" ref="N5:N10" si="1">(1000/M5)*L5</f>
        <v>#VALUE!</v>
      </c>
      <c r="O5"/>
      <c r="P5" s="15"/>
      <c r="Q5" s="13"/>
      <c r="R5" s="13"/>
      <c r="S5" s="13"/>
      <c r="T5" s="13"/>
      <c r="U5" s="13"/>
    </row>
    <row r="6" spans="1:26" s="10" customFormat="1" x14ac:dyDescent="0.3">
      <c r="A6" s="14">
        <v>44796</v>
      </c>
      <c r="B6" s="16">
        <v>2</v>
      </c>
      <c r="C6" s="1">
        <v>1410</v>
      </c>
      <c r="D6" s="13">
        <v>33</v>
      </c>
      <c r="E6" s="13">
        <f t="shared" si="0"/>
        <v>42727.272727272728</v>
      </c>
      <c r="F6" s="13"/>
      <c r="G6" s="13" t="s">
        <v>424</v>
      </c>
      <c r="H6" s="13" t="s">
        <v>425</v>
      </c>
      <c r="J6" s="14">
        <v>44796</v>
      </c>
      <c r="K6" s="16">
        <v>2</v>
      </c>
      <c r="L6" s="1" t="s">
        <v>410</v>
      </c>
      <c r="M6" s="13">
        <v>33</v>
      </c>
      <c r="N6" s="13" t="e">
        <f t="shared" si="1"/>
        <v>#VALUE!</v>
      </c>
      <c r="O6"/>
      <c r="P6" s="15" t="s">
        <v>68</v>
      </c>
      <c r="Q6" s="13"/>
      <c r="R6" s="13"/>
      <c r="S6" s="13"/>
      <c r="T6" s="13"/>
      <c r="U6" s="13"/>
    </row>
    <row r="7" spans="1:26" s="10" customFormat="1" x14ac:dyDescent="0.3">
      <c r="A7" s="14">
        <v>44796</v>
      </c>
      <c r="B7" s="16">
        <v>3</v>
      </c>
      <c r="C7" s="1">
        <v>1358</v>
      </c>
      <c r="D7" s="13">
        <v>33</v>
      </c>
      <c r="E7" s="13">
        <f t="shared" si="0"/>
        <v>41151.515151515152</v>
      </c>
      <c r="F7" s="13"/>
      <c r="G7" s="13">
        <f>AVERAGE(E5:E10)</f>
        <v>39752.525252525251</v>
      </c>
      <c r="H7" s="13">
        <f>( (43389)-('08232022'!G7))/(43389)*100</f>
        <v>8.3810983140306288</v>
      </c>
      <c r="J7" s="14">
        <v>44796</v>
      </c>
      <c r="K7" s="16">
        <v>3</v>
      </c>
      <c r="L7" s="1" t="s">
        <v>410</v>
      </c>
      <c r="M7" s="13">
        <v>33</v>
      </c>
      <c r="N7" s="13" t="e">
        <f t="shared" si="1"/>
        <v>#VALUE!</v>
      </c>
      <c r="O7"/>
      <c r="P7" s="15" t="s">
        <v>449</v>
      </c>
      <c r="Q7" s="13"/>
      <c r="R7" s="13"/>
      <c r="S7" s="13"/>
      <c r="T7" s="13"/>
      <c r="U7" s="13"/>
    </row>
    <row r="8" spans="1:26" s="10" customFormat="1" x14ac:dyDescent="0.3">
      <c r="A8" s="14">
        <v>44796</v>
      </c>
      <c r="B8" s="16">
        <v>10</v>
      </c>
      <c r="C8" s="1">
        <v>1190</v>
      </c>
      <c r="D8" s="13">
        <v>33</v>
      </c>
      <c r="E8" s="13">
        <f t="shared" si="0"/>
        <v>36060.606060606064</v>
      </c>
      <c r="F8" s="13"/>
      <c r="G8" s="13"/>
      <c r="H8" s="13"/>
      <c r="J8" s="14">
        <v>44796</v>
      </c>
      <c r="K8" s="16">
        <v>10</v>
      </c>
      <c r="L8" s="1" t="s">
        <v>410</v>
      </c>
      <c r="M8" s="13">
        <v>33</v>
      </c>
      <c r="N8" s="13" t="e">
        <f t="shared" si="1"/>
        <v>#VALUE!</v>
      </c>
      <c r="O8"/>
      <c r="P8" s="15"/>
      <c r="Q8" s="13"/>
      <c r="R8" s="13"/>
      <c r="S8" s="13"/>
      <c r="T8" s="13"/>
      <c r="U8" s="13"/>
    </row>
    <row r="9" spans="1:26" s="10" customFormat="1" x14ac:dyDescent="0.3">
      <c r="A9" s="14">
        <v>44796</v>
      </c>
      <c r="B9" s="16">
        <v>11</v>
      </c>
      <c r="C9" s="1">
        <v>1375</v>
      </c>
      <c r="D9" s="13">
        <v>33</v>
      </c>
      <c r="E9" s="13">
        <f t="shared" si="0"/>
        <v>41666.666666666672</v>
      </c>
      <c r="F9" s="13"/>
      <c r="G9" s="13"/>
      <c r="H9" s="13"/>
      <c r="I9" s="10" t="s">
        <v>194</v>
      </c>
      <c r="J9" s="14">
        <v>44796</v>
      </c>
      <c r="K9" s="16">
        <v>11</v>
      </c>
      <c r="L9" s="1" t="s">
        <v>410</v>
      </c>
      <c r="M9" s="13">
        <v>33</v>
      </c>
      <c r="N9" s="13" t="e">
        <f t="shared" si="1"/>
        <v>#VALUE!</v>
      </c>
      <c r="O9"/>
      <c r="P9" s="15"/>
      <c r="Q9" s="13"/>
      <c r="R9" s="13"/>
      <c r="S9" s="13"/>
      <c r="T9" s="13"/>
      <c r="U9" s="13"/>
    </row>
    <row r="10" spans="1:26" s="10" customFormat="1" x14ac:dyDescent="0.3">
      <c r="A10" s="14">
        <v>44796</v>
      </c>
      <c r="B10" s="16">
        <v>12</v>
      </c>
      <c r="C10" s="15">
        <v>1138</v>
      </c>
      <c r="D10" s="13">
        <v>33</v>
      </c>
      <c r="E10" s="13">
        <f t="shared" si="0"/>
        <v>34484.848484848488</v>
      </c>
      <c r="F10" s="13"/>
      <c r="G10" s="13"/>
      <c r="I10" s="10" t="s">
        <v>294</v>
      </c>
      <c r="J10" s="14">
        <v>44796</v>
      </c>
      <c r="K10" s="16">
        <v>12</v>
      </c>
      <c r="L10" s="1" t="s">
        <v>410</v>
      </c>
      <c r="M10" s="13">
        <v>33</v>
      </c>
      <c r="N10" s="13" t="e">
        <f t="shared" si="1"/>
        <v>#VALUE!</v>
      </c>
      <c r="O10"/>
      <c r="P10" s="15"/>
      <c r="Q10" s="13"/>
      <c r="R10" s="13"/>
      <c r="S10" s="13"/>
      <c r="T10" s="13"/>
      <c r="U10" s="13"/>
    </row>
    <row r="11" spans="1:26" s="10" customFormat="1" x14ac:dyDescent="0.3">
      <c r="A11" s="14"/>
      <c r="B11" s="16"/>
      <c r="C11" s="1"/>
      <c r="D11" s="13"/>
      <c r="E11" s="13"/>
      <c r="F11" s="13"/>
      <c r="G11" s="13"/>
      <c r="H11" s="13"/>
      <c r="J11" s="14"/>
      <c r="K11" s="16"/>
      <c r="L11" s="1"/>
      <c r="M11" s="13"/>
      <c r="N11" s="13"/>
      <c r="O11"/>
      <c r="P11" s="15"/>
      <c r="Q11" s="13"/>
      <c r="R11" s="13"/>
      <c r="S11" s="13"/>
      <c r="T11" s="13"/>
      <c r="U11" s="13"/>
    </row>
    <row r="12" spans="1:26" s="10" customFormat="1" x14ac:dyDescent="0.3">
      <c r="A12" s="14"/>
      <c r="B12" s="16"/>
      <c r="C12" s="1"/>
      <c r="D12" s="1"/>
      <c r="E12" t="s">
        <v>194</v>
      </c>
      <c r="F12" s="15"/>
      <c r="G12" s="13"/>
      <c r="H12" s="13"/>
      <c r="I12" s="13"/>
      <c r="J12" s="13"/>
      <c r="K12" s="13" t="s">
        <v>438</v>
      </c>
      <c r="L12" s="10" t="s">
        <v>437</v>
      </c>
      <c r="M12" s="1" t="s">
        <v>450</v>
      </c>
      <c r="N12" s="1"/>
      <c r="O12"/>
      <c r="P12" s="15"/>
      <c r="Q12" s="13"/>
      <c r="R12" s="13"/>
      <c r="S12" s="13"/>
      <c r="T12" s="13"/>
      <c r="U12" s="13"/>
    </row>
    <row r="13" spans="1:26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 t="s">
        <v>435</v>
      </c>
      <c r="L13" s="15" t="s">
        <v>436</v>
      </c>
      <c r="M13" s="13" t="s">
        <v>451</v>
      </c>
      <c r="N13" s="13"/>
      <c r="O13"/>
      <c r="P13" s="15"/>
      <c r="Q13" s="13"/>
      <c r="R13" s="13"/>
      <c r="S13" s="13"/>
      <c r="T13" s="13"/>
      <c r="U13" s="13"/>
    </row>
    <row r="14" spans="1:26" s="10" customFormat="1" x14ac:dyDescent="0.3">
      <c r="A14" s="14"/>
      <c r="B14" s="16" t="s">
        <v>446</v>
      </c>
      <c r="C14" s="15"/>
      <c r="D14" s="15"/>
      <c r="F14" s="15"/>
      <c r="G14" s="13"/>
      <c r="H14" s="13"/>
      <c r="I14" s="13"/>
      <c r="J14" s="14"/>
      <c r="K14" s="13"/>
      <c r="M14" s="13"/>
      <c r="N14" s="13"/>
      <c r="O14"/>
      <c r="P14" s="15"/>
      <c r="Q14" s="13"/>
      <c r="R14" s="13"/>
      <c r="S14" s="13"/>
      <c r="T14" s="13"/>
      <c r="U14" s="13"/>
    </row>
    <row r="15" spans="1:26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/>
      <c r="M15"/>
      <c r="N15" s="1"/>
      <c r="O15"/>
      <c r="P15" s="15"/>
      <c r="Q15" s="13"/>
      <c r="R15" s="13"/>
      <c r="S15" s="13"/>
      <c r="T15" s="13"/>
      <c r="U15" s="13"/>
    </row>
    <row r="16" spans="1:26" s="10" customFormat="1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/>
      <c r="M16"/>
      <c r="N16" s="1"/>
      <c r="O16"/>
      <c r="P16" s="15"/>
      <c r="Q16" s="13"/>
      <c r="R16" s="13"/>
      <c r="S16" s="13"/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/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/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13"/>
      <c r="H20" s="13" t="s">
        <v>444</v>
      </c>
      <c r="I20" s="13"/>
      <c r="J20" s="13"/>
      <c r="K20" s="13"/>
      <c r="M20" s="1"/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35" t="s">
        <v>445</v>
      </c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 t="s">
        <v>194</v>
      </c>
      <c r="E23" s="10"/>
      <c r="F23" s="10"/>
      <c r="G23" s="13"/>
      <c r="H23" s="13" t="s">
        <v>432</v>
      </c>
      <c r="I23" s="13"/>
      <c r="J23" s="13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3"/>
      <c r="I24" s="13"/>
      <c r="J24" s="13" t="s">
        <v>401</v>
      </c>
      <c r="K24" s="13" t="s">
        <v>402</v>
      </c>
      <c r="L24" s="10"/>
      <c r="M24" s="10"/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G25" s="13"/>
      <c r="H25" t="s">
        <v>394</v>
      </c>
      <c r="I25" t="s">
        <v>397</v>
      </c>
      <c r="J25" t="s">
        <v>395</v>
      </c>
      <c r="K25" s="13" t="s">
        <v>393</v>
      </c>
      <c r="L25" s="13" t="s">
        <v>1</v>
      </c>
      <c r="M25" s="13" t="s">
        <v>396</v>
      </c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0"/>
      <c r="H26" s="13" t="s">
        <v>392</v>
      </c>
      <c r="I26">
        <v>1.2E-2</v>
      </c>
      <c r="J26" s="10">
        <v>26384</v>
      </c>
      <c r="K26" s="10">
        <v>10</v>
      </c>
      <c r="L26" s="13">
        <v>33</v>
      </c>
      <c r="M26" s="13">
        <f>((1000/L26)*J26)*K26</f>
        <v>7995151.5151515156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H27" s="13" t="s">
        <v>391</v>
      </c>
      <c r="I27">
        <v>1.4E-2</v>
      </c>
      <c r="J27" s="13">
        <v>22819</v>
      </c>
      <c r="K27" s="10">
        <v>10</v>
      </c>
      <c r="L27" s="13">
        <v>33</v>
      </c>
      <c r="M27" s="13">
        <f>((1000/L27)*J27)*K27</f>
        <v>6914848.4848484853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H28" s="15"/>
      <c r="I28" s="10" t="s">
        <v>403</v>
      </c>
      <c r="J28" s="10"/>
      <c r="K28" s="10"/>
      <c r="L28" s="10"/>
      <c r="M28" s="10" t="s">
        <v>433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G30" s="40"/>
      <c r="H30" s="13"/>
      <c r="I30" s="13"/>
      <c r="J30" s="13"/>
      <c r="K30" s="1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G31" s="1"/>
      <c r="I31" s="13"/>
      <c r="J31" s="13"/>
      <c r="K31" s="13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G32" s="1"/>
      <c r="K32" s="13"/>
      <c r="L32" s="13"/>
      <c r="M32" s="13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G33" s="1"/>
      <c r="H33" s="13"/>
      <c r="J33" s="10"/>
      <c r="K33" s="10"/>
      <c r="L33" s="13"/>
      <c r="M33" s="13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G34" s="1"/>
      <c r="H34" s="13"/>
      <c r="J34" s="13"/>
      <c r="K34" s="10"/>
      <c r="L34" s="13"/>
      <c r="M34" s="13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G35" s="10"/>
      <c r="H35" s="1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J1" workbookViewId="0">
      <selection activeCell="F27" sqref="F27"/>
    </sheetView>
  </sheetViews>
  <sheetFormatPr defaultRowHeight="14.4" x14ac:dyDescent="0.3"/>
  <cols>
    <col min="1" max="1" width="16.554687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18" max="18" width="6.109375" customWidth="1"/>
    <col min="19" max="19" width="18.33203125" customWidth="1"/>
    <col min="21" max="21" width="14.5546875" customWidth="1"/>
  </cols>
  <sheetData>
    <row r="1" spans="1:26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0"/>
      <c r="L1" s="10"/>
      <c r="M1" s="10"/>
      <c r="N1" s="10"/>
      <c r="O1" s="10"/>
      <c r="P1" s="10"/>
      <c r="Q1" s="10"/>
      <c r="R1" s="10"/>
      <c r="S1" s="10" t="s">
        <v>409</v>
      </c>
      <c r="T1" s="10"/>
      <c r="U1" s="10"/>
      <c r="V1" s="10"/>
      <c r="W1" s="10"/>
      <c r="X1" s="10"/>
      <c r="Y1" s="10"/>
    </row>
    <row r="2" spans="1:26" x14ac:dyDescent="0.3">
      <c r="A2" s="16"/>
      <c r="B2" s="10"/>
      <c r="C2" s="10"/>
      <c r="D2" s="10"/>
      <c r="E2" s="10"/>
      <c r="F2" s="13"/>
      <c r="G2" s="13"/>
      <c r="H2" s="10"/>
      <c r="I2" s="10"/>
      <c r="J2" s="10" t="s">
        <v>456</v>
      </c>
      <c r="K2" s="10"/>
      <c r="L2" s="10"/>
      <c r="M2" s="10"/>
      <c r="N2" s="10"/>
      <c r="O2" s="10"/>
      <c r="P2" s="10"/>
      <c r="Q2" s="10"/>
      <c r="R2" s="10"/>
      <c r="S2" s="10" t="s">
        <v>459</v>
      </c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0" t="s">
        <v>83</v>
      </c>
      <c r="T3" s="16" t="s">
        <v>34</v>
      </c>
      <c r="U3" s="10" t="s">
        <v>58</v>
      </c>
      <c r="V3" s="13" t="s">
        <v>1</v>
      </c>
      <c r="W3" s="13" t="s">
        <v>293</v>
      </c>
      <c r="X3" s="16"/>
      <c r="Y3" s="10"/>
      <c r="Z3" s="10"/>
    </row>
    <row r="4" spans="1:26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  <c r="S4" s="14"/>
      <c r="T4" s="25"/>
      <c r="U4" s="25"/>
      <c r="V4" s="13"/>
      <c r="W4" s="13"/>
      <c r="X4" s="15"/>
      <c r="Y4" s="15"/>
    </row>
    <row r="5" spans="1:26" s="10" customFormat="1" x14ac:dyDescent="0.3">
      <c r="A5" s="14">
        <v>44797</v>
      </c>
      <c r="B5" s="16">
        <v>1</v>
      </c>
      <c r="C5" s="1">
        <v>1429</v>
      </c>
      <c r="D5" s="13">
        <v>33</v>
      </c>
      <c r="E5" s="13">
        <f t="shared" ref="E5:E10" si="0">(1000/D5)*C5</f>
        <v>43303.030303030304</v>
      </c>
      <c r="F5" s="13"/>
      <c r="G5" s="13"/>
      <c r="H5" s="13"/>
      <c r="I5" s="10" t="s">
        <v>194</v>
      </c>
      <c r="J5" s="14">
        <v>44797</v>
      </c>
      <c r="K5" s="16">
        <v>1</v>
      </c>
      <c r="L5" s="1">
        <v>1109</v>
      </c>
      <c r="M5" s="13">
        <v>33</v>
      </c>
      <c r="N5" s="13">
        <f t="shared" ref="N5:N10" si="1">(1000/M5)*L5</f>
        <v>33606.060606060608</v>
      </c>
      <c r="O5"/>
      <c r="P5" s="15"/>
      <c r="Q5" s="13"/>
      <c r="R5" s="13"/>
      <c r="S5" s="14">
        <v>44797</v>
      </c>
      <c r="T5" s="16">
        <v>1</v>
      </c>
      <c r="U5" s="1">
        <v>1372</v>
      </c>
      <c r="V5" s="13">
        <v>33</v>
      </c>
      <c r="W5" s="13">
        <f t="shared" ref="W5:W10" si="2">(1000/V5)*U5</f>
        <v>41575.757575757576</v>
      </c>
      <c r="X5"/>
      <c r="Y5" s="15"/>
    </row>
    <row r="6" spans="1:26" s="10" customFormat="1" x14ac:dyDescent="0.3">
      <c r="A6" s="14">
        <v>44797</v>
      </c>
      <c r="B6" s="16">
        <v>2</v>
      </c>
      <c r="C6" s="1">
        <v>1442</v>
      </c>
      <c r="D6" s="13">
        <v>33</v>
      </c>
      <c r="E6" s="13">
        <f t="shared" si="0"/>
        <v>43696.969696969696</v>
      </c>
      <c r="F6" s="13"/>
      <c r="G6" s="13" t="s">
        <v>424</v>
      </c>
      <c r="H6" s="13" t="s">
        <v>425</v>
      </c>
      <c r="J6" s="14">
        <v>44797</v>
      </c>
      <c r="K6" s="16">
        <v>2</v>
      </c>
      <c r="L6" s="1">
        <v>1121</v>
      </c>
      <c r="M6" s="13">
        <v>33</v>
      </c>
      <c r="N6" s="13">
        <f t="shared" si="1"/>
        <v>33969.696969696968</v>
      </c>
      <c r="O6"/>
      <c r="P6" s="15" t="s">
        <v>68</v>
      </c>
      <c r="Q6" s="13"/>
      <c r="R6" s="13"/>
      <c r="S6" s="14">
        <v>44797</v>
      </c>
      <c r="T6" s="16">
        <v>2</v>
      </c>
      <c r="U6" s="1">
        <v>1329</v>
      </c>
      <c r="V6" s="13">
        <v>33</v>
      </c>
      <c r="W6" s="13">
        <f t="shared" si="2"/>
        <v>40272.727272727272</v>
      </c>
      <c r="X6"/>
      <c r="Y6" s="15" t="s">
        <v>68</v>
      </c>
    </row>
    <row r="7" spans="1:26" s="10" customFormat="1" x14ac:dyDescent="0.3">
      <c r="A7" s="14">
        <v>44797</v>
      </c>
      <c r="B7" s="16">
        <v>3</v>
      </c>
      <c r="C7" s="1">
        <v>1252</v>
      </c>
      <c r="D7" s="13">
        <v>33</v>
      </c>
      <c r="E7" s="13">
        <f t="shared" si="0"/>
        <v>37939.393939393944</v>
      </c>
      <c r="F7" s="13"/>
      <c r="G7" s="13">
        <f>AVERAGE(E5:E10)</f>
        <v>39681.818181818184</v>
      </c>
      <c r="H7" s="13">
        <f>( (39752+5000)-('08242022'!G7))/(39752+5000)*100</f>
        <v>11.329508889394477</v>
      </c>
      <c r="J7" s="14">
        <v>44797</v>
      </c>
      <c r="K7" s="16">
        <v>3</v>
      </c>
      <c r="L7" s="1">
        <v>1146</v>
      </c>
      <c r="M7" s="13">
        <v>33</v>
      </c>
      <c r="N7" s="13">
        <f t="shared" si="1"/>
        <v>34727.272727272728</v>
      </c>
      <c r="O7"/>
      <c r="P7" s="15">
        <f>AVERAGE(N5:N10)</f>
        <v>34489.898989898989</v>
      </c>
      <c r="Q7" s="13"/>
      <c r="R7" s="13"/>
      <c r="S7" s="14">
        <v>44797</v>
      </c>
      <c r="T7" s="16">
        <v>3</v>
      </c>
      <c r="U7" s="1">
        <v>1439</v>
      </c>
      <c r="V7" s="13">
        <v>33</v>
      </c>
      <c r="W7" s="13">
        <f t="shared" si="2"/>
        <v>43606.060606060608</v>
      </c>
      <c r="X7"/>
      <c r="Y7" s="15">
        <f>AVERAGE(W5:W10)</f>
        <v>42282.828282828283</v>
      </c>
    </row>
    <row r="8" spans="1:26" s="10" customFormat="1" x14ac:dyDescent="0.3">
      <c r="A8" s="14">
        <v>44797</v>
      </c>
      <c r="B8" s="16">
        <v>10</v>
      </c>
      <c r="C8" s="1">
        <v>1313</v>
      </c>
      <c r="D8" s="13">
        <v>33</v>
      </c>
      <c r="E8" s="13">
        <f t="shared" si="0"/>
        <v>39787.878787878792</v>
      </c>
      <c r="F8" s="13"/>
      <c r="G8" s="13"/>
      <c r="H8" s="13"/>
      <c r="J8" s="14">
        <v>44797</v>
      </c>
      <c r="K8" s="16">
        <v>10</v>
      </c>
      <c r="L8" s="1">
        <v>1140</v>
      </c>
      <c r="M8" s="13">
        <v>33</v>
      </c>
      <c r="N8" s="13">
        <f t="shared" si="1"/>
        <v>34545.454545454544</v>
      </c>
      <c r="O8"/>
      <c r="P8" s="15"/>
      <c r="Q8" s="13"/>
      <c r="R8" s="13"/>
      <c r="S8" s="14">
        <v>44797</v>
      </c>
      <c r="T8" s="16">
        <v>10</v>
      </c>
      <c r="U8" s="1">
        <v>1384</v>
      </c>
      <c r="V8" s="13">
        <v>33</v>
      </c>
      <c r="W8" s="13">
        <f t="shared" si="2"/>
        <v>41939.393939393944</v>
      </c>
      <c r="X8"/>
      <c r="Y8" s="15"/>
    </row>
    <row r="9" spans="1:26" s="10" customFormat="1" x14ac:dyDescent="0.3">
      <c r="A9" s="14">
        <v>44797</v>
      </c>
      <c r="B9" s="16">
        <v>11</v>
      </c>
      <c r="C9" s="1">
        <v>1255</v>
      </c>
      <c r="D9" s="13">
        <v>33</v>
      </c>
      <c r="E9" s="13">
        <f t="shared" si="0"/>
        <v>38030.303030303032</v>
      </c>
      <c r="F9" s="13"/>
      <c r="G9" s="13"/>
      <c r="H9" s="13"/>
      <c r="I9" s="10" t="s">
        <v>194</v>
      </c>
      <c r="J9" s="14">
        <v>44797</v>
      </c>
      <c r="K9" s="16">
        <v>11</v>
      </c>
      <c r="L9" s="1">
        <v>1135</v>
      </c>
      <c r="M9" s="13">
        <v>33</v>
      </c>
      <c r="N9" s="13">
        <f t="shared" si="1"/>
        <v>34393.939393939392</v>
      </c>
      <c r="O9"/>
      <c r="P9" s="15"/>
      <c r="Q9" s="13"/>
      <c r="R9" s="13"/>
      <c r="S9" s="14">
        <v>44797</v>
      </c>
      <c r="T9" s="16">
        <v>11</v>
      </c>
      <c r="U9" s="1">
        <v>1363</v>
      </c>
      <c r="V9" s="13">
        <v>33</v>
      </c>
      <c r="W9" s="13">
        <f t="shared" si="2"/>
        <v>41303.030303030304</v>
      </c>
      <c r="X9"/>
      <c r="Y9" s="15"/>
    </row>
    <row r="10" spans="1:26" s="10" customFormat="1" x14ac:dyDescent="0.3">
      <c r="A10" s="14">
        <v>44797</v>
      </c>
      <c r="B10" s="16">
        <v>12</v>
      </c>
      <c r="C10" s="15">
        <v>1166</v>
      </c>
      <c r="D10" s="13">
        <v>33</v>
      </c>
      <c r="E10" s="13">
        <f t="shared" si="0"/>
        <v>35333.333333333336</v>
      </c>
      <c r="F10" s="13"/>
      <c r="G10" s="13"/>
      <c r="I10" s="10" t="s">
        <v>294</v>
      </c>
      <c r="J10" s="14">
        <v>44797</v>
      </c>
      <c r="K10" s="16">
        <v>12</v>
      </c>
      <c r="L10" s="1">
        <v>1178</v>
      </c>
      <c r="M10" s="13">
        <v>33</v>
      </c>
      <c r="N10" s="13">
        <f t="shared" si="1"/>
        <v>35696.969696969696</v>
      </c>
      <c r="O10"/>
      <c r="P10" s="15"/>
      <c r="Q10" s="13"/>
      <c r="R10" s="13"/>
      <c r="S10" s="14">
        <v>44797</v>
      </c>
      <c r="T10" s="16">
        <v>12</v>
      </c>
      <c r="U10" s="1">
        <v>1485</v>
      </c>
      <c r="V10" s="13">
        <v>33</v>
      </c>
      <c r="W10" s="13">
        <f t="shared" si="2"/>
        <v>45000</v>
      </c>
      <c r="X10"/>
      <c r="Y10" s="15"/>
    </row>
    <row r="11" spans="1:26" s="10" customFormat="1" x14ac:dyDescent="0.3">
      <c r="A11" s="14"/>
      <c r="B11" s="16"/>
      <c r="C11" s="1"/>
      <c r="D11" s="13"/>
      <c r="E11" s="13"/>
      <c r="F11" s="13"/>
      <c r="G11" s="13"/>
      <c r="H11" s="13"/>
      <c r="J11" s="14"/>
      <c r="K11" s="16"/>
      <c r="L11" s="1"/>
      <c r="M11" s="13"/>
      <c r="N11" s="13"/>
      <c r="O11"/>
      <c r="P11" s="15"/>
      <c r="Q11" s="13"/>
      <c r="R11" s="13"/>
      <c r="S11" s="14"/>
      <c r="T11" s="16"/>
      <c r="U11" s="1"/>
      <c r="V11" s="13"/>
      <c r="W11" s="13"/>
      <c r="X11"/>
      <c r="Y11" s="15"/>
    </row>
    <row r="12" spans="1:26" s="10" customFormat="1" x14ac:dyDescent="0.3">
      <c r="A12" s="14"/>
      <c r="B12" s="16"/>
      <c r="C12" s="1"/>
      <c r="D12" s="1"/>
      <c r="E12" t="s">
        <v>194</v>
      </c>
      <c r="F12" s="15"/>
      <c r="G12" s="13"/>
      <c r="H12" s="13"/>
      <c r="I12" s="13"/>
      <c r="J12" s="13"/>
      <c r="K12" s="13" t="s">
        <v>438</v>
      </c>
      <c r="L12" s="10" t="s">
        <v>437</v>
      </c>
      <c r="M12" s="1" t="s">
        <v>455</v>
      </c>
      <c r="N12" s="1"/>
      <c r="O12"/>
      <c r="P12" s="15"/>
      <c r="Q12" s="13"/>
      <c r="R12" s="13"/>
      <c r="S12" s="13"/>
      <c r="T12" s="13" t="s">
        <v>438</v>
      </c>
      <c r="U12" s="10" t="s">
        <v>458</v>
      </c>
      <c r="V12" s="1" t="s">
        <v>460</v>
      </c>
      <c r="W12" s="1"/>
      <c r="X12"/>
      <c r="Y12" s="15"/>
    </row>
    <row r="13" spans="1:26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 t="s">
        <v>435</v>
      </c>
      <c r="L13" s="15" t="s">
        <v>437</v>
      </c>
      <c r="M13" s="13" t="s">
        <v>457</v>
      </c>
      <c r="N13" s="13"/>
      <c r="O13"/>
      <c r="P13" s="15"/>
      <c r="Q13" s="13"/>
      <c r="R13" s="13"/>
      <c r="S13" s="14"/>
      <c r="T13" s="13"/>
      <c r="U13" s="15"/>
      <c r="V13" s="13"/>
      <c r="W13" s="13"/>
      <c r="X13"/>
      <c r="Y13" s="15"/>
    </row>
    <row r="14" spans="1:26" s="10" customFormat="1" x14ac:dyDescent="0.3">
      <c r="A14" s="14"/>
      <c r="B14" s="16" t="s">
        <v>446</v>
      </c>
      <c r="C14" s="15"/>
      <c r="D14" s="15"/>
      <c r="F14" s="15"/>
      <c r="G14" s="13"/>
      <c r="H14" s="13"/>
      <c r="I14" s="13"/>
      <c r="J14" s="14"/>
      <c r="K14" s="13"/>
      <c r="M14" s="13"/>
      <c r="N14" s="13"/>
      <c r="O14"/>
      <c r="P14" s="15"/>
      <c r="Q14" s="13"/>
      <c r="R14" s="13"/>
      <c r="S14" s="13"/>
      <c r="T14" s="13"/>
      <c r="U14" s="13"/>
    </row>
    <row r="15" spans="1:26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/>
      <c r="M15"/>
      <c r="N15" s="1"/>
      <c r="O15"/>
      <c r="P15" s="15"/>
      <c r="Q15" s="13"/>
      <c r="R15" s="13"/>
      <c r="S15" s="13"/>
      <c r="T15" s="13"/>
      <c r="U15" s="13"/>
    </row>
    <row r="16" spans="1:26" s="10" customFormat="1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/>
      <c r="M16"/>
      <c r="N16" s="1"/>
      <c r="O16"/>
      <c r="P16" s="15"/>
      <c r="Q16" s="13"/>
      <c r="R16" s="13"/>
      <c r="S16" s="13"/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/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 t="s">
        <v>452</v>
      </c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13"/>
      <c r="H20" s="13" t="s">
        <v>453</v>
      </c>
      <c r="I20" s="13"/>
      <c r="J20" s="13"/>
      <c r="K20" s="13"/>
      <c r="M20" s="1"/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35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40" t="s">
        <v>448</v>
      </c>
      <c r="H22" s="13" t="s">
        <v>432</v>
      </c>
      <c r="I22" s="13"/>
      <c r="J22" s="13"/>
      <c r="K22" s="1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 t="s">
        <v>194</v>
      </c>
      <c r="E23" s="10"/>
      <c r="F23" s="10"/>
      <c r="G23" s="1"/>
      <c r="I23" s="13"/>
      <c r="J23" s="13" t="s">
        <v>401</v>
      </c>
      <c r="K23" s="13" t="s">
        <v>402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"/>
      <c r="H24" t="s">
        <v>394</v>
      </c>
      <c r="I24" t="s">
        <v>397</v>
      </c>
      <c r="J24" t="s">
        <v>395</v>
      </c>
      <c r="K24" s="13" t="s">
        <v>393</v>
      </c>
      <c r="L24" s="13" t="s">
        <v>1</v>
      </c>
      <c r="M24" s="13" t="s">
        <v>396</v>
      </c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G25" s="1"/>
      <c r="H25" s="13" t="s">
        <v>392</v>
      </c>
      <c r="I25">
        <v>0.03</v>
      </c>
      <c r="J25" s="10">
        <v>35265</v>
      </c>
      <c r="K25" s="10">
        <v>10</v>
      </c>
      <c r="L25" s="13">
        <v>33</v>
      </c>
      <c r="M25" s="13">
        <f>((1000/L25)*J25)*K25</f>
        <v>10686363.636363637</v>
      </c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"/>
      <c r="H26" s="13" t="s">
        <v>391</v>
      </c>
      <c r="I26">
        <v>0.02</v>
      </c>
      <c r="J26" s="13">
        <v>21096</v>
      </c>
      <c r="K26" s="10">
        <v>10</v>
      </c>
      <c r="L26" s="13">
        <v>33</v>
      </c>
      <c r="M26" s="13">
        <f>((1000/L26)*J26)*K26</f>
        <v>6392727.2727272734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G27" s="10"/>
      <c r="H27" s="15"/>
      <c r="I27" s="10" t="s">
        <v>403</v>
      </c>
      <c r="J27" s="10"/>
      <c r="K27" s="10"/>
      <c r="L27" s="10"/>
      <c r="M27" s="10" t="s">
        <v>454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H28" s="15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I1" workbookViewId="0">
      <selection activeCell="T28" sqref="T28"/>
    </sheetView>
  </sheetViews>
  <sheetFormatPr defaultRowHeight="14.4" x14ac:dyDescent="0.3"/>
  <cols>
    <col min="1" max="1" width="16.554687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18" max="18" width="6.109375" customWidth="1"/>
    <col min="19" max="19" width="18.33203125" customWidth="1"/>
    <col min="21" max="21" width="14.5546875" customWidth="1"/>
  </cols>
  <sheetData>
    <row r="1" spans="1:26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0"/>
      <c r="L1" s="10"/>
      <c r="M1" s="10"/>
      <c r="N1" s="10"/>
      <c r="O1" s="10"/>
      <c r="P1" s="10"/>
      <c r="Q1" s="10"/>
      <c r="R1" s="10"/>
      <c r="S1" s="13"/>
      <c r="T1" s="13"/>
      <c r="U1" s="13"/>
      <c r="V1" s="10"/>
      <c r="W1" s="10"/>
      <c r="X1" s="10"/>
      <c r="Y1" s="10"/>
    </row>
    <row r="2" spans="1:26" x14ac:dyDescent="0.3">
      <c r="A2" s="16"/>
      <c r="B2" s="10"/>
      <c r="C2" s="10"/>
      <c r="D2" s="10"/>
      <c r="E2" s="10"/>
      <c r="F2" s="13"/>
      <c r="G2" s="13"/>
      <c r="H2" s="10"/>
      <c r="I2" s="10"/>
      <c r="J2" s="10" t="s">
        <v>456</v>
      </c>
      <c r="K2" s="10"/>
      <c r="L2" s="10"/>
      <c r="M2" s="10"/>
      <c r="N2" s="10"/>
      <c r="O2" s="10"/>
      <c r="P2" s="10"/>
      <c r="Q2" s="10"/>
      <c r="R2" s="10"/>
      <c r="S2" s="13"/>
      <c r="T2" s="13"/>
      <c r="U2" s="13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3"/>
      <c r="T3" s="13"/>
      <c r="U3" s="13"/>
      <c r="V3" s="10"/>
      <c r="W3" s="10"/>
      <c r="X3" s="10"/>
      <c r="Y3" s="10"/>
      <c r="Z3" s="10"/>
    </row>
    <row r="4" spans="1:26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  <c r="S4" s="13"/>
      <c r="T4" s="13"/>
      <c r="U4" s="13"/>
    </row>
    <row r="5" spans="1:26" s="10" customFormat="1" x14ac:dyDescent="0.3">
      <c r="A5" s="14">
        <v>44798</v>
      </c>
      <c r="B5" s="16">
        <v>1</v>
      </c>
      <c r="C5" s="25">
        <v>1233</v>
      </c>
      <c r="D5" s="13">
        <v>33</v>
      </c>
      <c r="E5" s="13">
        <f t="shared" ref="E5:E10" si="0">(1000/D5)*C5</f>
        <v>37363.636363636368</v>
      </c>
      <c r="F5" s="13"/>
      <c r="G5" s="13"/>
      <c r="H5" s="13"/>
      <c r="I5" s="10" t="s">
        <v>194</v>
      </c>
      <c r="J5" s="14">
        <v>44798</v>
      </c>
      <c r="K5" s="16">
        <v>1</v>
      </c>
      <c r="L5" s="25" t="s">
        <v>410</v>
      </c>
      <c r="M5" s="13">
        <v>33</v>
      </c>
      <c r="N5" s="13" t="e">
        <f t="shared" ref="N5:N10" si="1">(1000/M5)*L5</f>
        <v>#VALUE!</v>
      </c>
      <c r="O5"/>
      <c r="P5" s="15"/>
      <c r="Q5" s="13"/>
      <c r="R5" s="13"/>
      <c r="S5" s="13"/>
      <c r="T5" s="13"/>
      <c r="U5" s="13"/>
    </row>
    <row r="6" spans="1:26" s="10" customFormat="1" x14ac:dyDescent="0.3">
      <c r="A6" s="14">
        <v>44798</v>
      </c>
      <c r="B6" s="16">
        <v>2</v>
      </c>
      <c r="C6" s="25">
        <v>1284</v>
      </c>
      <c r="D6" s="13">
        <v>33</v>
      </c>
      <c r="E6" s="13">
        <f t="shared" si="0"/>
        <v>38909.090909090912</v>
      </c>
      <c r="F6" s="13"/>
      <c r="G6" s="13" t="s">
        <v>424</v>
      </c>
      <c r="H6" s="13" t="s">
        <v>425</v>
      </c>
      <c r="J6" s="14">
        <v>44798</v>
      </c>
      <c r="K6" s="16">
        <v>2</v>
      </c>
      <c r="L6" s="25" t="s">
        <v>410</v>
      </c>
      <c r="M6" s="13">
        <v>33</v>
      </c>
      <c r="N6" s="13" t="e">
        <f t="shared" si="1"/>
        <v>#VALUE!</v>
      </c>
      <c r="O6"/>
      <c r="P6" s="15" t="s">
        <v>68</v>
      </c>
      <c r="Q6" s="13"/>
      <c r="R6" s="13"/>
      <c r="S6" s="13"/>
      <c r="T6" s="13"/>
      <c r="U6" s="13"/>
    </row>
    <row r="7" spans="1:26" s="10" customFormat="1" x14ac:dyDescent="0.3">
      <c r="A7" s="14">
        <v>44798</v>
      </c>
      <c r="B7" s="16">
        <v>3</v>
      </c>
      <c r="C7" s="25">
        <v>1369</v>
      </c>
      <c r="D7" s="13">
        <v>33</v>
      </c>
      <c r="E7" s="13">
        <f t="shared" si="0"/>
        <v>41484.848484848488</v>
      </c>
      <c r="F7" s="13"/>
      <c r="G7" s="13">
        <f>AVERAGE(E5:E10)</f>
        <v>38836.36363636364</v>
      </c>
      <c r="H7" s="13">
        <f>( (42283)-('08252022'!G7))/(42283)*100</f>
        <v>8.1513524670348847</v>
      </c>
      <c r="J7" s="14">
        <v>44798</v>
      </c>
      <c r="K7" s="16">
        <v>3</v>
      </c>
      <c r="L7" s="25" t="s">
        <v>410</v>
      </c>
      <c r="M7" s="13">
        <v>33</v>
      </c>
      <c r="N7" s="13" t="e">
        <f t="shared" si="1"/>
        <v>#VALUE!</v>
      </c>
      <c r="O7"/>
      <c r="P7" s="15" t="e">
        <f>AVERAGE(N5:N10)</f>
        <v>#VALUE!</v>
      </c>
      <c r="Q7" s="13"/>
      <c r="R7" s="13"/>
      <c r="S7" s="13"/>
      <c r="T7" s="13"/>
      <c r="U7" s="13"/>
    </row>
    <row r="8" spans="1:26" s="10" customFormat="1" x14ac:dyDescent="0.3">
      <c r="A8" s="14">
        <v>44798</v>
      </c>
      <c r="B8" s="16">
        <v>10</v>
      </c>
      <c r="C8" s="25">
        <v>1258</v>
      </c>
      <c r="D8" s="13">
        <v>33</v>
      </c>
      <c r="E8" s="13">
        <f t="shared" si="0"/>
        <v>38121.21212121212</v>
      </c>
      <c r="F8" s="13"/>
      <c r="G8" s="13"/>
      <c r="H8" s="13"/>
      <c r="J8" s="14">
        <v>44798</v>
      </c>
      <c r="K8" s="16">
        <v>10</v>
      </c>
      <c r="L8" s="25" t="s">
        <v>410</v>
      </c>
      <c r="M8" s="13">
        <v>33</v>
      </c>
      <c r="N8" s="13" t="e">
        <f t="shared" si="1"/>
        <v>#VALUE!</v>
      </c>
      <c r="O8"/>
      <c r="P8" s="15"/>
      <c r="Q8" s="13"/>
      <c r="R8" s="13"/>
      <c r="S8" s="13"/>
      <c r="T8" s="13"/>
      <c r="U8" s="13"/>
    </row>
    <row r="9" spans="1:26" s="10" customFormat="1" x14ac:dyDescent="0.3">
      <c r="A9" s="14">
        <v>44798</v>
      </c>
      <c r="B9" s="16">
        <v>11</v>
      </c>
      <c r="C9" s="25" t="s">
        <v>461</v>
      </c>
      <c r="D9" s="13">
        <v>33</v>
      </c>
      <c r="E9" s="13"/>
      <c r="F9" s="13"/>
      <c r="G9" s="13"/>
      <c r="H9" s="13" t="s">
        <v>194</v>
      </c>
      <c r="I9" s="10" t="s">
        <v>194</v>
      </c>
      <c r="J9" s="14">
        <v>44798</v>
      </c>
      <c r="K9" s="16">
        <v>11</v>
      </c>
      <c r="L9" s="25" t="s">
        <v>410</v>
      </c>
      <c r="M9" s="13">
        <v>33</v>
      </c>
      <c r="N9" s="13" t="e">
        <f t="shared" si="1"/>
        <v>#VALUE!</v>
      </c>
      <c r="O9"/>
      <c r="P9" s="15"/>
      <c r="Q9" s="13"/>
      <c r="R9" s="13"/>
      <c r="S9" s="13"/>
      <c r="T9" s="13"/>
      <c r="U9" s="13"/>
    </row>
    <row r="10" spans="1:26" s="10" customFormat="1" x14ac:dyDescent="0.3">
      <c r="A10" s="14">
        <v>44798</v>
      </c>
      <c r="B10" s="16">
        <v>12</v>
      </c>
      <c r="C10" s="25">
        <v>1264</v>
      </c>
      <c r="D10" s="13">
        <v>33</v>
      </c>
      <c r="E10" s="13">
        <f t="shared" si="0"/>
        <v>38303.030303030304</v>
      </c>
      <c r="F10" s="13"/>
      <c r="G10" s="13"/>
      <c r="I10" s="10" t="s">
        <v>294</v>
      </c>
      <c r="J10" s="14">
        <v>44798</v>
      </c>
      <c r="K10" s="16">
        <v>12</v>
      </c>
      <c r="L10" s="25" t="s">
        <v>410</v>
      </c>
      <c r="M10" s="13">
        <v>33</v>
      </c>
      <c r="N10" s="13" t="e">
        <f t="shared" si="1"/>
        <v>#VALUE!</v>
      </c>
      <c r="O10"/>
      <c r="P10" s="15"/>
      <c r="Q10" s="13"/>
      <c r="R10" s="13"/>
      <c r="S10" s="13"/>
      <c r="T10" s="13"/>
      <c r="U10" s="13"/>
    </row>
    <row r="11" spans="1:26" s="10" customFormat="1" x14ac:dyDescent="0.3">
      <c r="A11" s="14"/>
      <c r="B11" s="16"/>
      <c r="C11" s="25"/>
      <c r="D11" s="13"/>
      <c r="E11" s="13"/>
      <c r="F11" s="13"/>
      <c r="G11" s="13"/>
      <c r="H11" s="13"/>
      <c r="J11" s="14"/>
      <c r="K11" s="16"/>
      <c r="L11" s="1"/>
      <c r="M11" s="13"/>
      <c r="N11" s="13"/>
      <c r="O11"/>
      <c r="P11" s="15"/>
      <c r="Q11" s="13"/>
      <c r="R11" s="13"/>
      <c r="S11" s="13"/>
      <c r="T11" s="13"/>
      <c r="U11" s="13"/>
    </row>
    <row r="12" spans="1:26" s="10" customFormat="1" x14ac:dyDescent="0.3">
      <c r="A12" s="14"/>
      <c r="B12" s="16"/>
      <c r="C12" s="1"/>
      <c r="D12" s="1"/>
      <c r="E12" t="s">
        <v>194</v>
      </c>
      <c r="F12" s="15"/>
      <c r="G12" s="13"/>
      <c r="H12" s="13"/>
      <c r="I12" s="13"/>
      <c r="J12" s="13"/>
      <c r="K12" s="13" t="s">
        <v>438</v>
      </c>
      <c r="L12" s="10" t="s">
        <v>458</v>
      </c>
      <c r="M12" s="1"/>
      <c r="N12" s="1"/>
      <c r="O12"/>
      <c r="P12" s="15"/>
      <c r="Q12" s="13"/>
      <c r="R12" s="13"/>
      <c r="S12" s="13"/>
      <c r="T12" s="13"/>
      <c r="U12" s="13"/>
    </row>
    <row r="13" spans="1:26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/>
      <c r="L13" s="15" t="s">
        <v>462</v>
      </c>
      <c r="M13" s="13"/>
      <c r="N13" s="13"/>
      <c r="O13"/>
      <c r="P13" s="15"/>
      <c r="Q13" s="13"/>
      <c r="R13" s="13"/>
      <c r="S13" s="13"/>
      <c r="T13" s="13"/>
      <c r="U13" s="13"/>
    </row>
    <row r="14" spans="1:26" s="10" customFormat="1" x14ac:dyDescent="0.3">
      <c r="A14" s="14"/>
      <c r="B14" s="16" t="s">
        <v>446</v>
      </c>
      <c r="C14" s="15"/>
      <c r="D14" s="15"/>
      <c r="F14" s="15"/>
      <c r="G14" s="13"/>
      <c r="H14" s="13"/>
      <c r="I14" s="13"/>
      <c r="J14" s="14"/>
      <c r="K14" s="13"/>
      <c r="L14" s="10" t="s">
        <v>463</v>
      </c>
      <c r="M14" s="13"/>
      <c r="N14" s="13"/>
      <c r="O14"/>
      <c r="P14" s="15"/>
      <c r="Q14" s="13"/>
      <c r="R14" s="13"/>
      <c r="S14" s="13"/>
      <c r="T14" s="13"/>
      <c r="U14" s="13"/>
    </row>
    <row r="15" spans="1:26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/>
      <c r="M15"/>
      <c r="N15" s="1"/>
      <c r="O15"/>
      <c r="P15" s="15"/>
      <c r="Q15" s="13"/>
      <c r="R15" s="13"/>
      <c r="S15" s="13"/>
      <c r="T15" s="13"/>
      <c r="U15" s="13"/>
    </row>
    <row r="16" spans="1:26" s="10" customFormat="1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/>
      <c r="M16"/>
      <c r="N16" s="1"/>
      <c r="O16"/>
      <c r="P16" s="15"/>
      <c r="Q16" s="13"/>
      <c r="R16" s="13"/>
      <c r="S16" s="13"/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/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 t="s">
        <v>452</v>
      </c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13"/>
      <c r="H20" s="13" t="s">
        <v>453</v>
      </c>
      <c r="I20" s="13"/>
      <c r="J20" s="13"/>
      <c r="K20" s="13"/>
      <c r="M20" s="1"/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35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40" t="s">
        <v>448</v>
      </c>
      <c r="H22" s="13" t="s">
        <v>432</v>
      </c>
      <c r="I22" s="13"/>
      <c r="J22" s="13"/>
      <c r="K22" s="1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 t="s">
        <v>194</v>
      </c>
      <c r="E23" s="10"/>
      <c r="F23" s="10"/>
      <c r="G23" s="1"/>
      <c r="I23" s="13"/>
      <c r="J23" s="13" t="s">
        <v>401</v>
      </c>
      <c r="K23" s="13" t="s">
        <v>402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"/>
      <c r="H24" t="s">
        <v>394</v>
      </c>
      <c r="I24" t="s">
        <v>397</v>
      </c>
      <c r="J24" t="s">
        <v>395</v>
      </c>
      <c r="K24" s="13" t="s">
        <v>393</v>
      </c>
      <c r="L24" s="13" t="s">
        <v>1</v>
      </c>
      <c r="M24" s="13" t="s">
        <v>396</v>
      </c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G25" s="1"/>
      <c r="H25" s="13" t="s">
        <v>392</v>
      </c>
      <c r="I25">
        <v>0.03</v>
      </c>
      <c r="J25" s="10">
        <v>35265</v>
      </c>
      <c r="K25" s="10">
        <v>10</v>
      </c>
      <c r="L25" s="13">
        <v>33</v>
      </c>
      <c r="M25" s="13">
        <f>((1000/L25)*J25)*K25</f>
        <v>10686363.636363637</v>
      </c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"/>
      <c r="H26" s="13" t="s">
        <v>391</v>
      </c>
      <c r="I26">
        <v>0.02</v>
      </c>
      <c r="J26" s="13">
        <v>21096</v>
      </c>
      <c r="K26" s="10">
        <v>10</v>
      </c>
      <c r="L26" s="13">
        <v>33</v>
      </c>
      <c r="M26" s="13">
        <f>((1000/L26)*J26)*K26</f>
        <v>6392727.2727272734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G27" s="10"/>
      <c r="H27" s="15"/>
      <c r="I27" s="10" t="s">
        <v>403</v>
      </c>
      <c r="J27" s="10"/>
      <c r="K27" s="10"/>
      <c r="L27" s="10"/>
      <c r="M27" s="10" t="s">
        <v>454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H28" s="15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H1" zoomScale="106" zoomScaleNormal="106" workbookViewId="0">
      <selection activeCell="D21" sqref="D21"/>
    </sheetView>
  </sheetViews>
  <sheetFormatPr defaultRowHeight="14.4" x14ac:dyDescent="0.3"/>
  <cols>
    <col min="1" max="1" width="16.5546875" customWidth="1"/>
    <col min="5" max="5" width="11.664062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18" max="18" width="6.109375" customWidth="1"/>
    <col min="19" max="19" width="18.33203125" customWidth="1"/>
    <col min="21" max="21" width="14.5546875" customWidth="1"/>
  </cols>
  <sheetData>
    <row r="1" spans="1:26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0"/>
      <c r="L1" s="10"/>
      <c r="M1" s="10"/>
      <c r="N1" s="10"/>
      <c r="O1" s="10"/>
      <c r="P1" s="10"/>
      <c r="Q1" s="10"/>
      <c r="R1" s="10"/>
      <c r="S1" s="13"/>
      <c r="T1" s="13"/>
      <c r="U1" s="13"/>
      <c r="V1" s="13"/>
      <c r="W1" s="13"/>
      <c r="X1" s="13"/>
      <c r="Y1" s="13"/>
    </row>
    <row r="2" spans="1:26" x14ac:dyDescent="0.3">
      <c r="A2" s="16"/>
      <c r="B2" s="10"/>
      <c r="C2" s="10"/>
      <c r="D2" s="10"/>
      <c r="E2" s="10"/>
      <c r="F2" s="13"/>
      <c r="G2" s="13"/>
      <c r="H2" s="10"/>
      <c r="I2" s="10"/>
      <c r="J2" s="10" t="s">
        <v>475</v>
      </c>
      <c r="K2" s="10"/>
      <c r="L2" s="10"/>
      <c r="M2" s="10"/>
      <c r="N2" s="10"/>
      <c r="O2" s="10"/>
      <c r="P2" s="10"/>
      <c r="Q2" s="10"/>
      <c r="R2" s="10"/>
      <c r="S2" s="13"/>
      <c r="T2" s="13"/>
      <c r="U2" s="13"/>
      <c r="V2" s="13"/>
      <c r="W2" s="13"/>
      <c r="X2" s="13"/>
      <c r="Y2" s="13"/>
    </row>
    <row r="3" spans="1:26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3"/>
      <c r="T3" s="13"/>
      <c r="U3" s="13"/>
      <c r="V3" s="13"/>
      <c r="W3" s="13"/>
      <c r="X3" s="13"/>
      <c r="Y3" s="13"/>
      <c r="Z3" s="10"/>
    </row>
    <row r="4" spans="1:26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  <c r="S4" s="13"/>
      <c r="T4" s="13"/>
      <c r="U4" s="13"/>
      <c r="V4" s="13"/>
      <c r="W4" s="13"/>
      <c r="X4" s="13"/>
      <c r="Y4" s="13"/>
    </row>
    <row r="5" spans="1:26" s="10" customFormat="1" x14ac:dyDescent="0.3">
      <c r="A5" s="14">
        <v>44799</v>
      </c>
      <c r="B5" s="16">
        <v>1</v>
      </c>
      <c r="C5" s="25">
        <v>1040</v>
      </c>
      <c r="D5" s="13">
        <v>33</v>
      </c>
      <c r="E5" s="13">
        <f t="shared" ref="E5:E10" si="0">(1000/D5)*C5</f>
        <v>31515.151515151516</v>
      </c>
      <c r="F5" s="13"/>
      <c r="G5" s="13"/>
      <c r="H5" s="13"/>
      <c r="I5" s="10" t="s">
        <v>194</v>
      </c>
      <c r="J5" s="14">
        <v>44799</v>
      </c>
      <c r="K5" s="16">
        <v>1</v>
      </c>
      <c r="L5" s="25">
        <v>1321</v>
      </c>
      <c r="M5" s="13">
        <v>33</v>
      </c>
      <c r="N5" s="13">
        <f t="shared" ref="N5:N10" si="1">(1000/M5)*L5</f>
        <v>40030.303030303032</v>
      </c>
      <c r="O5"/>
      <c r="P5" s="15"/>
      <c r="Q5" s="13"/>
      <c r="R5" s="13"/>
      <c r="S5" s="13"/>
      <c r="T5" s="13"/>
      <c r="U5" s="13"/>
      <c r="V5" s="13"/>
      <c r="W5" s="13"/>
      <c r="X5" s="13"/>
      <c r="Y5" s="13"/>
    </row>
    <row r="6" spans="1:26" s="10" customFormat="1" x14ac:dyDescent="0.3">
      <c r="A6" s="14">
        <v>44799</v>
      </c>
      <c r="B6" s="16">
        <v>2</v>
      </c>
      <c r="C6" s="25">
        <v>1198</v>
      </c>
      <c r="D6" s="13">
        <v>33</v>
      </c>
      <c r="E6" s="13">
        <f t="shared" si="0"/>
        <v>36303.030303030304</v>
      </c>
      <c r="F6" s="13"/>
      <c r="G6" s="13" t="s">
        <v>424</v>
      </c>
      <c r="H6" s="13" t="s">
        <v>425</v>
      </c>
      <c r="J6" s="14">
        <v>44799</v>
      </c>
      <c r="K6" s="16">
        <v>2</v>
      </c>
      <c r="L6" s="25">
        <v>1279</v>
      </c>
      <c r="M6" s="13">
        <v>33</v>
      </c>
      <c r="N6" s="13">
        <f t="shared" si="1"/>
        <v>38757.57575757576</v>
      </c>
      <c r="O6"/>
      <c r="P6" s="15" t="s">
        <v>68</v>
      </c>
      <c r="Q6" s="13"/>
      <c r="R6" s="13"/>
      <c r="S6" s="13"/>
      <c r="T6" s="13"/>
      <c r="U6" s="13"/>
      <c r="V6" s="13"/>
      <c r="W6" s="13"/>
      <c r="X6" s="13"/>
      <c r="Y6" s="13"/>
    </row>
    <row r="7" spans="1:26" s="10" customFormat="1" x14ac:dyDescent="0.3">
      <c r="A7" s="14">
        <v>44799</v>
      </c>
      <c r="B7" s="16">
        <v>3</v>
      </c>
      <c r="C7" s="25">
        <v>1263</v>
      </c>
      <c r="D7" s="13">
        <v>33</v>
      </c>
      <c r="E7" s="13">
        <f t="shared" si="0"/>
        <v>38272.727272727272</v>
      </c>
      <c r="F7" s="13"/>
      <c r="G7" s="13">
        <f>AVERAGE(E5:E10)</f>
        <v>37646.464646464643</v>
      </c>
      <c r="H7" s="13">
        <f>( (45000)-('08262022'!G7))/(45000)*100</f>
        <v>16.341189674523015</v>
      </c>
      <c r="J7" s="14">
        <v>44799</v>
      </c>
      <c r="K7" s="16">
        <v>3</v>
      </c>
      <c r="L7" s="25">
        <v>1305</v>
      </c>
      <c r="M7" s="13">
        <v>33</v>
      </c>
      <c r="N7" s="13">
        <f t="shared" si="1"/>
        <v>39545.454545454544</v>
      </c>
      <c r="O7"/>
      <c r="P7" s="15">
        <f>AVERAGE(N5:N10)</f>
        <v>39722.222222222219</v>
      </c>
      <c r="Q7" s="13"/>
      <c r="R7" s="13"/>
      <c r="S7" s="13"/>
      <c r="T7" s="13"/>
      <c r="U7" s="13"/>
      <c r="V7" s="13"/>
      <c r="W7" s="13"/>
      <c r="X7" s="13"/>
      <c r="Y7" s="13"/>
    </row>
    <row r="8" spans="1:26" s="10" customFormat="1" x14ac:dyDescent="0.3">
      <c r="A8" s="14">
        <v>44799</v>
      </c>
      <c r="B8" s="16">
        <v>10</v>
      </c>
      <c r="C8" s="25">
        <v>1330</v>
      </c>
      <c r="D8" s="13">
        <v>33</v>
      </c>
      <c r="E8" s="13">
        <f t="shared" si="0"/>
        <v>40303.030303030304</v>
      </c>
      <c r="F8" s="13"/>
      <c r="G8" s="13"/>
      <c r="H8" s="13" t="s">
        <v>464</v>
      </c>
      <c r="J8" s="14">
        <v>44799</v>
      </c>
      <c r="K8" s="16">
        <v>10</v>
      </c>
      <c r="L8" s="25">
        <v>1315</v>
      </c>
      <c r="M8" s="13">
        <v>33</v>
      </c>
      <c r="N8" s="13">
        <f t="shared" si="1"/>
        <v>39848.484848484848</v>
      </c>
      <c r="O8"/>
      <c r="P8" s="15"/>
      <c r="Q8" s="13"/>
      <c r="R8" s="13"/>
      <c r="S8" s="13"/>
      <c r="T8" s="13"/>
      <c r="U8" s="13"/>
      <c r="V8" s="13"/>
      <c r="W8" s="13"/>
      <c r="X8" s="13"/>
      <c r="Y8" s="13"/>
    </row>
    <row r="9" spans="1:26" s="10" customFormat="1" x14ac:dyDescent="0.3">
      <c r="A9" s="14">
        <v>44799</v>
      </c>
      <c r="B9" s="16">
        <v>11</v>
      </c>
      <c r="C9" s="25">
        <v>1220</v>
      </c>
      <c r="D9" s="13">
        <v>33</v>
      </c>
      <c r="E9" s="13">
        <f t="shared" si="0"/>
        <v>36969.696969696968</v>
      </c>
      <c r="F9" s="13"/>
      <c r="G9" s="13"/>
      <c r="H9" s="13" t="s">
        <v>465</v>
      </c>
      <c r="I9" s="10" t="s">
        <v>194</v>
      </c>
      <c r="J9" s="14">
        <v>44799</v>
      </c>
      <c r="K9" s="16">
        <v>11</v>
      </c>
      <c r="L9" s="25">
        <v>1345</v>
      </c>
      <c r="M9" s="13">
        <v>33</v>
      </c>
      <c r="N9" s="13">
        <f t="shared" si="1"/>
        <v>40757.57575757576</v>
      </c>
      <c r="O9"/>
      <c r="P9" s="15"/>
      <c r="Q9" s="13"/>
      <c r="R9" s="13"/>
      <c r="S9" s="13"/>
      <c r="T9" s="13"/>
      <c r="U9" s="13"/>
      <c r="V9" s="13"/>
      <c r="W9" s="13"/>
      <c r="X9" s="13"/>
      <c r="Y9" s="13"/>
    </row>
    <row r="10" spans="1:26" s="10" customFormat="1" x14ac:dyDescent="0.3">
      <c r="A10" s="14">
        <v>44799</v>
      </c>
      <c r="B10" s="16">
        <v>12</v>
      </c>
      <c r="C10" s="25">
        <v>1403</v>
      </c>
      <c r="D10" s="13">
        <v>33</v>
      </c>
      <c r="E10" s="13">
        <f t="shared" si="0"/>
        <v>42515.15151515152</v>
      </c>
      <c r="F10" s="13"/>
      <c r="G10" s="13"/>
      <c r="I10" s="10" t="s">
        <v>294</v>
      </c>
      <c r="J10" s="14">
        <v>44799</v>
      </c>
      <c r="K10" s="16">
        <v>12</v>
      </c>
      <c r="L10" s="25">
        <v>1300</v>
      </c>
      <c r="M10" s="13">
        <v>33</v>
      </c>
      <c r="N10" s="13">
        <f t="shared" si="1"/>
        <v>39393.939393939399</v>
      </c>
      <c r="O10"/>
      <c r="P10" s="15"/>
      <c r="Q10" s="13"/>
      <c r="R10" s="13"/>
      <c r="S10" s="13"/>
      <c r="T10" s="13"/>
      <c r="U10" s="13"/>
      <c r="V10" s="13"/>
      <c r="W10" s="13"/>
      <c r="X10" s="13"/>
      <c r="Y10" s="13"/>
    </row>
    <row r="11" spans="1:26" s="10" customFormat="1" x14ac:dyDescent="0.3">
      <c r="A11" s="14"/>
      <c r="B11" s="16"/>
      <c r="C11" s="25"/>
      <c r="D11" s="13"/>
      <c r="E11" s="13"/>
      <c r="F11" s="13"/>
      <c r="G11" s="13"/>
      <c r="H11" s="13"/>
      <c r="J11" s="14"/>
      <c r="K11" s="16"/>
      <c r="L11" s="1"/>
      <c r="M11" s="13"/>
      <c r="N11" s="13"/>
      <c r="O11"/>
      <c r="P11" s="15"/>
      <c r="Q11" s="13"/>
      <c r="R11" s="13"/>
      <c r="S11" s="13"/>
      <c r="T11" s="13"/>
      <c r="U11" s="13"/>
      <c r="V11" s="13"/>
      <c r="W11" s="13"/>
      <c r="X11" s="13"/>
      <c r="Y11" s="13"/>
    </row>
    <row r="12" spans="1:26" s="10" customFormat="1" x14ac:dyDescent="0.3">
      <c r="A12" s="14"/>
      <c r="B12" s="16"/>
      <c r="C12" s="1"/>
      <c r="D12" s="1"/>
      <c r="E12" t="s">
        <v>194</v>
      </c>
      <c r="F12" s="15"/>
      <c r="G12" s="13"/>
      <c r="H12" s="13"/>
      <c r="I12" s="13"/>
      <c r="J12" s="13"/>
      <c r="K12" s="13" t="s">
        <v>438</v>
      </c>
      <c r="L12" s="10" t="s">
        <v>458</v>
      </c>
      <c r="M12" s="1"/>
      <c r="N12" s="1"/>
      <c r="O12"/>
      <c r="P12" s="15"/>
      <c r="Q12" s="13"/>
      <c r="R12" s="13"/>
      <c r="S12" s="13"/>
      <c r="T12" s="13"/>
      <c r="U12" s="13"/>
      <c r="V12" s="13"/>
      <c r="W12" s="13"/>
      <c r="X12" s="13"/>
      <c r="Y12" s="13"/>
    </row>
    <row r="13" spans="1:26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/>
      <c r="L13" s="15"/>
      <c r="M13" s="13"/>
      <c r="N13" s="13"/>
      <c r="O13"/>
      <c r="P13" s="15"/>
      <c r="Q13" s="13"/>
      <c r="R13" s="13"/>
      <c r="S13" s="13"/>
      <c r="T13" s="13"/>
      <c r="U13" s="13"/>
      <c r="V13" s="13"/>
      <c r="W13" s="13"/>
      <c r="X13" s="13"/>
      <c r="Y13" s="13"/>
    </row>
    <row r="14" spans="1:26" s="10" customFormat="1" x14ac:dyDescent="0.3">
      <c r="A14" s="14"/>
      <c r="B14" s="16" t="s">
        <v>446</v>
      </c>
      <c r="C14" s="15"/>
      <c r="D14" s="15"/>
      <c r="F14" s="15"/>
      <c r="G14" s="13"/>
      <c r="H14" s="13"/>
      <c r="I14" s="13"/>
      <c r="J14" s="14"/>
      <c r="K14" s="13"/>
      <c r="M14" s="13"/>
      <c r="N14" s="13"/>
      <c r="O14"/>
      <c r="P14" s="15"/>
      <c r="Q14" s="13"/>
      <c r="R14" s="13"/>
      <c r="S14" s="13"/>
      <c r="T14" s="13"/>
      <c r="U14" s="13"/>
      <c r="V14" s="13"/>
      <c r="W14" s="13"/>
      <c r="X14" s="13"/>
      <c r="Y14" s="13"/>
    </row>
    <row r="15" spans="1:26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/>
      <c r="M15"/>
      <c r="N15" s="1"/>
      <c r="O15"/>
      <c r="P15" s="15"/>
      <c r="Q15" s="13"/>
      <c r="R15" s="13"/>
      <c r="S15" s="13"/>
      <c r="T15" s="13"/>
      <c r="U15" s="13"/>
    </row>
    <row r="16" spans="1:26" s="10" customFormat="1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/>
      <c r="M16"/>
      <c r="N16" s="1"/>
      <c r="O16"/>
      <c r="P16" s="15"/>
      <c r="Q16" s="13"/>
      <c r="R16" s="13"/>
      <c r="S16" s="13"/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/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/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13"/>
      <c r="H20" s="13"/>
      <c r="I20" s="13"/>
      <c r="J20" s="13"/>
      <c r="K20" s="13"/>
      <c r="M20" s="1"/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35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40"/>
      <c r="H22" s="13" t="s">
        <v>432</v>
      </c>
      <c r="I22" s="13" t="s">
        <v>467</v>
      </c>
      <c r="J22" s="13"/>
      <c r="K22" s="1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 t="s">
        <v>194</v>
      </c>
      <c r="E23" s="10"/>
      <c r="F23" s="10"/>
      <c r="G23" s="1"/>
      <c r="I23" s="13"/>
      <c r="J23" s="13" t="s">
        <v>401</v>
      </c>
      <c r="K23" s="13" t="s">
        <v>402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"/>
      <c r="H24" t="s">
        <v>394</v>
      </c>
      <c r="I24" t="s">
        <v>397</v>
      </c>
      <c r="J24" t="s">
        <v>395</v>
      </c>
      <c r="K24" s="13" t="s">
        <v>393</v>
      </c>
      <c r="L24" s="13" t="s">
        <v>1</v>
      </c>
      <c r="M24" s="13" t="s">
        <v>396</v>
      </c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G25" s="1"/>
      <c r="H25" s="13" t="s">
        <v>392</v>
      </c>
      <c r="I25">
        <v>0.03</v>
      </c>
      <c r="J25" s="10">
        <v>35265</v>
      </c>
      <c r="K25" s="10">
        <v>10</v>
      </c>
      <c r="L25" s="13">
        <v>33</v>
      </c>
      <c r="M25" s="13">
        <f>((1000/L25)*J25)*K25</f>
        <v>10686363.636363637</v>
      </c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"/>
      <c r="H26" s="13" t="s">
        <v>391</v>
      </c>
      <c r="I26">
        <v>0.02</v>
      </c>
      <c r="J26" s="13">
        <v>21096</v>
      </c>
      <c r="K26" s="10">
        <v>10</v>
      </c>
      <c r="L26" s="13">
        <v>33</v>
      </c>
      <c r="M26" s="13">
        <f>((1000/L26)*J26)*K26</f>
        <v>6392727.2727272734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G27" s="10"/>
      <c r="H27" s="15"/>
      <c r="I27" s="10" t="s">
        <v>403</v>
      </c>
      <c r="J27" s="10"/>
      <c r="K27" s="10"/>
      <c r="L27" s="10"/>
      <c r="M27" s="10" t="s">
        <v>454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H28" s="15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G30" s="40" t="s">
        <v>466</v>
      </c>
      <c r="H30" s="13" t="s">
        <v>432</v>
      </c>
      <c r="I30" s="9" t="s">
        <v>474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I31" s="13"/>
      <c r="J31" s="13" t="s">
        <v>401</v>
      </c>
      <c r="K31" s="13" t="s">
        <v>402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H32" t="s">
        <v>394</v>
      </c>
      <c r="I32" t="s">
        <v>397</v>
      </c>
      <c r="J32" t="s">
        <v>395</v>
      </c>
      <c r="K32" s="13" t="s">
        <v>393</v>
      </c>
      <c r="L32" s="13" t="s">
        <v>1</v>
      </c>
      <c r="M32" s="13" t="s">
        <v>396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H33" s="13" t="s">
        <v>468</v>
      </c>
      <c r="I33">
        <v>0.03</v>
      </c>
      <c r="J33" s="10">
        <v>34087</v>
      </c>
      <c r="K33" s="10">
        <v>10</v>
      </c>
      <c r="L33" s="13">
        <v>33</v>
      </c>
      <c r="M33" s="13">
        <f>((1000/L33)*J33)*K33</f>
        <v>10329393.939393941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H34" s="13" t="s">
        <v>469</v>
      </c>
      <c r="I34">
        <v>0.02</v>
      </c>
      <c r="J34" s="13">
        <v>14412</v>
      </c>
      <c r="K34" s="10">
        <v>10</v>
      </c>
      <c r="L34" s="13">
        <v>33</v>
      </c>
      <c r="M34" s="13">
        <f>((1000/L34)*J34)*K34</f>
        <v>4367272.7272727275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H35" s="13" t="s">
        <v>470</v>
      </c>
      <c r="I35">
        <v>0.03</v>
      </c>
      <c r="J35">
        <v>42422</v>
      </c>
      <c r="K35" s="10">
        <v>10</v>
      </c>
      <c r="L35" s="13">
        <v>33</v>
      </c>
      <c r="M35" s="13">
        <f t="shared" ref="M35:M38" si="2">((1000/L35)*J35)*K35</f>
        <v>12855151.515151516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G36" s="10"/>
      <c r="H36" s="13" t="s">
        <v>471</v>
      </c>
      <c r="I36">
        <v>0.02</v>
      </c>
      <c r="J36" s="10">
        <v>15178</v>
      </c>
      <c r="K36" s="10">
        <v>10</v>
      </c>
      <c r="L36" s="13">
        <v>33</v>
      </c>
      <c r="M36" s="13">
        <f t="shared" si="2"/>
        <v>4599393.9393939395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G37" s="10"/>
      <c r="H37" s="13" t="s">
        <v>472</v>
      </c>
      <c r="I37" s="10">
        <v>1.4999999999999999E-2</v>
      </c>
      <c r="J37" s="10">
        <v>37711</v>
      </c>
      <c r="K37" s="10">
        <v>10</v>
      </c>
      <c r="L37" s="13">
        <v>33</v>
      </c>
      <c r="M37" s="13">
        <f t="shared" si="2"/>
        <v>11427575.75757576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G38" s="10"/>
      <c r="H38" s="13" t="s">
        <v>473</v>
      </c>
      <c r="I38" s="10">
        <v>2.3E-2</v>
      </c>
      <c r="J38" s="10">
        <v>6749</v>
      </c>
      <c r="K38" s="10">
        <v>10</v>
      </c>
      <c r="L38" s="13">
        <v>33</v>
      </c>
      <c r="M38" s="13">
        <f t="shared" si="2"/>
        <v>2045151.5151515151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 t="s">
        <v>194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opLeftCell="B10" zoomScale="106" zoomScaleNormal="106" workbookViewId="0">
      <selection activeCell="B12" sqref="B12"/>
    </sheetView>
  </sheetViews>
  <sheetFormatPr defaultRowHeight="14.4" x14ac:dyDescent="0.3"/>
  <cols>
    <col min="1" max="1" width="16.5546875" customWidth="1"/>
    <col min="5" max="5" width="11.664062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18" max="18" width="6.109375" customWidth="1"/>
    <col min="19" max="19" width="18.33203125" customWidth="1"/>
    <col min="21" max="21" width="14.5546875" customWidth="1"/>
  </cols>
  <sheetData>
    <row r="1" spans="1:27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7">
        <v>0.5</v>
      </c>
      <c r="L1" s="10"/>
      <c r="M1" s="10"/>
      <c r="N1" s="10"/>
      <c r="O1" s="10"/>
      <c r="P1" s="10"/>
      <c r="Q1" s="10"/>
      <c r="R1" s="10"/>
      <c r="S1" s="10" t="s">
        <v>409</v>
      </c>
      <c r="T1" s="17" t="s">
        <v>481</v>
      </c>
      <c r="U1" s="10" t="s">
        <v>482</v>
      </c>
      <c r="V1" s="10"/>
      <c r="W1" s="10"/>
      <c r="X1" s="10"/>
      <c r="Y1" s="10"/>
    </row>
    <row r="2" spans="1:27" x14ac:dyDescent="0.3">
      <c r="A2" s="16"/>
      <c r="B2" s="10"/>
      <c r="C2" s="10"/>
      <c r="D2" s="10"/>
      <c r="E2" s="10"/>
      <c r="F2" s="13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7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0" t="s">
        <v>83</v>
      </c>
      <c r="T3" s="16" t="s">
        <v>34</v>
      </c>
      <c r="U3" s="10" t="s">
        <v>58</v>
      </c>
      <c r="V3" s="13" t="s">
        <v>1</v>
      </c>
      <c r="W3" s="13" t="s">
        <v>293</v>
      </c>
      <c r="X3" s="16" t="s">
        <v>486</v>
      </c>
      <c r="Y3" s="10"/>
      <c r="Z3" s="10"/>
    </row>
    <row r="4" spans="1:27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3" t="s">
        <v>438</v>
      </c>
      <c r="Q4" s="13"/>
      <c r="R4" s="13"/>
      <c r="S4" s="14"/>
      <c r="T4" s="25"/>
      <c r="U4" s="25"/>
      <c r="V4" s="13"/>
      <c r="W4" s="13"/>
      <c r="X4" s="15"/>
      <c r="Y4" s="15"/>
    </row>
    <row r="5" spans="1:27" s="10" customFormat="1" x14ac:dyDescent="0.3">
      <c r="A5" s="14">
        <v>44802</v>
      </c>
      <c r="B5" s="16">
        <v>1</v>
      </c>
      <c r="C5" s="25">
        <v>1042</v>
      </c>
      <c r="D5" s="13">
        <v>33</v>
      </c>
      <c r="E5" s="13">
        <f t="shared" ref="E5:E10" si="0">(1000/D5)*C5</f>
        <v>31575.757575757576</v>
      </c>
      <c r="F5" s="13"/>
      <c r="G5" s="13"/>
      <c r="H5" s="13"/>
      <c r="I5" s="10" t="s">
        <v>194</v>
      </c>
      <c r="J5" s="14">
        <v>44802</v>
      </c>
      <c r="K5" s="16">
        <v>1</v>
      </c>
      <c r="L5" s="25">
        <v>1881</v>
      </c>
      <c r="M5" s="13">
        <v>33</v>
      </c>
      <c r="N5" s="13">
        <f t="shared" ref="N5:N10" si="1">(1000/M5)*L5</f>
        <v>57000</v>
      </c>
      <c r="P5" s="10" t="s">
        <v>478</v>
      </c>
      <c r="Q5" s="13"/>
      <c r="R5" s="13"/>
      <c r="S5" s="14">
        <v>44802</v>
      </c>
      <c r="T5" s="16">
        <v>1</v>
      </c>
      <c r="U5" s="25">
        <v>1664</v>
      </c>
      <c r="V5" s="13">
        <v>33</v>
      </c>
      <c r="W5" s="13">
        <f t="shared" ref="W5:W10" si="2">(1000/V5)*U5</f>
        <v>50424.242424242424</v>
      </c>
      <c r="X5">
        <f>((N5-W5)/N5)*100</f>
        <v>11.536416799574695</v>
      </c>
      <c r="Y5" s="15"/>
    </row>
    <row r="6" spans="1:27" s="10" customFormat="1" x14ac:dyDescent="0.3">
      <c r="A6" s="14">
        <v>44802</v>
      </c>
      <c r="B6" s="16">
        <v>2</v>
      </c>
      <c r="C6" s="25">
        <v>987</v>
      </c>
      <c r="D6" s="13">
        <v>33</v>
      </c>
      <c r="E6" s="13">
        <f t="shared" si="0"/>
        <v>29909.090909090912</v>
      </c>
      <c r="F6" s="13"/>
      <c r="G6" s="13" t="s">
        <v>424</v>
      </c>
      <c r="H6" s="13" t="s">
        <v>425</v>
      </c>
      <c r="J6" s="14">
        <v>44802</v>
      </c>
      <c r="K6" s="16">
        <v>2</v>
      </c>
      <c r="L6" s="25">
        <v>1864</v>
      </c>
      <c r="M6" s="13">
        <v>33</v>
      </c>
      <c r="N6" s="13">
        <f t="shared" si="1"/>
        <v>56484.848484848488</v>
      </c>
      <c r="O6"/>
      <c r="P6" s="15" t="s">
        <v>68</v>
      </c>
      <c r="Q6" s="13"/>
      <c r="R6" s="13"/>
      <c r="S6" s="14">
        <v>44802</v>
      </c>
      <c r="T6" s="16">
        <v>2</v>
      </c>
      <c r="U6" s="25">
        <v>1573</v>
      </c>
      <c r="V6" s="13">
        <v>33</v>
      </c>
      <c r="W6" s="13">
        <f t="shared" si="2"/>
        <v>47666.666666666672</v>
      </c>
      <c r="X6">
        <f t="shared" ref="X6:X10" si="3">((N6-W6)/N6)*100</f>
        <v>15.611587982832614</v>
      </c>
      <c r="Z6" s="15" t="s">
        <v>487</v>
      </c>
    </row>
    <row r="7" spans="1:27" s="10" customFormat="1" x14ac:dyDescent="0.3">
      <c r="A7" s="14">
        <v>44802</v>
      </c>
      <c r="B7" s="16">
        <v>3</v>
      </c>
      <c r="C7" s="25">
        <v>1003</v>
      </c>
      <c r="D7" s="13">
        <v>33</v>
      </c>
      <c r="E7" s="13">
        <f t="shared" si="0"/>
        <v>30393.939393939396</v>
      </c>
      <c r="F7" s="13"/>
      <c r="G7" s="13">
        <f>AVERAGE(E5:E10)</f>
        <v>31414.141414141417</v>
      </c>
      <c r="H7" s="13">
        <f>( (45000)-('08292022'!G7))/(45000)*100</f>
        <v>30.190796857463521</v>
      </c>
      <c r="J7" s="14">
        <v>44802</v>
      </c>
      <c r="K7" s="16">
        <v>3</v>
      </c>
      <c r="L7" s="25">
        <v>1613</v>
      </c>
      <c r="M7" s="13">
        <v>33</v>
      </c>
      <c r="N7" s="13">
        <f t="shared" si="1"/>
        <v>48878.78787878788</v>
      </c>
      <c r="O7"/>
      <c r="P7" s="15">
        <f>AVERAGE(N5:N10)</f>
        <v>52717.17171717171</v>
      </c>
      <c r="Q7" s="13"/>
      <c r="R7" s="13"/>
      <c r="S7" s="14">
        <v>44802</v>
      </c>
      <c r="T7" s="16">
        <v>3</v>
      </c>
      <c r="U7" s="25">
        <v>1572</v>
      </c>
      <c r="V7" s="13">
        <v>33</v>
      </c>
      <c r="W7" s="13">
        <f t="shared" si="2"/>
        <v>47636.36363636364</v>
      </c>
      <c r="X7">
        <f>((N7-W7)/N7)*100</f>
        <v>2.5418474891506464</v>
      </c>
      <c r="Z7" s="15">
        <f>AVERAGE(W5:W10)</f>
        <v>48797.979797979795</v>
      </c>
    </row>
    <row r="8" spans="1:27" s="10" customFormat="1" x14ac:dyDescent="0.3">
      <c r="A8" s="14">
        <v>44802</v>
      </c>
      <c r="B8" s="16">
        <v>10</v>
      </c>
      <c r="C8" s="25">
        <v>1044</v>
      </c>
      <c r="D8" s="13">
        <v>33</v>
      </c>
      <c r="E8" s="13">
        <f t="shared" si="0"/>
        <v>31636.36363636364</v>
      </c>
      <c r="F8" s="13"/>
      <c r="G8" s="13"/>
      <c r="H8" s="13" t="s">
        <v>464</v>
      </c>
      <c r="J8" s="14">
        <v>44802</v>
      </c>
      <c r="K8" s="16">
        <v>10</v>
      </c>
      <c r="L8" s="25">
        <v>1655</v>
      </c>
      <c r="M8" s="13">
        <v>33</v>
      </c>
      <c r="N8" s="13">
        <f t="shared" si="1"/>
        <v>50151.515151515152</v>
      </c>
      <c r="O8"/>
      <c r="P8" s="15"/>
      <c r="Q8" s="13"/>
      <c r="R8" s="13"/>
      <c r="S8" s="14">
        <v>44802</v>
      </c>
      <c r="T8" s="16">
        <v>10</v>
      </c>
      <c r="U8" s="25">
        <v>1645</v>
      </c>
      <c r="V8" s="13">
        <v>33</v>
      </c>
      <c r="W8" s="13">
        <f t="shared" si="2"/>
        <v>49848.484848484848</v>
      </c>
      <c r="X8">
        <f t="shared" si="3"/>
        <v>0.60422960725075703</v>
      </c>
      <c r="Y8" s="15"/>
      <c r="Z8" s="10" t="s">
        <v>488</v>
      </c>
    </row>
    <row r="9" spans="1:27" s="10" customFormat="1" x14ac:dyDescent="0.3">
      <c r="A9" s="14">
        <v>44802</v>
      </c>
      <c r="B9" s="16">
        <v>11</v>
      </c>
      <c r="C9" s="25">
        <v>1040</v>
      </c>
      <c r="D9" s="13">
        <v>33</v>
      </c>
      <c r="E9" s="13">
        <f t="shared" si="0"/>
        <v>31515.151515151516</v>
      </c>
      <c r="F9" s="13"/>
      <c r="G9" s="13"/>
      <c r="H9" s="13" t="s">
        <v>465</v>
      </c>
      <c r="I9" s="10" t="s">
        <v>194</v>
      </c>
      <c r="J9" s="14">
        <v>44802</v>
      </c>
      <c r="K9" s="16">
        <v>11</v>
      </c>
      <c r="L9" s="25">
        <v>1750</v>
      </c>
      <c r="M9" s="13">
        <v>33</v>
      </c>
      <c r="N9" s="13">
        <f t="shared" si="1"/>
        <v>53030.303030303032</v>
      </c>
      <c r="O9"/>
      <c r="P9" s="15"/>
      <c r="Q9" s="13"/>
      <c r="R9" s="13"/>
      <c r="S9" s="14">
        <v>44802</v>
      </c>
      <c r="T9" s="16">
        <v>11</v>
      </c>
      <c r="U9" s="25">
        <v>1641</v>
      </c>
      <c r="V9" s="13">
        <v>33</v>
      </c>
      <c r="W9" s="13">
        <f t="shared" si="2"/>
        <v>49727.272727272728</v>
      </c>
      <c r="X9">
        <f t="shared" si="3"/>
        <v>6.2285714285714295</v>
      </c>
      <c r="Y9" s="15"/>
      <c r="Z9" s="15">
        <f>AVERAGE(X5:X10)</f>
        <v>7.1617357502349996</v>
      </c>
      <c r="AA9" s="23" t="s">
        <v>489</v>
      </c>
    </row>
    <row r="10" spans="1:27" s="10" customFormat="1" x14ac:dyDescent="0.3">
      <c r="A10" s="14">
        <v>44802</v>
      </c>
      <c r="B10" s="16">
        <v>12</v>
      </c>
      <c r="C10" s="25">
        <v>1104</v>
      </c>
      <c r="D10" s="13">
        <v>33</v>
      </c>
      <c r="E10" s="13">
        <f t="shared" si="0"/>
        <v>33454.545454545456</v>
      </c>
      <c r="F10" s="13"/>
      <c r="G10" s="13"/>
      <c r="H10" s="13">
        <f>( (40000)-('08292022'!G7))/(40000)*100</f>
        <v>21.46464646464646</v>
      </c>
      <c r="I10" s="10" t="s">
        <v>294</v>
      </c>
      <c r="J10" s="14">
        <v>44802</v>
      </c>
      <c r="K10" s="16">
        <v>12</v>
      </c>
      <c r="L10" s="25">
        <v>1675</v>
      </c>
      <c r="M10" s="13">
        <v>33</v>
      </c>
      <c r="N10" s="13">
        <f t="shared" si="1"/>
        <v>50757.57575757576</v>
      </c>
      <c r="O10"/>
      <c r="P10" s="15"/>
      <c r="Q10" s="13"/>
      <c r="R10" s="13"/>
      <c r="S10" s="14">
        <v>44802</v>
      </c>
      <c r="T10" s="16">
        <v>12</v>
      </c>
      <c r="U10" s="25">
        <v>1567</v>
      </c>
      <c r="V10" s="13">
        <v>33</v>
      </c>
      <c r="W10" s="13">
        <f t="shared" si="2"/>
        <v>47484.848484848488</v>
      </c>
      <c r="X10">
        <f t="shared" si="3"/>
        <v>6.4477611940298498</v>
      </c>
      <c r="Y10" s="15"/>
    </row>
    <row r="11" spans="1:27" s="10" customFormat="1" x14ac:dyDescent="0.3">
      <c r="A11" s="14"/>
      <c r="B11" s="16"/>
      <c r="C11" s="25"/>
      <c r="D11" s="13"/>
      <c r="E11" s="13"/>
      <c r="F11" s="13"/>
      <c r="G11" s="13"/>
      <c r="H11" s="13" t="s">
        <v>477</v>
      </c>
      <c r="J11" s="14"/>
      <c r="K11" s="16"/>
      <c r="L11" s="1"/>
      <c r="M11" s="13"/>
      <c r="N11" s="13"/>
      <c r="O11"/>
      <c r="P11" s="15"/>
      <c r="Q11" s="13"/>
      <c r="R11" s="13"/>
      <c r="S11" s="13"/>
      <c r="T11" s="13"/>
      <c r="U11" s="13"/>
      <c r="V11" s="13"/>
      <c r="W11" s="13"/>
      <c r="X11" s="13"/>
      <c r="Y11" s="13"/>
    </row>
    <row r="12" spans="1:27" s="10" customFormat="1" x14ac:dyDescent="0.3">
      <c r="A12" s="14"/>
      <c r="B12" s="16" t="s">
        <v>520</v>
      </c>
      <c r="C12" s="1"/>
      <c r="D12" s="1"/>
      <c r="E12" t="s">
        <v>194</v>
      </c>
      <c r="F12" s="15"/>
      <c r="G12" s="13"/>
      <c r="H12" s="13" t="s">
        <v>480</v>
      </c>
      <c r="I12" s="13"/>
      <c r="J12" s="13"/>
      <c r="K12" s="13" t="s">
        <v>438</v>
      </c>
      <c r="L12" s="10" t="s">
        <v>478</v>
      </c>
      <c r="M12" s="1" t="s">
        <v>479</v>
      </c>
      <c r="N12" s="1"/>
      <c r="O12"/>
      <c r="P12" s="15"/>
      <c r="Q12" s="13"/>
      <c r="R12" s="13"/>
      <c r="S12" s="13" t="s">
        <v>483</v>
      </c>
      <c r="T12" s="13"/>
      <c r="U12" s="13"/>
      <c r="V12" s="13"/>
      <c r="W12" s="13"/>
      <c r="X12" s="13"/>
      <c r="Y12" s="13"/>
    </row>
    <row r="13" spans="1:27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/>
      <c r="L13" s="15"/>
      <c r="M13" s="13"/>
      <c r="N13" s="13"/>
      <c r="O13"/>
      <c r="P13" s="15"/>
      <c r="Q13" s="13"/>
      <c r="R13" s="13"/>
      <c r="S13" s="13" t="s">
        <v>484</v>
      </c>
      <c r="T13" s="13"/>
      <c r="U13" s="13"/>
      <c r="V13" s="13"/>
      <c r="W13" s="13"/>
      <c r="X13" s="13"/>
      <c r="Y13" s="13"/>
    </row>
    <row r="14" spans="1:27" s="10" customFormat="1" x14ac:dyDescent="0.3">
      <c r="A14" s="14"/>
      <c r="B14" s="16" t="s">
        <v>446</v>
      </c>
      <c r="C14" s="15"/>
      <c r="D14" s="15"/>
      <c r="F14" s="15"/>
      <c r="G14" s="13"/>
      <c r="H14" s="13"/>
      <c r="I14" s="13"/>
      <c r="J14" s="14"/>
      <c r="K14" s="13"/>
      <c r="M14" s="13"/>
      <c r="N14" s="13"/>
      <c r="O14"/>
      <c r="P14" s="15"/>
      <c r="Q14" s="13"/>
      <c r="R14" s="13"/>
      <c r="S14" s="13" t="s">
        <v>485</v>
      </c>
      <c r="T14" s="13"/>
      <c r="U14" s="13"/>
      <c r="V14" s="13"/>
      <c r="W14" s="13"/>
      <c r="X14" s="13"/>
      <c r="Y14" s="13"/>
    </row>
    <row r="15" spans="1:27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/>
      <c r="M15"/>
      <c r="N15" s="1"/>
      <c r="O15"/>
      <c r="P15" s="15"/>
      <c r="Q15" s="13"/>
      <c r="R15" s="13"/>
      <c r="S15" s="13"/>
      <c r="T15" s="13"/>
      <c r="U15" s="13"/>
    </row>
    <row r="16" spans="1:27" s="10" customFormat="1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/>
      <c r="M16"/>
      <c r="N16" s="1"/>
      <c r="O16"/>
      <c r="P16" s="15"/>
      <c r="Q16" s="13"/>
      <c r="R16" s="13"/>
      <c r="S16" s="13" t="s">
        <v>490</v>
      </c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 t="s">
        <v>491</v>
      </c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/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40" t="s">
        <v>466</v>
      </c>
      <c r="H20" s="13" t="s">
        <v>432</v>
      </c>
      <c r="I20" s="10" t="s">
        <v>476</v>
      </c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/>
      <c r="H21"/>
      <c r="I21" s="13"/>
      <c r="J21" s="13" t="s">
        <v>401</v>
      </c>
      <c r="K21" s="13" t="s">
        <v>402</v>
      </c>
      <c r="N21" s="23"/>
    </row>
    <row r="22" spans="1:26" x14ac:dyDescent="0.3">
      <c r="A22" s="23"/>
      <c r="B22" s="10"/>
      <c r="C22" s="10"/>
      <c r="D22" s="10"/>
      <c r="E22" s="10"/>
      <c r="F22" s="10"/>
      <c r="H22" t="s">
        <v>394</v>
      </c>
      <c r="I22" t="s">
        <v>397</v>
      </c>
      <c r="J22" t="s">
        <v>395</v>
      </c>
      <c r="K22" s="13" t="s">
        <v>393</v>
      </c>
      <c r="L22" s="13" t="s">
        <v>1</v>
      </c>
      <c r="M22" s="13" t="s">
        <v>396</v>
      </c>
      <c r="N22" s="23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 t="s">
        <v>194</v>
      </c>
      <c r="E23" s="10"/>
      <c r="F23" s="10"/>
      <c r="H23" s="13" t="s">
        <v>468</v>
      </c>
      <c r="I23">
        <v>0.03</v>
      </c>
      <c r="J23" s="10">
        <v>34087</v>
      </c>
      <c r="K23" s="10">
        <v>10</v>
      </c>
      <c r="L23" s="13">
        <v>33</v>
      </c>
      <c r="M23" s="13">
        <f>((1000/L23)*J23)*K23</f>
        <v>10329393.939393941</v>
      </c>
      <c r="N23" s="23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H24" s="13" t="s">
        <v>469</v>
      </c>
      <c r="I24">
        <v>0.02</v>
      </c>
      <c r="J24" s="13">
        <v>14412</v>
      </c>
      <c r="K24" s="10">
        <v>10</v>
      </c>
      <c r="L24" s="13">
        <v>33</v>
      </c>
      <c r="M24" s="13">
        <f>((1000/L24)*J24)*K24</f>
        <v>4367272.7272727275</v>
      </c>
      <c r="N24" s="23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H25" s="13" t="s">
        <v>470</v>
      </c>
      <c r="I25">
        <v>0.03</v>
      </c>
      <c r="J25">
        <v>42422</v>
      </c>
      <c r="K25" s="10">
        <v>10</v>
      </c>
      <c r="L25" s="13">
        <v>33</v>
      </c>
      <c r="M25" s="13">
        <f t="shared" ref="M25:M28" si="4">((1000/L25)*J25)*K25</f>
        <v>12855151.515151516</v>
      </c>
      <c r="N25" s="23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0"/>
      <c r="H26" s="13" t="s">
        <v>471</v>
      </c>
      <c r="I26">
        <v>0.02</v>
      </c>
      <c r="J26" s="10">
        <v>15178</v>
      </c>
      <c r="K26" s="10">
        <v>10</v>
      </c>
      <c r="L26" s="13">
        <v>33</v>
      </c>
      <c r="M26" s="13">
        <f t="shared" si="4"/>
        <v>4599393.9393939395</v>
      </c>
      <c r="N26" s="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G27" s="10"/>
      <c r="H27" s="13" t="s">
        <v>472</v>
      </c>
      <c r="I27" s="10">
        <v>1.4999999999999999E-2</v>
      </c>
      <c r="J27" s="10">
        <v>37711</v>
      </c>
      <c r="K27" s="10">
        <v>10</v>
      </c>
      <c r="L27" s="13">
        <v>33</v>
      </c>
      <c r="M27" s="13">
        <f t="shared" si="4"/>
        <v>11427575.75757576</v>
      </c>
      <c r="N27" s="2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G28" s="10"/>
      <c r="H28" s="13" t="s">
        <v>473</v>
      </c>
      <c r="I28" s="10">
        <v>2.3E-2</v>
      </c>
      <c r="J28" s="10">
        <v>6749</v>
      </c>
      <c r="K28" s="10">
        <v>10</v>
      </c>
      <c r="L28" s="13">
        <v>33</v>
      </c>
      <c r="M28" s="13">
        <f t="shared" si="4"/>
        <v>2045151.5151515151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 t="s">
        <v>194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opLeftCell="F13" zoomScale="106" zoomScaleNormal="106" workbookViewId="0">
      <selection activeCell="H25" sqref="H25:M29"/>
    </sheetView>
  </sheetViews>
  <sheetFormatPr defaultRowHeight="14.4" x14ac:dyDescent="0.3"/>
  <cols>
    <col min="1" max="1" width="16.5546875" customWidth="1"/>
    <col min="5" max="5" width="11.664062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18" max="18" width="6.109375" customWidth="1"/>
    <col min="19" max="19" width="18.33203125" customWidth="1"/>
    <col min="21" max="21" width="14.5546875" customWidth="1"/>
  </cols>
  <sheetData>
    <row r="1" spans="1:29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7">
        <v>0.52083333333333337</v>
      </c>
      <c r="L1" s="10"/>
      <c r="M1" s="10"/>
      <c r="N1" s="10"/>
      <c r="O1" s="10"/>
      <c r="P1" s="10"/>
      <c r="Q1" s="10"/>
      <c r="R1" s="10"/>
      <c r="S1" s="10" t="s">
        <v>409</v>
      </c>
      <c r="T1" s="17" t="s">
        <v>498</v>
      </c>
      <c r="U1" s="9" t="s">
        <v>499</v>
      </c>
      <c r="V1" s="9"/>
      <c r="W1" s="9"/>
      <c r="X1" s="9"/>
      <c r="Y1" s="9"/>
      <c r="Z1" s="9"/>
      <c r="AA1" s="10"/>
    </row>
    <row r="2" spans="1:29" x14ac:dyDescent="0.3">
      <c r="A2" s="16"/>
      <c r="B2" s="10"/>
      <c r="C2" s="10"/>
      <c r="D2" s="10"/>
      <c r="E2" s="10"/>
      <c r="F2" s="13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 t="s">
        <v>500</v>
      </c>
      <c r="V2" s="9"/>
      <c r="W2" s="9"/>
      <c r="X2" s="9"/>
      <c r="Y2" s="9"/>
      <c r="Z2" s="9"/>
      <c r="AA2" s="10"/>
    </row>
    <row r="3" spans="1:29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0" t="s">
        <v>83</v>
      </c>
      <c r="T3" s="16" t="s">
        <v>34</v>
      </c>
      <c r="U3" s="10" t="s">
        <v>58</v>
      </c>
      <c r="V3" s="13" t="s">
        <v>1</v>
      </c>
      <c r="W3" s="13" t="s">
        <v>293</v>
      </c>
      <c r="X3" s="16" t="s">
        <v>486</v>
      </c>
      <c r="Y3" s="10"/>
      <c r="Z3" s="10"/>
      <c r="AA3" s="10"/>
    </row>
    <row r="4" spans="1:29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3" t="s">
        <v>438</v>
      </c>
      <c r="Q4" s="13"/>
      <c r="R4" s="13"/>
      <c r="S4" s="14"/>
      <c r="T4" s="25"/>
      <c r="U4" s="25"/>
      <c r="V4" s="13"/>
      <c r="W4" s="13"/>
      <c r="X4" s="15"/>
    </row>
    <row r="5" spans="1:29" s="10" customFormat="1" x14ac:dyDescent="0.3">
      <c r="A5" s="14">
        <v>44803</v>
      </c>
      <c r="B5" s="16">
        <v>1</v>
      </c>
      <c r="C5" s="25">
        <v>1489</v>
      </c>
      <c r="D5" s="13">
        <v>33</v>
      </c>
      <c r="E5" s="13">
        <f t="shared" ref="E5:E10" si="0">(1000/D5)*C5</f>
        <v>45121.21212121212</v>
      </c>
      <c r="F5" s="13"/>
      <c r="G5" s="13"/>
      <c r="H5" s="13"/>
      <c r="I5" s="10" t="s">
        <v>194</v>
      </c>
      <c r="J5" s="14">
        <v>44803</v>
      </c>
      <c r="K5" s="16">
        <v>1</v>
      </c>
      <c r="L5" s="25">
        <v>1626</v>
      </c>
      <c r="M5" s="13">
        <v>33</v>
      </c>
      <c r="N5" s="13">
        <f t="shared" ref="N5:N10" si="1">(1000/M5)*L5</f>
        <v>49272.727272727272</v>
      </c>
      <c r="P5" s="10" t="s">
        <v>494</v>
      </c>
      <c r="Q5" s="13"/>
      <c r="R5" s="13"/>
      <c r="S5" s="14">
        <v>44803</v>
      </c>
      <c r="T5" s="16">
        <v>1</v>
      </c>
      <c r="U5" s="25">
        <v>1602</v>
      </c>
      <c r="V5" s="13">
        <v>33</v>
      </c>
      <c r="W5" s="13">
        <f t="shared" ref="W5:W10" si="2">(1000/V5)*U5</f>
        <v>48545.454545454551</v>
      </c>
      <c r="X5">
        <f>((N5-W5)/N5)*100</f>
        <v>1.4760147601475881</v>
      </c>
    </row>
    <row r="6" spans="1:29" s="10" customFormat="1" x14ac:dyDescent="0.3">
      <c r="A6" s="14">
        <v>44803</v>
      </c>
      <c r="B6" s="16">
        <v>2</v>
      </c>
      <c r="C6" s="25">
        <v>1404</v>
      </c>
      <c r="D6" s="13">
        <v>33</v>
      </c>
      <c r="E6" s="13">
        <f t="shared" si="0"/>
        <v>42545.454545454544</v>
      </c>
      <c r="F6" s="13"/>
      <c r="G6" s="13" t="s">
        <v>424</v>
      </c>
      <c r="H6" s="13" t="s">
        <v>425</v>
      </c>
      <c r="J6" s="14">
        <v>44803</v>
      </c>
      <c r="K6" s="16">
        <v>2</v>
      </c>
      <c r="L6" s="25">
        <v>1747</v>
      </c>
      <c r="M6" s="13">
        <v>33</v>
      </c>
      <c r="N6" s="13">
        <f t="shared" si="1"/>
        <v>52939.393939393944</v>
      </c>
      <c r="O6"/>
      <c r="P6" s="15" t="s">
        <v>68</v>
      </c>
      <c r="Q6" s="13"/>
      <c r="R6" s="13"/>
      <c r="S6" s="14">
        <v>44803</v>
      </c>
      <c r="T6" s="16">
        <v>2</v>
      </c>
      <c r="U6" s="25">
        <v>1595</v>
      </c>
      <c r="V6" s="13">
        <v>33</v>
      </c>
      <c r="W6" s="13">
        <f t="shared" si="2"/>
        <v>48333.333333333336</v>
      </c>
      <c r="X6">
        <f>((N6-W6)/N6)*100</f>
        <v>8.7006296508299972</v>
      </c>
      <c r="Y6" s="15" t="s">
        <v>68</v>
      </c>
      <c r="Z6" s="13" t="s">
        <v>501</v>
      </c>
    </row>
    <row r="7" spans="1:29" s="10" customFormat="1" x14ac:dyDescent="0.3">
      <c r="A7" s="14">
        <v>44803</v>
      </c>
      <c r="B7" s="16">
        <v>3</v>
      </c>
      <c r="C7" s="25">
        <v>1399</v>
      </c>
      <c r="D7" s="13">
        <v>33</v>
      </c>
      <c r="E7" s="13">
        <f t="shared" si="0"/>
        <v>42393.939393939399</v>
      </c>
      <c r="F7" s="13"/>
      <c r="G7" s="13">
        <f>AVERAGE(E5:E10)</f>
        <v>44318.181818181823</v>
      </c>
      <c r="H7" s="13">
        <f>( (48798+10000)-('08302022'!G7))/(48798+10000)*100</f>
        <v>24.626378757471642</v>
      </c>
      <c r="J7" s="14">
        <v>44803</v>
      </c>
      <c r="K7" s="16">
        <v>3</v>
      </c>
      <c r="L7" s="25">
        <v>1699</v>
      </c>
      <c r="M7" s="13">
        <v>33</v>
      </c>
      <c r="N7" s="13">
        <f t="shared" si="1"/>
        <v>51484.848484848488</v>
      </c>
      <c r="O7"/>
      <c r="P7" s="15">
        <f>AVERAGE(N5:N10)</f>
        <v>52833.333333333336</v>
      </c>
      <c r="Q7" s="13" t="s">
        <v>503</v>
      </c>
      <c r="R7" s="13"/>
      <c r="S7" s="14">
        <v>44803</v>
      </c>
      <c r="T7" s="16">
        <v>3</v>
      </c>
      <c r="U7" s="25">
        <v>1682</v>
      </c>
      <c r="V7" s="13">
        <v>33</v>
      </c>
      <c r="W7" s="13">
        <f t="shared" si="2"/>
        <v>50969.696969696975</v>
      </c>
      <c r="X7">
        <f>((N7-W7)/N7)*100</f>
        <v>1.0005885815185347</v>
      </c>
      <c r="Y7" s="15">
        <f>AVERAGE(W5:W10)</f>
        <v>51707.070707070707</v>
      </c>
      <c r="Z7" s="13">
        <f>AVERAGE(X5:X8,X10)</f>
        <v>3.5412741708717546</v>
      </c>
    </row>
    <row r="8" spans="1:29" s="10" customFormat="1" x14ac:dyDescent="0.3">
      <c r="A8" s="14">
        <v>44803</v>
      </c>
      <c r="B8" s="16">
        <v>10</v>
      </c>
      <c r="C8" s="25">
        <v>1279</v>
      </c>
      <c r="D8" s="13">
        <v>33</v>
      </c>
      <c r="E8" s="13">
        <f t="shared" si="0"/>
        <v>38757.57575757576</v>
      </c>
      <c r="F8" s="13"/>
      <c r="G8" s="13"/>
      <c r="H8" s="13" t="s">
        <v>493</v>
      </c>
      <c r="J8" s="14">
        <v>44803</v>
      </c>
      <c r="K8" s="16">
        <v>10</v>
      </c>
      <c r="L8" s="25">
        <v>1813</v>
      </c>
      <c r="M8" s="13">
        <v>33</v>
      </c>
      <c r="N8" s="13">
        <f t="shared" si="1"/>
        <v>54939.393939393944</v>
      </c>
      <c r="O8"/>
      <c r="P8" s="15"/>
      <c r="Q8" s="13" t="s">
        <v>504</v>
      </c>
      <c r="R8" s="13"/>
      <c r="S8" s="14">
        <v>44803</v>
      </c>
      <c r="T8" s="16">
        <v>10</v>
      </c>
      <c r="U8" s="25">
        <v>1740</v>
      </c>
      <c r="V8" s="13">
        <v>33</v>
      </c>
      <c r="W8" s="13">
        <f t="shared" si="2"/>
        <v>52727.272727272728</v>
      </c>
      <c r="X8">
        <f>((N8-W8)/N8)*100</f>
        <v>4.0264754550468895</v>
      </c>
      <c r="Z8" s="10" t="s">
        <v>502</v>
      </c>
    </row>
    <row r="9" spans="1:29" s="10" customFormat="1" x14ac:dyDescent="0.3">
      <c r="A9" s="14">
        <v>44803</v>
      </c>
      <c r="B9" s="16">
        <v>11</v>
      </c>
      <c r="C9" s="25">
        <v>1468</v>
      </c>
      <c r="D9" s="13">
        <v>33</v>
      </c>
      <c r="E9" s="13">
        <f t="shared" si="0"/>
        <v>44484.848484848488</v>
      </c>
      <c r="F9" s="13"/>
      <c r="G9" s="13"/>
      <c r="H9" s="10" t="s">
        <v>492</v>
      </c>
      <c r="I9" s="10" t="s">
        <v>194</v>
      </c>
      <c r="J9" s="14">
        <v>44803</v>
      </c>
      <c r="K9" s="16">
        <v>11</v>
      </c>
      <c r="L9" s="25">
        <v>1698</v>
      </c>
      <c r="M9" s="13">
        <v>33</v>
      </c>
      <c r="N9" s="13">
        <f t="shared" si="1"/>
        <v>51454.545454545456</v>
      </c>
      <c r="O9"/>
      <c r="P9" s="15"/>
      <c r="Q9" s="13" t="s">
        <v>505</v>
      </c>
      <c r="R9" s="13"/>
      <c r="S9" s="14">
        <v>44803</v>
      </c>
      <c r="T9" s="16">
        <v>11</v>
      </c>
      <c r="U9" s="25">
        <v>1788</v>
      </c>
      <c r="V9" s="13">
        <v>33</v>
      </c>
      <c r="W9" s="13">
        <f t="shared" si="2"/>
        <v>54181.818181818184</v>
      </c>
      <c r="X9">
        <f>((N9-W9)/N9)*100</f>
        <v>-5.3003533568904606</v>
      </c>
      <c r="Z9" s="10">
        <f>Z7/3.3</f>
        <v>1.0731133851126529</v>
      </c>
    </row>
    <row r="10" spans="1:29" s="10" customFormat="1" x14ac:dyDescent="0.3">
      <c r="A10" s="14">
        <v>44803</v>
      </c>
      <c r="B10" s="16">
        <v>12</v>
      </c>
      <c r="C10" s="25">
        <v>1736</v>
      </c>
      <c r="D10" s="13">
        <v>33</v>
      </c>
      <c r="E10" s="13">
        <f t="shared" si="0"/>
        <v>52606.060606060608</v>
      </c>
      <c r="F10" s="13"/>
      <c r="G10" s="13"/>
      <c r="H10" s="13"/>
      <c r="I10" s="10" t="s">
        <v>294</v>
      </c>
      <c r="J10" s="14">
        <v>44803</v>
      </c>
      <c r="K10" s="16">
        <v>12</v>
      </c>
      <c r="L10" s="25">
        <v>1878</v>
      </c>
      <c r="M10" s="13">
        <v>33</v>
      </c>
      <c r="N10" s="13">
        <f t="shared" si="1"/>
        <v>56909.090909090912</v>
      </c>
      <c r="O10"/>
      <c r="P10" s="15"/>
      <c r="Q10" s="13"/>
      <c r="R10" s="13"/>
      <c r="S10" s="14">
        <v>44803</v>
      </c>
      <c r="T10" s="16">
        <v>12</v>
      </c>
      <c r="U10" s="25">
        <v>1831</v>
      </c>
      <c r="V10" s="13">
        <v>33</v>
      </c>
      <c r="W10" s="13">
        <f t="shared" si="2"/>
        <v>55484.848484848488</v>
      </c>
      <c r="X10">
        <f t="shared" ref="X10" si="3">((N10-W10)/N10)*100</f>
        <v>2.502662406815761</v>
      </c>
      <c r="Z10" s="9" t="s">
        <v>506</v>
      </c>
      <c r="AA10" s="9"/>
      <c r="AB10" s="9"/>
      <c r="AC10" s="9"/>
    </row>
    <row r="11" spans="1:29" s="10" customFormat="1" x14ac:dyDescent="0.3">
      <c r="A11" s="14"/>
      <c r="B11" s="16"/>
      <c r="C11" s="25"/>
      <c r="D11" s="13"/>
      <c r="E11" s="13"/>
      <c r="F11" s="13"/>
      <c r="G11" s="13"/>
      <c r="H11" s="13"/>
      <c r="J11" s="14"/>
      <c r="K11" s="16"/>
      <c r="L11" s="1"/>
      <c r="M11" s="13"/>
      <c r="N11" s="13"/>
      <c r="O11"/>
      <c r="P11" s="15"/>
      <c r="Q11" s="13"/>
      <c r="R11" s="13"/>
    </row>
    <row r="12" spans="1:29" s="10" customFormat="1" x14ac:dyDescent="0.3">
      <c r="A12" s="14"/>
      <c r="B12" s="16" t="s">
        <v>520</v>
      </c>
      <c r="C12" s="1"/>
      <c r="D12" s="1"/>
      <c r="E12" t="s">
        <v>194</v>
      </c>
      <c r="F12" s="15"/>
      <c r="G12" s="13"/>
      <c r="H12" s="13"/>
      <c r="I12" s="13"/>
      <c r="J12" s="13"/>
      <c r="K12" s="13" t="s">
        <v>438</v>
      </c>
      <c r="L12" s="10" t="s">
        <v>494</v>
      </c>
      <c r="M12" s="1"/>
      <c r="N12" s="1"/>
      <c r="O12"/>
      <c r="P12" s="15"/>
      <c r="Q12" s="13"/>
      <c r="R12" s="13"/>
      <c r="T12" s="10" t="s">
        <v>507</v>
      </c>
    </row>
    <row r="13" spans="1:29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 t="s">
        <v>497</v>
      </c>
      <c r="L13" s="15"/>
      <c r="M13" s="13"/>
      <c r="N13" s="13"/>
      <c r="O13"/>
      <c r="P13" s="15"/>
      <c r="Q13" s="13"/>
      <c r="R13" s="13"/>
      <c r="T13" s="10" t="s">
        <v>508</v>
      </c>
    </row>
    <row r="14" spans="1:29" s="10" customFormat="1" x14ac:dyDescent="0.3">
      <c r="A14" s="14"/>
      <c r="B14" s="16" t="s">
        <v>446</v>
      </c>
      <c r="C14" s="15"/>
      <c r="D14" s="15"/>
      <c r="F14" s="15"/>
      <c r="G14" s="13"/>
      <c r="H14" s="13"/>
      <c r="I14" s="13"/>
      <c r="J14" s="14"/>
      <c r="K14" s="13" t="s">
        <v>495</v>
      </c>
      <c r="M14" s="13"/>
      <c r="N14" s="13"/>
      <c r="O14"/>
      <c r="P14" s="15"/>
      <c r="Q14" s="13"/>
      <c r="R14" s="13"/>
      <c r="T14" s="10" t="s">
        <v>509</v>
      </c>
    </row>
    <row r="15" spans="1:29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 t="s">
        <v>496</v>
      </c>
      <c r="M15"/>
      <c r="N15" s="1"/>
      <c r="O15"/>
      <c r="P15" s="15"/>
      <c r="Q15" s="13"/>
      <c r="R15" s="13"/>
    </row>
    <row r="16" spans="1:29" s="10" customFormat="1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/>
      <c r="M16"/>
      <c r="N16" s="1"/>
      <c r="O16"/>
      <c r="P16" s="15"/>
      <c r="Q16" s="13"/>
      <c r="R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/>
      <c r="I19" s="13"/>
      <c r="J19" s="13"/>
      <c r="K19" s="13"/>
      <c r="M19"/>
      <c r="N19"/>
      <c r="O19"/>
      <c r="P19" s="15"/>
      <c r="Q19" s="13"/>
      <c r="R19" s="13"/>
    </row>
    <row r="20" spans="1:26" s="10" customFormat="1" x14ac:dyDescent="0.3">
      <c r="A20" s="14"/>
      <c r="B20" s="16"/>
      <c r="C20" s="1"/>
      <c r="D20" s="1"/>
      <c r="E20"/>
      <c r="F20" s="15"/>
      <c r="G20" s="40" t="s">
        <v>466</v>
      </c>
      <c r="H20" s="13" t="s">
        <v>432</v>
      </c>
      <c r="N20" s="1"/>
      <c r="O20"/>
      <c r="P20" s="15"/>
      <c r="Q20" s="13"/>
      <c r="R20" s="13"/>
    </row>
    <row r="21" spans="1:26" s="10" customFormat="1" x14ac:dyDescent="0.3">
      <c r="A21" s="23"/>
      <c r="B21" s="23"/>
      <c r="C21" s="23"/>
      <c r="D21" s="23"/>
      <c r="E21" s="23"/>
      <c r="F21" s="23"/>
      <c r="G21"/>
      <c r="H21"/>
      <c r="I21" s="13"/>
      <c r="J21" s="13" t="s">
        <v>401</v>
      </c>
      <c r="K21" s="13" t="s">
        <v>402</v>
      </c>
      <c r="N21" s="23"/>
    </row>
    <row r="22" spans="1:26" x14ac:dyDescent="0.3">
      <c r="A22" s="23"/>
      <c r="B22" s="10"/>
      <c r="C22" s="10"/>
      <c r="D22" s="10"/>
      <c r="E22" s="10"/>
      <c r="F22" s="10"/>
      <c r="H22" t="s">
        <v>394</v>
      </c>
      <c r="I22" t="s">
        <v>397</v>
      </c>
      <c r="J22" t="s">
        <v>395</v>
      </c>
      <c r="K22" s="13" t="s">
        <v>393</v>
      </c>
      <c r="L22" s="13" t="s">
        <v>1</v>
      </c>
      <c r="M22" s="13" t="s">
        <v>396</v>
      </c>
      <c r="N22" s="23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 t="s">
        <v>194</v>
      </c>
      <c r="E23" s="10"/>
      <c r="F23" s="10"/>
      <c r="H23" s="13" t="s">
        <v>468</v>
      </c>
      <c r="I23">
        <v>0.03</v>
      </c>
      <c r="J23" s="10">
        <v>34087</v>
      </c>
      <c r="K23" s="10">
        <v>10</v>
      </c>
      <c r="L23" s="13">
        <v>33</v>
      </c>
      <c r="M23" s="13">
        <f>((1000/L23)*J23)*K23</f>
        <v>10329393.939393941</v>
      </c>
      <c r="N23" s="23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H24" s="13" t="s">
        <v>469</v>
      </c>
      <c r="I24">
        <v>0.02</v>
      </c>
      <c r="J24" s="13">
        <v>14412</v>
      </c>
      <c r="K24" s="10">
        <v>10</v>
      </c>
      <c r="L24" s="13">
        <v>33</v>
      </c>
      <c r="M24" s="13">
        <f>((1000/L24)*J24)*K24</f>
        <v>4367272.7272727275</v>
      </c>
      <c r="N24" s="23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H25" s="13" t="s">
        <v>470</v>
      </c>
      <c r="I25">
        <v>0.03</v>
      </c>
      <c r="J25">
        <v>42422</v>
      </c>
      <c r="K25" s="10">
        <v>10</v>
      </c>
      <c r="L25" s="13">
        <v>33</v>
      </c>
      <c r="M25" s="13">
        <f t="shared" ref="M25:M28" si="4">((1000/L25)*J25)*K25</f>
        <v>12855151.515151516</v>
      </c>
      <c r="N25" s="23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0"/>
      <c r="H26" s="13" t="s">
        <v>471</v>
      </c>
      <c r="I26">
        <v>0.02</v>
      </c>
      <c r="J26" s="10">
        <v>15178</v>
      </c>
      <c r="K26" s="10">
        <v>10</v>
      </c>
      <c r="L26" s="13">
        <v>33</v>
      </c>
      <c r="M26" s="13">
        <f t="shared" si="4"/>
        <v>4599393.9393939395</v>
      </c>
      <c r="N26" s="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G27" s="10"/>
      <c r="H27" s="13" t="s">
        <v>472</v>
      </c>
      <c r="I27" s="10">
        <v>1.4999999999999999E-2</v>
      </c>
      <c r="J27" s="10">
        <v>37711</v>
      </c>
      <c r="K27" s="10">
        <v>10</v>
      </c>
      <c r="L27" s="13">
        <v>33</v>
      </c>
      <c r="M27" s="13">
        <f t="shared" si="4"/>
        <v>11427575.75757576</v>
      </c>
      <c r="N27" s="2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G28" s="10"/>
      <c r="H28" s="13" t="s">
        <v>473</v>
      </c>
      <c r="I28" s="10">
        <v>2.3E-2</v>
      </c>
      <c r="J28" s="10">
        <v>6749</v>
      </c>
      <c r="K28" s="10">
        <v>10</v>
      </c>
      <c r="L28" s="13">
        <v>33</v>
      </c>
      <c r="M28" s="13">
        <f t="shared" si="4"/>
        <v>2045151.5151515151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 t="s">
        <v>194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C7" zoomScale="106" zoomScaleNormal="106" workbookViewId="0">
      <selection activeCell="P7" sqref="P7"/>
    </sheetView>
  </sheetViews>
  <sheetFormatPr defaultColWidth="9.109375" defaultRowHeight="14.4" x14ac:dyDescent="0.3"/>
  <cols>
    <col min="1" max="1" width="16.5546875" style="10" customWidth="1"/>
    <col min="2" max="4" width="9.109375" style="10"/>
    <col min="5" max="5" width="11.6640625" style="10" customWidth="1"/>
    <col min="6" max="7" width="9.109375" style="10"/>
    <col min="8" max="11" width="12.88671875" style="10" customWidth="1"/>
    <col min="12" max="12" width="13.6640625" style="10" customWidth="1"/>
    <col min="13" max="13" width="12" style="10" bestFit="1" customWidth="1"/>
    <col min="14" max="14" width="9.109375" style="10"/>
    <col min="15" max="15" width="17.109375" style="10" customWidth="1"/>
    <col min="16" max="17" width="9.109375" style="10"/>
    <col min="18" max="18" width="6.109375" style="10" customWidth="1"/>
    <col min="19" max="19" width="18.33203125" style="10" customWidth="1"/>
    <col min="20" max="20" width="9.109375" style="10"/>
    <col min="21" max="21" width="14.5546875" style="10" customWidth="1"/>
    <col min="22" max="16384" width="9.109375" style="10"/>
  </cols>
  <sheetData>
    <row r="1" spans="1:18" x14ac:dyDescent="0.3">
      <c r="A1" s="16"/>
      <c r="B1" s="10" t="s">
        <v>408</v>
      </c>
      <c r="F1" s="13"/>
      <c r="G1" s="13"/>
      <c r="J1" s="10" t="s">
        <v>409</v>
      </c>
      <c r="K1" s="17" t="s">
        <v>514</v>
      </c>
      <c r="P1" s="15"/>
      <c r="Q1" s="13"/>
      <c r="R1" s="13"/>
    </row>
    <row r="2" spans="1:18" x14ac:dyDescent="0.3">
      <c r="A2" s="16"/>
      <c r="F2" s="13"/>
      <c r="G2" s="13"/>
      <c r="P2" s="15"/>
      <c r="Q2" s="13"/>
      <c r="R2" s="13"/>
    </row>
    <row r="3" spans="1:18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 t="s">
        <v>486</v>
      </c>
      <c r="P3" s="15"/>
      <c r="Q3" s="13"/>
      <c r="R3" s="13"/>
    </row>
    <row r="4" spans="1:18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</row>
    <row r="5" spans="1:18" x14ac:dyDescent="0.3">
      <c r="A5" s="14">
        <v>44803</v>
      </c>
      <c r="B5" s="16">
        <v>1</v>
      </c>
      <c r="C5" s="25">
        <v>2185</v>
      </c>
      <c r="D5" s="13">
        <v>33</v>
      </c>
      <c r="E5" s="13">
        <f t="shared" ref="E5:E10" si="0">(1000/D5)*C5</f>
        <v>66212.121212121216</v>
      </c>
      <c r="F5" s="13"/>
      <c r="G5" s="13"/>
      <c r="H5" s="13"/>
      <c r="I5" s="10" t="s">
        <v>194</v>
      </c>
      <c r="J5" s="14">
        <v>44803</v>
      </c>
      <c r="K5" s="16">
        <v>1</v>
      </c>
      <c r="L5" s="25">
        <v>1909</v>
      </c>
      <c r="M5" s="13">
        <v>33</v>
      </c>
      <c r="N5" s="13">
        <f t="shared" ref="N5:N10" si="1">(1000/M5)*L5</f>
        <v>57848.484848484848</v>
      </c>
      <c r="O5">
        <f>((E5-N5)/E5)*100</f>
        <v>12.631578947368427</v>
      </c>
      <c r="P5" s="15"/>
      <c r="Q5" s="13"/>
      <c r="R5" s="13"/>
    </row>
    <row r="6" spans="1:18" x14ac:dyDescent="0.3">
      <c r="A6" s="14">
        <v>44803</v>
      </c>
      <c r="B6" s="16">
        <v>2</v>
      </c>
      <c r="C6" s="25">
        <v>1745</v>
      </c>
      <c r="D6" s="13">
        <v>33</v>
      </c>
      <c r="E6" s="13">
        <f t="shared" si="0"/>
        <v>52878.78787878788</v>
      </c>
      <c r="F6" s="13"/>
      <c r="G6" s="13" t="s">
        <v>424</v>
      </c>
      <c r="H6" s="13" t="s">
        <v>425</v>
      </c>
      <c r="J6" s="14">
        <v>44803</v>
      </c>
      <c r="K6" s="16">
        <v>2</v>
      </c>
      <c r="L6" s="25">
        <v>1475</v>
      </c>
      <c r="M6" s="13">
        <v>33</v>
      </c>
      <c r="N6" s="13">
        <f t="shared" si="1"/>
        <v>44696.969696969696</v>
      </c>
      <c r="O6">
        <f>((E6-N6)/E6)*100</f>
        <v>15.47277936962751</v>
      </c>
      <c r="P6" s="15" t="s">
        <v>68</v>
      </c>
      <c r="Q6" s="13" t="s">
        <v>501</v>
      </c>
      <c r="R6" s="13"/>
    </row>
    <row r="7" spans="1:18" x14ac:dyDescent="0.3">
      <c r="A7" s="14">
        <v>44803</v>
      </c>
      <c r="B7" s="16">
        <v>3</v>
      </c>
      <c r="C7" s="25">
        <v>2195</v>
      </c>
      <c r="D7" s="13">
        <v>33</v>
      </c>
      <c r="E7" s="13">
        <f t="shared" si="0"/>
        <v>66515.15151515152</v>
      </c>
      <c r="F7" s="13"/>
      <c r="G7" s="13">
        <f>AVERAGE(E5:E10)</f>
        <v>61661.616161616163</v>
      </c>
      <c r="H7" s="13">
        <f>( (70000)-('08312022'!G7))/(70000)*100</f>
        <v>11.911976911976911</v>
      </c>
      <c r="J7" s="14">
        <v>44803</v>
      </c>
      <c r="K7" s="16">
        <v>3</v>
      </c>
      <c r="L7" s="25">
        <v>1547</v>
      </c>
      <c r="M7" s="13">
        <v>33</v>
      </c>
      <c r="N7" s="13">
        <f t="shared" si="1"/>
        <v>46878.78787878788</v>
      </c>
      <c r="O7">
        <f>((E7-N7)/E7)*100</f>
        <v>29.521640091116176</v>
      </c>
      <c r="P7" s="15">
        <f>AVERAGE(N5:N10)</f>
        <v>52691.919191919187</v>
      </c>
      <c r="Q7" s="13">
        <f>AVERAGE(O5:O10)</f>
        <v>14.3670681781052</v>
      </c>
      <c r="R7" s="13"/>
    </row>
    <row r="8" spans="1:18" x14ac:dyDescent="0.3">
      <c r="A8" s="14">
        <v>44803</v>
      </c>
      <c r="B8" s="16">
        <v>10</v>
      </c>
      <c r="C8" s="25">
        <v>2057</v>
      </c>
      <c r="D8" s="13">
        <v>33</v>
      </c>
      <c r="E8" s="13">
        <f t="shared" si="0"/>
        <v>62333.333333333336</v>
      </c>
      <c r="F8" s="13"/>
      <c r="G8" s="13"/>
      <c r="H8" s="13" t="s">
        <v>510</v>
      </c>
      <c r="J8" s="14">
        <v>44803</v>
      </c>
      <c r="K8" s="16">
        <v>10</v>
      </c>
      <c r="L8" s="25">
        <v>1798</v>
      </c>
      <c r="M8" s="13">
        <v>33</v>
      </c>
      <c r="N8" s="13">
        <f t="shared" si="1"/>
        <v>54484.848484848488</v>
      </c>
      <c r="O8">
        <f>((E8-N8)/E8)*100</f>
        <v>12.591152163344677</v>
      </c>
      <c r="P8" s="15"/>
      <c r="Q8" s="13"/>
      <c r="R8" s="13"/>
    </row>
    <row r="9" spans="1:18" x14ac:dyDescent="0.3">
      <c r="A9" s="14">
        <v>44803</v>
      </c>
      <c r="B9" s="16">
        <v>11</v>
      </c>
      <c r="C9" s="25">
        <v>1956</v>
      </c>
      <c r="D9" s="13">
        <v>33</v>
      </c>
      <c r="E9" s="13">
        <f t="shared" si="0"/>
        <v>59272.727272727272</v>
      </c>
      <c r="F9" s="13"/>
      <c r="G9" s="13"/>
      <c r="I9" s="10" t="s">
        <v>194</v>
      </c>
      <c r="J9" s="14">
        <v>44803</v>
      </c>
      <c r="K9" s="16">
        <v>11</v>
      </c>
      <c r="L9" s="25">
        <v>1819</v>
      </c>
      <c r="M9" s="13">
        <v>33</v>
      </c>
      <c r="N9" s="13">
        <f t="shared" si="1"/>
        <v>55121.212121212127</v>
      </c>
      <c r="O9">
        <f>((E9-N9)/E9)*100</f>
        <v>7.0040899795500904</v>
      </c>
      <c r="P9" s="15"/>
      <c r="Q9" s="13"/>
      <c r="R9" s="13"/>
    </row>
    <row r="10" spans="1:18" x14ac:dyDescent="0.3">
      <c r="A10" s="14">
        <v>44803</v>
      </c>
      <c r="B10" s="16">
        <v>12</v>
      </c>
      <c r="C10" s="25">
        <v>2071</v>
      </c>
      <c r="D10" s="13">
        <v>33</v>
      </c>
      <c r="E10" s="13">
        <f t="shared" si="0"/>
        <v>62757.57575757576</v>
      </c>
      <c r="F10" s="13"/>
      <c r="G10" s="13"/>
      <c r="H10" s="13"/>
      <c r="I10" s="10" t="s">
        <v>294</v>
      </c>
      <c r="J10" s="14">
        <v>44803</v>
      </c>
      <c r="K10" s="16">
        <v>12</v>
      </c>
      <c r="L10" s="25">
        <v>1885</v>
      </c>
      <c r="M10" s="13">
        <v>33</v>
      </c>
      <c r="N10" s="13">
        <f t="shared" si="1"/>
        <v>57121.212121212127</v>
      </c>
      <c r="O10">
        <f t="shared" ref="O10" si="2">((E10-N10)/E10)*100</f>
        <v>8.9811685176243294</v>
      </c>
      <c r="P10" s="15"/>
      <c r="Q10" s="13"/>
      <c r="R10" s="13"/>
    </row>
    <row r="11" spans="1:18" x14ac:dyDescent="0.3">
      <c r="A11" s="14"/>
      <c r="B11" s="16"/>
      <c r="C11" s="25"/>
      <c r="D11" s="13"/>
      <c r="E11" s="13"/>
      <c r="F11" s="13"/>
      <c r="G11" s="13"/>
      <c r="H11" s="13"/>
      <c r="J11" s="14"/>
      <c r="K11" s="16"/>
      <c r="L11" s="15"/>
      <c r="M11" s="13"/>
      <c r="N11" s="13"/>
      <c r="P11" s="15"/>
      <c r="Q11" s="13"/>
      <c r="R11" s="13"/>
    </row>
    <row r="12" spans="1:18" x14ac:dyDescent="0.3">
      <c r="A12" s="14"/>
      <c r="B12" s="16" t="s">
        <v>520</v>
      </c>
      <c r="C12" s="15"/>
      <c r="D12" s="15"/>
      <c r="E12" s="10" t="s">
        <v>194</v>
      </c>
      <c r="F12" s="15"/>
      <c r="G12" s="13"/>
      <c r="H12" s="13"/>
      <c r="I12" s="13"/>
      <c r="J12" s="13"/>
      <c r="K12" s="13" t="s">
        <v>515</v>
      </c>
      <c r="M12" s="15"/>
      <c r="N12" s="15"/>
      <c r="P12" s="15"/>
      <c r="Q12" s="13"/>
      <c r="R12" s="13"/>
    </row>
    <row r="13" spans="1:18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 t="s">
        <v>516</v>
      </c>
      <c r="L13" s="15"/>
      <c r="M13" s="13"/>
      <c r="N13" s="13"/>
      <c r="P13" s="15"/>
      <c r="Q13" s="13"/>
      <c r="R13" s="13"/>
    </row>
    <row r="14" spans="1:18" x14ac:dyDescent="0.3">
      <c r="A14" s="14"/>
      <c r="B14" s="16" t="s">
        <v>446</v>
      </c>
      <c r="C14" s="15"/>
      <c r="D14" s="15"/>
      <c r="F14" s="15"/>
      <c r="G14" s="13"/>
      <c r="H14" s="13"/>
      <c r="I14" s="13"/>
      <c r="J14" s="14"/>
      <c r="K14" s="13" t="s">
        <v>523</v>
      </c>
      <c r="M14" s="13"/>
      <c r="N14" s="13"/>
      <c r="P14" s="15"/>
      <c r="Q14" s="13"/>
      <c r="R14" s="13"/>
    </row>
    <row r="15" spans="1:18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/>
      <c r="N15" s="15"/>
      <c r="P15" s="15"/>
      <c r="Q15" s="13"/>
      <c r="R15" s="13"/>
    </row>
    <row r="16" spans="1:18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/>
      <c r="N16" s="15"/>
      <c r="P16" s="15"/>
      <c r="Q16" s="13"/>
      <c r="R16" s="13"/>
    </row>
    <row r="17" spans="1:24" x14ac:dyDescent="0.3">
      <c r="A17" s="14"/>
      <c r="B17" s="16"/>
      <c r="C17" s="15"/>
      <c r="D17" s="15"/>
      <c r="F17" s="15"/>
      <c r="G17" s="13"/>
      <c r="H17" s="13"/>
      <c r="I17" s="13"/>
      <c r="J17" s="13"/>
      <c r="K17" s="13"/>
      <c r="N17" s="15"/>
      <c r="P17" s="15"/>
      <c r="Q17" s="13"/>
      <c r="R17" s="13"/>
    </row>
    <row r="18" spans="1:24" x14ac:dyDescent="0.3">
      <c r="A18" s="14"/>
      <c r="B18" s="16"/>
      <c r="C18" s="15"/>
      <c r="D18" s="15"/>
      <c r="F18" s="15"/>
      <c r="G18" s="13"/>
      <c r="H18" s="13"/>
      <c r="I18" s="13"/>
      <c r="J18" s="13"/>
      <c r="K18" s="13"/>
      <c r="N18" s="15"/>
      <c r="P18" s="15"/>
      <c r="Q18" s="13"/>
      <c r="R18" s="13"/>
    </row>
    <row r="19" spans="1:24" x14ac:dyDescent="0.3">
      <c r="A19" s="14"/>
      <c r="B19" s="16"/>
      <c r="C19" s="15"/>
      <c r="D19" s="15"/>
      <c r="F19" s="15"/>
      <c r="G19" s="13"/>
      <c r="H19" s="13"/>
      <c r="I19" s="13"/>
      <c r="J19" s="13"/>
      <c r="K19" s="13"/>
      <c r="P19" s="15"/>
      <c r="Q19" s="13"/>
      <c r="R19" s="13"/>
    </row>
    <row r="20" spans="1:24" x14ac:dyDescent="0.3">
      <c r="A20" s="14"/>
      <c r="B20" s="16"/>
      <c r="C20" s="15"/>
      <c r="D20" s="15"/>
      <c r="F20" s="15"/>
      <c r="G20" s="40" t="s">
        <v>511</v>
      </c>
      <c r="H20" s="13" t="s">
        <v>432</v>
      </c>
      <c r="I20" s="10" t="s">
        <v>512</v>
      </c>
      <c r="N20" s="15"/>
      <c r="P20" s="15"/>
      <c r="Q20" s="13"/>
      <c r="R20" s="13"/>
    </row>
    <row r="21" spans="1:24" x14ac:dyDescent="0.3">
      <c r="A21" s="23"/>
      <c r="B21" s="23"/>
      <c r="C21" s="23"/>
      <c r="D21" s="23"/>
      <c r="E21" s="23"/>
      <c r="F21" s="23"/>
      <c r="I21" s="13"/>
      <c r="J21" s="13" t="s">
        <v>401</v>
      </c>
      <c r="K21" s="13" t="s">
        <v>402</v>
      </c>
      <c r="N21" s="23"/>
    </row>
    <row r="22" spans="1:24" x14ac:dyDescent="0.3">
      <c r="A22" s="23"/>
      <c r="H22" s="10" t="s">
        <v>394</v>
      </c>
      <c r="I22" s="10" t="s">
        <v>397</v>
      </c>
      <c r="J22" s="10" t="s">
        <v>395</v>
      </c>
      <c r="K22" s="13" t="s">
        <v>393</v>
      </c>
      <c r="L22" s="13" t="s">
        <v>1</v>
      </c>
      <c r="M22" s="13" t="s">
        <v>396</v>
      </c>
      <c r="N22" s="23"/>
      <c r="X22" s="13"/>
    </row>
    <row r="23" spans="1:24" x14ac:dyDescent="0.3">
      <c r="D23" s="10" t="s">
        <v>194</v>
      </c>
      <c r="H23" s="13" t="s">
        <v>392</v>
      </c>
      <c r="I23" s="10">
        <v>0.02</v>
      </c>
      <c r="J23" s="10">
        <v>20602</v>
      </c>
      <c r="K23" s="10">
        <v>10</v>
      </c>
      <c r="L23" s="13">
        <v>33</v>
      </c>
      <c r="M23" s="13">
        <f>((1000/L23)*J23)*K23</f>
        <v>6243030.3030303037</v>
      </c>
      <c r="N23" s="23"/>
      <c r="X23" s="13"/>
    </row>
    <row r="24" spans="1:24" x14ac:dyDescent="0.3">
      <c r="B24" s="15"/>
      <c r="C24" s="15"/>
      <c r="H24" s="13" t="s">
        <v>513</v>
      </c>
      <c r="I24" s="10">
        <v>0.02</v>
      </c>
      <c r="J24" s="13">
        <v>14858</v>
      </c>
      <c r="K24" s="10">
        <v>10</v>
      </c>
      <c r="L24" s="13">
        <v>33</v>
      </c>
      <c r="M24" s="13">
        <f>((1000/L24)*J24)*K24</f>
        <v>4502424.2424242422</v>
      </c>
      <c r="N24" s="23"/>
      <c r="Q24" s="13"/>
      <c r="R24" s="13"/>
      <c r="S24" s="13"/>
      <c r="T24" s="13"/>
      <c r="U24" s="13"/>
      <c r="V24" s="13"/>
    </row>
    <row r="25" spans="1:24" x14ac:dyDescent="0.3">
      <c r="B25" s="15"/>
      <c r="C25" s="15"/>
      <c r="H25" s="13" t="s">
        <v>472</v>
      </c>
      <c r="I25" s="10">
        <v>1.4E-2</v>
      </c>
      <c r="J25" s="10">
        <v>39275</v>
      </c>
      <c r="K25" s="10">
        <v>10</v>
      </c>
      <c r="L25" s="13">
        <v>33</v>
      </c>
      <c r="M25" s="13">
        <f t="shared" ref="M25:M26" si="3">((1000/L25)*J25)*K25</f>
        <v>11901515.151515152</v>
      </c>
      <c r="N25" s="23"/>
      <c r="Q25" s="13"/>
      <c r="R25" s="13"/>
      <c r="S25" s="13"/>
      <c r="T25" s="13"/>
      <c r="U25" s="13"/>
      <c r="V25" s="13"/>
    </row>
    <row r="26" spans="1:24" x14ac:dyDescent="0.3">
      <c r="B26" s="15"/>
      <c r="C26" s="15"/>
      <c r="H26" s="13" t="s">
        <v>473</v>
      </c>
      <c r="I26" s="10">
        <v>2.4E-2</v>
      </c>
      <c r="J26" s="10">
        <v>8968</v>
      </c>
      <c r="K26" s="10">
        <v>10</v>
      </c>
      <c r="L26" s="13">
        <v>33</v>
      </c>
      <c r="M26" s="13">
        <f t="shared" si="3"/>
        <v>2717575.7575757573</v>
      </c>
      <c r="N26" s="23"/>
    </row>
    <row r="27" spans="1:24" x14ac:dyDescent="0.3">
      <c r="B27" s="15"/>
      <c r="C27" s="15"/>
      <c r="N27" s="23"/>
    </row>
    <row r="28" spans="1:24" x14ac:dyDescent="0.3">
      <c r="B28" s="15"/>
      <c r="C28" s="15"/>
      <c r="E28" s="15"/>
    </row>
    <row r="29" spans="1:24" x14ac:dyDescent="0.3">
      <c r="B29" s="15"/>
      <c r="C29" s="15"/>
      <c r="E29" s="15"/>
      <c r="F29" s="14"/>
      <c r="G29" s="16"/>
      <c r="H29" s="16"/>
      <c r="I29" s="16"/>
      <c r="L29" s="17"/>
    </row>
    <row r="30" spans="1:24" x14ac:dyDescent="0.3">
      <c r="B30" s="15"/>
      <c r="C30" s="15"/>
      <c r="D30" s="16"/>
      <c r="E30" s="15"/>
    </row>
    <row r="31" spans="1:24" x14ac:dyDescent="0.3">
      <c r="B31" s="15"/>
      <c r="C31" s="15"/>
      <c r="E31" s="15"/>
    </row>
    <row r="32" spans="1:24" x14ac:dyDescent="0.3">
      <c r="B32" s="15"/>
      <c r="C32" s="15"/>
      <c r="E32" s="15"/>
    </row>
    <row r="33" spans="2:11" x14ac:dyDescent="0.3">
      <c r="B33" s="15"/>
      <c r="C33" s="15"/>
      <c r="E33" s="15"/>
    </row>
    <row r="34" spans="2:11" x14ac:dyDescent="0.3">
      <c r="B34" s="15"/>
      <c r="C34" s="15"/>
      <c r="E34" s="15"/>
    </row>
    <row r="35" spans="2:11" x14ac:dyDescent="0.3">
      <c r="C35" s="15"/>
      <c r="E35" s="15"/>
      <c r="F35" s="15"/>
    </row>
    <row r="36" spans="2:11" x14ac:dyDescent="0.3">
      <c r="C36" s="15"/>
      <c r="E36" s="15"/>
      <c r="F36" s="15"/>
    </row>
    <row r="37" spans="2:11" x14ac:dyDescent="0.3">
      <c r="C37" s="15"/>
      <c r="E37" s="15"/>
      <c r="F37" s="15"/>
    </row>
    <row r="38" spans="2:11" x14ac:dyDescent="0.3">
      <c r="C38" s="15"/>
      <c r="E38" s="15"/>
      <c r="F38" s="15"/>
    </row>
    <row r="39" spans="2:11" x14ac:dyDescent="0.3">
      <c r="C39" s="15"/>
      <c r="E39" s="15"/>
      <c r="F39" s="15"/>
      <c r="K39" s="10" t="s">
        <v>194</v>
      </c>
    </row>
    <row r="40" spans="2:11" x14ac:dyDescent="0.3">
      <c r="C40" s="15"/>
      <c r="E40" s="15"/>
      <c r="F40" s="15"/>
    </row>
    <row r="41" spans="2:11" x14ac:dyDescent="0.3">
      <c r="F41" s="15"/>
      <c r="G41" s="15"/>
    </row>
    <row r="42" spans="2:11" x14ac:dyDescent="0.3">
      <c r="B42" s="15"/>
      <c r="C42" s="15"/>
      <c r="E42" s="15"/>
      <c r="F42" s="15"/>
    </row>
    <row r="43" spans="2:11" x14ac:dyDescent="0.3">
      <c r="B43" s="15"/>
      <c r="C43" s="15"/>
      <c r="E43" s="15"/>
      <c r="F43" s="15"/>
    </row>
    <row r="44" spans="2:11" x14ac:dyDescent="0.3">
      <c r="B44" s="15"/>
      <c r="C44" s="15"/>
      <c r="F44" s="15"/>
      <c r="G44" s="15"/>
    </row>
    <row r="45" spans="2:11" x14ac:dyDescent="0.3">
      <c r="B45" s="15"/>
      <c r="C45" s="15"/>
      <c r="F45" s="15"/>
      <c r="G45" s="15"/>
    </row>
    <row r="46" spans="2:11" x14ac:dyDescent="0.3">
      <c r="B46" s="15"/>
      <c r="C46" s="15"/>
      <c r="F46" s="15"/>
      <c r="G46" s="15"/>
    </row>
    <row r="47" spans="2:11" x14ac:dyDescent="0.3">
      <c r="B47" s="15"/>
      <c r="C47" s="15"/>
      <c r="F47" s="15"/>
      <c r="G47" s="15"/>
    </row>
    <row r="48" spans="2:11" x14ac:dyDescent="0.3">
      <c r="B48" s="15"/>
      <c r="C48" s="15"/>
    </row>
    <row r="49" spans="2:7" x14ac:dyDescent="0.3">
      <c r="B49" s="15"/>
      <c r="C49" s="15"/>
      <c r="E49" s="15"/>
      <c r="F49" s="15"/>
    </row>
    <row r="50" spans="2:7" x14ac:dyDescent="0.3">
      <c r="B50" s="15"/>
      <c r="C50" s="15"/>
      <c r="F50" s="15"/>
    </row>
    <row r="51" spans="2:7" x14ac:dyDescent="0.3">
      <c r="B51" s="15"/>
      <c r="C51" s="15"/>
      <c r="F51" s="15"/>
    </row>
    <row r="52" spans="2:7" x14ac:dyDescent="0.3">
      <c r="B52" s="15"/>
      <c r="C52" s="15"/>
      <c r="F52" s="15"/>
    </row>
    <row r="53" spans="2:7" x14ac:dyDescent="0.3">
      <c r="B53" s="15"/>
      <c r="C53" s="15"/>
      <c r="F53" s="15"/>
      <c r="G53" s="15"/>
    </row>
    <row r="54" spans="2:7" x14ac:dyDescent="0.3">
      <c r="B54" s="15"/>
      <c r="C54" s="15"/>
    </row>
    <row r="55" spans="2:7" x14ac:dyDescent="0.3">
      <c r="B55" s="15"/>
      <c r="C55" s="15"/>
      <c r="E55" s="15"/>
      <c r="F55" s="15"/>
    </row>
    <row r="56" spans="2:7" x14ac:dyDescent="0.3">
      <c r="B56" s="15"/>
      <c r="C56" s="15"/>
      <c r="F56" s="15"/>
    </row>
    <row r="57" spans="2:7" x14ac:dyDescent="0.3">
      <c r="B57" s="15"/>
      <c r="C57" s="15"/>
      <c r="F57" s="15"/>
    </row>
    <row r="58" spans="2:7" x14ac:dyDescent="0.3">
      <c r="B58" s="15"/>
      <c r="C58" s="15"/>
      <c r="F58" s="15"/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F7" zoomScale="106" zoomScaleNormal="106" workbookViewId="0">
      <selection activeCell="K18" sqref="K18"/>
    </sheetView>
  </sheetViews>
  <sheetFormatPr defaultColWidth="9.109375" defaultRowHeight="14.4" x14ac:dyDescent="0.3"/>
  <cols>
    <col min="1" max="1" width="16.5546875" style="10" customWidth="1"/>
    <col min="2" max="4" width="9.109375" style="10"/>
    <col min="5" max="5" width="11.6640625" style="10" customWidth="1"/>
    <col min="6" max="7" width="9.109375" style="10"/>
    <col min="8" max="11" width="12.88671875" style="10" customWidth="1"/>
    <col min="12" max="12" width="13.6640625" style="10" customWidth="1"/>
    <col min="13" max="13" width="12" style="10" bestFit="1" customWidth="1"/>
    <col min="14" max="14" width="9.109375" style="10"/>
    <col min="15" max="15" width="17.109375" style="10" customWidth="1"/>
    <col min="16" max="17" width="9.109375" style="10"/>
    <col min="18" max="18" width="6.109375" style="10" customWidth="1"/>
    <col min="19" max="19" width="18.33203125" style="10" customWidth="1"/>
    <col min="20" max="20" width="9.109375" style="10"/>
    <col min="21" max="21" width="14.5546875" style="10" customWidth="1"/>
    <col min="22" max="16384" width="9.109375" style="10"/>
  </cols>
  <sheetData>
    <row r="1" spans="1:18" x14ac:dyDescent="0.3">
      <c r="A1" s="16"/>
      <c r="B1" s="10" t="s">
        <v>408</v>
      </c>
      <c r="F1" s="13"/>
      <c r="G1" s="13"/>
      <c r="J1" s="10" t="s">
        <v>409</v>
      </c>
      <c r="K1" s="17">
        <v>0.5</v>
      </c>
      <c r="P1" s="15"/>
      <c r="Q1" s="13"/>
      <c r="R1" s="13"/>
    </row>
    <row r="2" spans="1:18" x14ac:dyDescent="0.3">
      <c r="A2" s="16"/>
      <c r="F2" s="13"/>
      <c r="G2" s="13"/>
      <c r="P2" s="15"/>
      <c r="Q2" s="13"/>
      <c r="R2" s="13"/>
    </row>
    <row r="3" spans="1:18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5"/>
      <c r="Q3" s="13"/>
      <c r="R3" s="13"/>
    </row>
    <row r="4" spans="1:18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</row>
    <row r="5" spans="1:18" x14ac:dyDescent="0.3">
      <c r="A5" s="14">
        <v>44803</v>
      </c>
      <c r="B5" s="16">
        <v>1</v>
      </c>
      <c r="C5" s="25">
        <v>1599</v>
      </c>
      <c r="D5" s="13">
        <v>33</v>
      </c>
      <c r="E5" s="13">
        <f t="shared" ref="E5:E10" si="0">(1000/D5)*C5</f>
        <v>48454.545454545456</v>
      </c>
      <c r="F5" s="13"/>
      <c r="G5" s="13"/>
      <c r="H5" s="13"/>
      <c r="I5" s="10" t="s">
        <v>194</v>
      </c>
      <c r="J5" s="14">
        <v>44803</v>
      </c>
      <c r="K5" s="16">
        <v>1</v>
      </c>
      <c r="L5" s="25">
        <v>1461</v>
      </c>
      <c r="M5" s="13">
        <v>33</v>
      </c>
      <c r="N5" s="13">
        <f t="shared" ref="N5:N10" si="1">(1000/M5)*L5</f>
        <v>44272.727272727272</v>
      </c>
      <c r="O5"/>
      <c r="P5" s="15"/>
      <c r="Q5" s="13"/>
      <c r="R5" s="13"/>
    </row>
    <row r="6" spans="1:18" x14ac:dyDescent="0.3">
      <c r="A6" s="14">
        <v>44803</v>
      </c>
      <c r="B6" s="16">
        <v>2</v>
      </c>
      <c r="C6" s="25">
        <v>1148</v>
      </c>
      <c r="D6" s="13">
        <v>33</v>
      </c>
      <c r="E6" s="13">
        <f t="shared" si="0"/>
        <v>34787.878787878792</v>
      </c>
      <c r="F6" s="13"/>
      <c r="G6" s="13" t="s">
        <v>424</v>
      </c>
      <c r="H6" s="13" t="s">
        <v>425</v>
      </c>
      <c r="J6" s="14">
        <v>44803</v>
      </c>
      <c r="K6" s="16">
        <v>2</v>
      </c>
      <c r="L6" s="25">
        <v>1594</v>
      </c>
      <c r="M6" s="13">
        <v>33</v>
      </c>
      <c r="N6" s="13">
        <f t="shared" si="1"/>
        <v>48303.030303030304</v>
      </c>
      <c r="O6"/>
      <c r="P6" s="15" t="s">
        <v>68</v>
      </c>
      <c r="Q6" s="13"/>
      <c r="R6" s="13"/>
    </row>
    <row r="7" spans="1:18" x14ac:dyDescent="0.3">
      <c r="A7" s="14">
        <v>44803</v>
      </c>
      <c r="B7" s="16">
        <v>3</v>
      </c>
      <c r="C7" s="25">
        <v>1496</v>
      </c>
      <c r="D7" s="13">
        <v>33</v>
      </c>
      <c r="E7" s="13">
        <f t="shared" si="0"/>
        <v>45333.333333333336</v>
      </c>
      <c r="F7" s="13"/>
      <c r="G7" s="13">
        <f>AVERAGE(E5:E10)</f>
        <v>47186.868686868693</v>
      </c>
      <c r="H7" s="13">
        <f>( (62000)-('09012022'!G7))/(62000)*100</f>
        <v>23.892147279244043</v>
      </c>
      <c r="J7" s="14">
        <v>44803</v>
      </c>
      <c r="K7" s="16">
        <v>3</v>
      </c>
      <c r="L7" s="25">
        <v>1480</v>
      </c>
      <c r="M7" s="13">
        <v>33</v>
      </c>
      <c r="N7" s="13">
        <f t="shared" si="1"/>
        <v>44848.484848484848</v>
      </c>
      <c r="O7"/>
      <c r="P7" s="15">
        <f>AVERAGE(N5:N10)</f>
        <v>46570.707070707074</v>
      </c>
      <c r="Q7" s="13"/>
      <c r="R7" s="13"/>
    </row>
    <row r="8" spans="1:18" x14ac:dyDescent="0.3">
      <c r="A8" s="14">
        <v>44803</v>
      </c>
      <c r="B8" s="16">
        <v>10</v>
      </c>
      <c r="C8" s="25">
        <v>1663</v>
      </c>
      <c r="D8" s="13">
        <v>33</v>
      </c>
      <c r="E8" s="13">
        <f t="shared" si="0"/>
        <v>50393.939393939399</v>
      </c>
      <c r="F8" s="13"/>
      <c r="G8" s="13"/>
      <c r="H8" s="13" t="s">
        <v>517</v>
      </c>
      <c r="J8" s="14">
        <v>44803</v>
      </c>
      <c r="K8" s="16">
        <v>10</v>
      </c>
      <c r="L8" s="25">
        <v>1669</v>
      </c>
      <c r="M8" s="13">
        <v>33</v>
      </c>
      <c r="N8" s="13">
        <f t="shared" si="1"/>
        <v>50575.757575757576</v>
      </c>
      <c r="O8"/>
      <c r="P8" s="15"/>
      <c r="Q8" s="13"/>
      <c r="R8" s="13"/>
    </row>
    <row r="9" spans="1:18" x14ac:dyDescent="0.3">
      <c r="A9" s="14">
        <v>44803</v>
      </c>
      <c r="B9" s="16">
        <v>11</v>
      </c>
      <c r="C9" s="25">
        <v>1591</v>
      </c>
      <c r="D9" s="13">
        <v>33</v>
      </c>
      <c r="E9" s="13">
        <f t="shared" si="0"/>
        <v>48212.121212121216</v>
      </c>
      <c r="F9" s="13"/>
      <c r="G9" s="13"/>
      <c r="H9" s="10" t="s">
        <v>518</v>
      </c>
      <c r="I9" s="10" t="s">
        <v>194</v>
      </c>
      <c r="J9" s="14">
        <v>44803</v>
      </c>
      <c r="K9" s="16">
        <v>11</v>
      </c>
      <c r="L9" s="25">
        <v>1539</v>
      </c>
      <c r="M9" s="13">
        <v>33</v>
      </c>
      <c r="N9" s="13">
        <f t="shared" si="1"/>
        <v>46636.36363636364</v>
      </c>
      <c r="O9"/>
      <c r="P9" s="15"/>
      <c r="Q9" s="13"/>
      <c r="R9" s="13"/>
    </row>
    <row r="10" spans="1:18" x14ac:dyDescent="0.3">
      <c r="A10" s="14">
        <v>44803</v>
      </c>
      <c r="B10" s="16">
        <v>12</v>
      </c>
      <c r="C10" s="25">
        <v>1846</v>
      </c>
      <c r="D10" s="13">
        <v>33</v>
      </c>
      <c r="E10" s="13">
        <f t="shared" si="0"/>
        <v>55939.393939393944</v>
      </c>
      <c r="F10" s="13"/>
      <c r="G10" s="13"/>
      <c r="H10" s="13" t="s">
        <v>519</v>
      </c>
      <c r="I10" s="10" t="s">
        <v>294</v>
      </c>
      <c r="J10" s="14">
        <v>44803</v>
      </c>
      <c r="K10" s="16">
        <v>12</v>
      </c>
      <c r="L10" s="25">
        <v>1478</v>
      </c>
      <c r="M10" s="13">
        <v>33</v>
      </c>
      <c r="N10" s="13">
        <f t="shared" si="1"/>
        <v>44787.878787878792</v>
      </c>
      <c r="O10"/>
      <c r="P10" s="15"/>
      <c r="Q10" s="13"/>
      <c r="R10" s="13"/>
    </row>
    <row r="11" spans="1:18" x14ac:dyDescent="0.3">
      <c r="A11" s="14"/>
      <c r="B11" s="16"/>
      <c r="C11" s="25"/>
      <c r="D11" s="13"/>
      <c r="E11" s="13"/>
      <c r="F11" s="13"/>
      <c r="G11" s="13"/>
      <c r="H11" s="13"/>
      <c r="J11" s="14"/>
      <c r="K11" s="16"/>
      <c r="L11" s="15"/>
      <c r="M11" s="13"/>
      <c r="N11" s="13"/>
      <c r="P11" s="15"/>
      <c r="Q11" s="13"/>
      <c r="R11" s="13"/>
    </row>
    <row r="12" spans="1:18" x14ac:dyDescent="0.3">
      <c r="A12" s="14"/>
      <c r="B12" s="16" t="s">
        <v>521</v>
      </c>
      <c r="C12" s="15"/>
      <c r="D12" s="15"/>
      <c r="E12" s="10" t="s">
        <v>194</v>
      </c>
      <c r="F12" s="15"/>
      <c r="G12" s="13"/>
      <c r="H12" s="13"/>
      <c r="I12" s="13"/>
      <c r="J12" s="13"/>
      <c r="K12" s="13" t="s">
        <v>522</v>
      </c>
      <c r="M12" s="15"/>
      <c r="N12" s="15"/>
      <c r="P12" s="15"/>
      <c r="Q12" s="13"/>
      <c r="R12" s="13"/>
    </row>
    <row r="13" spans="1:18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 t="s">
        <v>524</v>
      </c>
      <c r="L13" s="15"/>
      <c r="M13" s="13"/>
      <c r="N13" s="13"/>
      <c r="P13" s="15"/>
      <c r="Q13" s="13"/>
      <c r="R13" s="13"/>
    </row>
    <row r="14" spans="1:18" x14ac:dyDescent="0.3">
      <c r="A14" s="14"/>
      <c r="B14" s="16" t="s">
        <v>446</v>
      </c>
      <c r="C14" s="15"/>
      <c r="D14" s="15"/>
      <c r="F14" s="15"/>
      <c r="G14" s="13"/>
      <c r="H14" s="13"/>
      <c r="I14" s="13"/>
      <c r="J14" s="14"/>
      <c r="K14" s="13"/>
      <c r="M14" s="13"/>
      <c r="N14" s="13"/>
      <c r="P14" s="15"/>
      <c r="Q14" s="13"/>
      <c r="R14" s="13"/>
    </row>
    <row r="15" spans="1:18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/>
      <c r="N15" s="15"/>
      <c r="P15" s="15"/>
      <c r="Q15" s="13"/>
      <c r="R15" s="13"/>
    </row>
    <row r="16" spans="1:18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/>
      <c r="N16" s="15"/>
      <c r="P16" s="15"/>
      <c r="Q16" s="13"/>
      <c r="R16" s="13"/>
    </row>
    <row r="17" spans="1:24" x14ac:dyDescent="0.3">
      <c r="A17" s="14"/>
      <c r="B17" s="16"/>
      <c r="C17" s="15"/>
      <c r="D17" s="15"/>
      <c r="F17" s="15"/>
      <c r="G17" s="13"/>
      <c r="H17" s="13"/>
      <c r="I17" s="13"/>
      <c r="J17" s="13"/>
      <c r="K17" s="13"/>
      <c r="N17" s="15"/>
      <c r="P17" s="15"/>
      <c r="Q17" s="13"/>
      <c r="R17" s="13"/>
    </row>
    <row r="18" spans="1:24" x14ac:dyDescent="0.3">
      <c r="A18" s="14"/>
      <c r="B18" s="16"/>
      <c r="C18" s="15"/>
      <c r="D18" s="15"/>
      <c r="F18" s="15"/>
      <c r="G18" s="13"/>
      <c r="H18" s="13"/>
      <c r="I18" s="13"/>
      <c r="J18" s="13"/>
      <c r="K18" s="13"/>
      <c r="N18" s="15"/>
      <c r="P18" s="15"/>
      <c r="Q18" s="13"/>
      <c r="R18" s="13"/>
    </row>
    <row r="19" spans="1:24" x14ac:dyDescent="0.3">
      <c r="A19" s="14"/>
      <c r="B19" s="16"/>
      <c r="C19" s="15"/>
      <c r="D19" s="15"/>
      <c r="F19" s="15"/>
      <c r="G19" s="13"/>
      <c r="H19" s="13"/>
      <c r="I19" s="13"/>
      <c r="J19" s="13"/>
      <c r="K19" s="13"/>
      <c r="P19" s="15"/>
      <c r="Q19" s="13"/>
      <c r="R19" s="13"/>
    </row>
    <row r="20" spans="1:24" x14ac:dyDescent="0.3">
      <c r="A20" s="14"/>
      <c r="B20" s="16"/>
      <c r="C20" s="15"/>
      <c r="D20" s="15"/>
      <c r="F20" s="15"/>
      <c r="G20" s="40" t="s">
        <v>511</v>
      </c>
      <c r="H20" s="13" t="s">
        <v>432</v>
      </c>
      <c r="I20" s="10" t="s">
        <v>512</v>
      </c>
      <c r="N20" s="15"/>
      <c r="P20" s="15"/>
      <c r="Q20" s="13"/>
      <c r="R20" s="13"/>
    </row>
    <row r="21" spans="1:24" x14ac:dyDescent="0.3">
      <c r="A21" s="23"/>
      <c r="B21" s="23"/>
      <c r="C21" s="23"/>
      <c r="D21" s="23"/>
      <c r="E21" s="23"/>
      <c r="F21" s="23"/>
      <c r="I21" s="13"/>
      <c r="J21" s="13" t="s">
        <v>401</v>
      </c>
      <c r="K21" s="13" t="s">
        <v>402</v>
      </c>
      <c r="N21" s="23"/>
    </row>
    <row r="22" spans="1:24" x14ac:dyDescent="0.3">
      <c r="A22" s="23"/>
      <c r="H22" s="10" t="s">
        <v>394</v>
      </c>
      <c r="I22" s="10" t="s">
        <v>397</v>
      </c>
      <c r="J22" s="10" t="s">
        <v>395</v>
      </c>
      <c r="K22" s="13" t="s">
        <v>393</v>
      </c>
      <c r="L22" s="13" t="s">
        <v>1</v>
      </c>
      <c r="M22" s="13" t="s">
        <v>396</v>
      </c>
      <c r="N22" s="23"/>
      <c r="X22" s="13"/>
    </row>
    <row r="23" spans="1:24" x14ac:dyDescent="0.3">
      <c r="D23" s="10" t="s">
        <v>194</v>
      </c>
      <c r="H23" s="13" t="s">
        <v>392</v>
      </c>
      <c r="I23" s="10">
        <v>0.02</v>
      </c>
      <c r="J23" s="10">
        <v>20602</v>
      </c>
      <c r="K23" s="10">
        <v>10</v>
      </c>
      <c r="L23" s="13">
        <v>33</v>
      </c>
      <c r="M23" s="13">
        <f>((1000/L23)*J23)*K23</f>
        <v>6243030.3030303037</v>
      </c>
      <c r="N23" s="23"/>
      <c r="X23" s="13"/>
    </row>
    <row r="24" spans="1:24" x14ac:dyDescent="0.3">
      <c r="B24" s="15"/>
      <c r="C24" s="15"/>
      <c r="H24" s="13" t="s">
        <v>513</v>
      </c>
      <c r="I24" s="10">
        <v>0.02</v>
      </c>
      <c r="J24" s="13">
        <v>14858</v>
      </c>
      <c r="K24" s="10">
        <v>10</v>
      </c>
      <c r="L24" s="13">
        <v>33</v>
      </c>
      <c r="M24" s="13">
        <f>((1000/L24)*J24)*K24</f>
        <v>4502424.2424242422</v>
      </c>
      <c r="N24" s="23"/>
      <c r="Q24" s="13"/>
      <c r="R24" s="13"/>
      <c r="S24" s="13"/>
      <c r="T24" s="13"/>
      <c r="U24" s="13"/>
      <c r="V24" s="13"/>
    </row>
    <row r="25" spans="1:24" x14ac:dyDescent="0.3">
      <c r="B25" s="15"/>
      <c r="C25" s="15"/>
      <c r="H25" s="13" t="s">
        <v>472</v>
      </c>
      <c r="I25" s="10">
        <v>1.4E-2</v>
      </c>
      <c r="J25" s="10">
        <v>39275</v>
      </c>
      <c r="K25" s="10">
        <v>10</v>
      </c>
      <c r="L25" s="13">
        <v>33</v>
      </c>
      <c r="M25" s="13">
        <f t="shared" ref="M25:M26" si="2">((1000/L25)*J25)*K25</f>
        <v>11901515.151515152</v>
      </c>
      <c r="N25" s="23"/>
      <c r="Q25" s="13"/>
      <c r="R25" s="13"/>
      <c r="S25" s="13"/>
      <c r="T25" s="13"/>
      <c r="U25" s="13"/>
      <c r="V25" s="13"/>
    </row>
    <row r="26" spans="1:24" x14ac:dyDescent="0.3">
      <c r="B26" s="15"/>
      <c r="C26" s="15"/>
      <c r="H26" s="13" t="s">
        <v>473</v>
      </c>
      <c r="I26" s="10">
        <v>2.4E-2</v>
      </c>
      <c r="J26" s="10">
        <v>8968</v>
      </c>
      <c r="K26" s="10">
        <v>10</v>
      </c>
      <c r="L26" s="13">
        <v>33</v>
      </c>
      <c r="M26" s="13">
        <f t="shared" si="2"/>
        <v>2717575.7575757573</v>
      </c>
      <c r="N26" s="23"/>
    </row>
    <row r="27" spans="1:24" x14ac:dyDescent="0.3">
      <c r="B27" s="15"/>
      <c r="C27" s="15"/>
      <c r="N27" s="23"/>
    </row>
    <row r="28" spans="1:24" x14ac:dyDescent="0.3">
      <c r="B28" s="15"/>
      <c r="C28" s="15"/>
      <c r="E28" s="15"/>
    </row>
    <row r="29" spans="1:24" x14ac:dyDescent="0.3">
      <c r="B29" s="15"/>
      <c r="C29" s="15"/>
      <c r="E29" s="15"/>
      <c r="F29" s="14"/>
      <c r="G29" s="16"/>
      <c r="H29" s="16"/>
      <c r="I29" s="16"/>
      <c r="L29" s="17"/>
    </row>
    <row r="30" spans="1:24" x14ac:dyDescent="0.3">
      <c r="B30" s="15"/>
      <c r="C30" s="15"/>
      <c r="D30" s="16"/>
      <c r="E30" s="15"/>
    </row>
    <row r="31" spans="1:24" x14ac:dyDescent="0.3">
      <c r="B31" s="15"/>
      <c r="C31" s="15"/>
      <c r="E31" s="15"/>
    </row>
    <row r="32" spans="1:24" x14ac:dyDescent="0.3">
      <c r="B32" s="15"/>
      <c r="C32" s="15"/>
      <c r="E32" s="15"/>
    </row>
    <row r="33" spans="2:11" x14ac:dyDescent="0.3">
      <c r="B33" s="15"/>
      <c r="C33" s="15"/>
      <c r="E33" s="15"/>
    </row>
    <row r="34" spans="2:11" x14ac:dyDescent="0.3">
      <c r="B34" s="15"/>
      <c r="C34" s="15"/>
      <c r="E34" s="15"/>
    </row>
    <row r="35" spans="2:11" x14ac:dyDescent="0.3">
      <c r="C35" s="15"/>
      <c r="E35" s="15"/>
      <c r="F35" s="15"/>
    </row>
    <row r="36" spans="2:11" x14ac:dyDescent="0.3">
      <c r="C36" s="15"/>
      <c r="E36" s="15"/>
      <c r="F36" s="15"/>
    </row>
    <row r="37" spans="2:11" x14ac:dyDescent="0.3">
      <c r="C37" s="15"/>
      <c r="E37" s="15"/>
      <c r="F37" s="15"/>
    </row>
    <row r="38" spans="2:11" x14ac:dyDescent="0.3">
      <c r="C38" s="15"/>
      <c r="E38" s="15"/>
      <c r="F38" s="15"/>
    </row>
    <row r="39" spans="2:11" x14ac:dyDescent="0.3">
      <c r="C39" s="15"/>
      <c r="E39" s="15"/>
      <c r="F39" s="15"/>
      <c r="K39" s="10" t="s">
        <v>194</v>
      </c>
    </row>
    <row r="40" spans="2:11" x14ac:dyDescent="0.3">
      <c r="C40" s="15"/>
      <c r="E40" s="15"/>
      <c r="F40" s="15"/>
    </row>
    <row r="41" spans="2:11" x14ac:dyDescent="0.3">
      <c r="F41" s="15"/>
      <c r="G41" s="15"/>
    </row>
    <row r="42" spans="2:11" x14ac:dyDescent="0.3">
      <c r="B42" s="15"/>
      <c r="C42" s="15"/>
      <c r="E42" s="15"/>
      <c r="F42" s="15"/>
    </row>
    <row r="43" spans="2:11" x14ac:dyDescent="0.3">
      <c r="B43" s="15"/>
      <c r="C43" s="15"/>
      <c r="E43" s="15"/>
      <c r="F43" s="15"/>
    </row>
    <row r="44" spans="2:11" x14ac:dyDescent="0.3">
      <c r="B44" s="15"/>
      <c r="C44" s="15"/>
      <c r="F44" s="15"/>
      <c r="G44" s="15"/>
    </row>
    <row r="45" spans="2:11" x14ac:dyDescent="0.3">
      <c r="B45" s="15"/>
      <c r="C45" s="15"/>
      <c r="F45" s="15"/>
      <c r="G45" s="15"/>
    </row>
    <row r="46" spans="2:11" x14ac:dyDescent="0.3">
      <c r="B46" s="15"/>
      <c r="C46" s="15"/>
      <c r="F46" s="15"/>
      <c r="G46" s="15"/>
    </row>
    <row r="47" spans="2:11" x14ac:dyDescent="0.3">
      <c r="B47" s="15"/>
      <c r="C47" s="15"/>
      <c r="F47" s="15"/>
      <c r="G47" s="15"/>
    </row>
    <row r="48" spans="2:11" x14ac:dyDescent="0.3">
      <c r="B48" s="15"/>
      <c r="C48" s="15"/>
    </row>
    <row r="49" spans="2:7" x14ac:dyDescent="0.3">
      <c r="B49" s="15"/>
      <c r="C49" s="15"/>
      <c r="E49" s="15"/>
      <c r="F49" s="15"/>
    </row>
    <row r="50" spans="2:7" x14ac:dyDescent="0.3">
      <c r="B50" s="15"/>
      <c r="C50" s="15"/>
      <c r="F50" s="15"/>
    </row>
    <row r="51" spans="2:7" x14ac:dyDescent="0.3">
      <c r="B51" s="15"/>
      <c r="C51" s="15"/>
      <c r="F51" s="15"/>
    </row>
    <row r="52" spans="2:7" x14ac:dyDescent="0.3">
      <c r="B52" s="15"/>
      <c r="C52" s="15"/>
      <c r="F52" s="15"/>
    </row>
    <row r="53" spans="2:7" x14ac:dyDescent="0.3">
      <c r="B53" s="15"/>
      <c r="C53" s="15"/>
      <c r="F53" s="15"/>
      <c r="G53" s="15"/>
    </row>
    <row r="54" spans="2:7" x14ac:dyDescent="0.3">
      <c r="B54" s="15"/>
      <c r="C54" s="15"/>
    </row>
    <row r="55" spans="2:7" x14ac:dyDescent="0.3">
      <c r="B55" s="15"/>
      <c r="C55" s="15"/>
      <c r="E55" s="15"/>
      <c r="F55" s="15"/>
    </row>
    <row r="56" spans="2:7" x14ac:dyDescent="0.3">
      <c r="B56" s="15"/>
      <c r="C56" s="15"/>
      <c r="F56" s="15"/>
    </row>
    <row r="57" spans="2:7" x14ac:dyDescent="0.3">
      <c r="B57" s="15"/>
      <c r="C57" s="15"/>
      <c r="F57" s="15"/>
    </row>
    <row r="58" spans="2:7" x14ac:dyDescent="0.3">
      <c r="B58" s="15"/>
      <c r="C58" s="15"/>
      <c r="F58" s="15"/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A10" zoomScale="106" zoomScaleNormal="106" workbookViewId="0">
      <selection activeCell="I15" sqref="I15"/>
    </sheetView>
  </sheetViews>
  <sheetFormatPr defaultColWidth="9.109375" defaultRowHeight="14.4" x14ac:dyDescent="0.3"/>
  <cols>
    <col min="1" max="1" width="16.5546875" style="10" customWidth="1"/>
    <col min="2" max="4" width="9.109375" style="10"/>
    <col min="5" max="5" width="11.6640625" style="10" customWidth="1"/>
    <col min="6" max="7" width="9.109375" style="10"/>
    <col min="8" max="11" width="12.88671875" style="10" customWidth="1"/>
    <col min="12" max="12" width="13.6640625" style="10" customWidth="1"/>
    <col min="13" max="13" width="12" style="10" bestFit="1" customWidth="1"/>
    <col min="14" max="14" width="9.109375" style="10"/>
    <col min="15" max="15" width="17.109375" style="10" customWidth="1"/>
    <col min="16" max="17" width="9.109375" style="10"/>
    <col min="18" max="18" width="6.109375" style="10" customWidth="1"/>
    <col min="19" max="19" width="18.33203125" style="10" customWidth="1"/>
    <col min="20" max="20" width="9.109375" style="10"/>
    <col min="21" max="21" width="14.5546875" style="10" customWidth="1"/>
    <col min="22" max="16384" width="9.109375" style="10"/>
  </cols>
  <sheetData>
    <row r="1" spans="1:18" x14ac:dyDescent="0.3">
      <c r="A1" s="16"/>
      <c r="B1" s="10" t="s">
        <v>408</v>
      </c>
      <c r="F1" s="13"/>
      <c r="G1" s="13"/>
      <c r="J1" s="10" t="s">
        <v>409</v>
      </c>
      <c r="K1" s="17">
        <v>0.5</v>
      </c>
      <c r="P1" s="15"/>
      <c r="Q1" s="13"/>
      <c r="R1" s="13"/>
    </row>
    <row r="2" spans="1:18" x14ac:dyDescent="0.3">
      <c r="A2" s="16"/>
      <c r="F2" s="13"/>
      <c r="G2" s="13"/>
      <c r="P2" s="15"/>
      <c r="Q2" s="13"/>
      <c r="R2" s="13"/>
    </row>
    <row r="3" spans="1:18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5"/>
      <c r="Q3" s="13"/>
      <c r="R3" s="13"/>
    </row>
    <row r="4" spans="1:18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</row>
    <row r="5" spans="1:18" x14ac:dyDescent="0.3">
      <c r="A5" s="14">
        <v>44803</v>
      </c>
      <c r="B5" s="16">
        <v>1</v>
      </c>
      <c r="C5" s="25">
        <v>1373</v>
      </c>
      <c r="D5" s="13">
        <v>33</v>
      </c>
      <c r="E5" s="13">
        <f t="shared" ref="E5:E10" si="0">(1000/D5)*C5</f>
        <v>41606.060606060608</v>
      </c>
      <c r="F5" s="13"/>
      <c r="G5" s="13"/>
      <c r="H5" s="13"/>
      <c r="I5" s="10" t="s">
        <v>194</v>
      </c>
      <c r="J5" s="14">
        <v>44803</v>
      </c>
      <c r="K5" s="16">
        <v>1</v>
      </c>
      <c r="L5" s="25"/>
      <c r="M5" s="13">
        <v>33</v>
      </c>
      <c r="N5" s="13">
        <f t="shared" ref="N5:N10" si="1">(1000/M5)*L5</f>
        <v>0</v>
      </c>
      <c r="O5"/>
      <c r="P5" s="15"/>
      <c r="Q5" s="13"/>
      <c r="R5" s="13"/>
    </row>
    <row r="6" spans="1:18" x14ac:dyDescent="0.3">
      <c r="A6" s="14">
        <v>44803</v>
      </c>
      <c r="B6" s="16">
        <v>2</v>
      </c>
      <c r="C6" s="25">
        <v>1271</v>
      </c>
      <c r="D6" s="13">
        <v>33</v>
      </c>
      <c r="E6" s="13">
        <f t="shared" si="0"/>
        <v>38515.15151515152</v>
      </c>
      <c r="F6" s="13"/>
      <c r="G6" s="13" t="s">
        <v>424</v>
      </c>
      <c r="H6" s="13" t="s">
        <v>425</v>
      </c>
      <c r="J6" s="14">
        <v>44803</v>
      </c>
      <c r="K6" s="16">
        <v>2</v>
      </c>
      <c r="L6" s="25"/>
      <c r="M6" s="13">
        <v>33</v>
      </c>
      <c r="N6" s="13">
        <f t="shared" si="1"/>
        <v>0</v>
      </c>
      <c r="O6"/>
      <c r="P6" s="15" t="s">
        <v>68</v>
      </c>
      <c r="Q6" s="13"/>
      <c r="R6" s="13"/>
    </row>
    <row r="7" spans="1:18" x14ac:dyDescent="0.3">
      <c r="A7" s="14">
        <v>44803</v>
      </c>
      <c r="B7" s="16">
        <v>3</v>
      </c>
      <c r="C7" s="25">
        <v>1364</v>
      </c>
      <c r="D7" s="13">
        <v>33</v>
      </c>
      <c r="E7" s="13">
        <f t="shared" si="0"/>
        <v>41333.333333333336</v>
      </c>
      <c r="F7" s="13"/>
      <c r="G7" s="13">
        <f>AVERAGE(E5:E10)</f>
        <v>41631.313131313138</v>
      </c>
      <c r="H7" s="13">
        <f>( (62000)-('09022022'!G7))/(62000)*100</f>
        <v>32.85272075594655</v>
      </c>
      <c r="J7" s="14">
        <v>44803</v>
      </c>
      <c r="K7" s="16">
        <v>3</v>
      </c>
      <c r="L7" s="25"/>
      <c r="M7" s="13">
        <v>33</v>
      </c>
      <c r="N7" s="13">
        <f t="shared" si="1"/>
        <v>0</v>
      </c>
      <c r="O7"/>
      <c r="P7" s="15">
        <f>AVERAGE(N5:N10)</f>
        <v>0</v>
      </c>
      <c r="Q7" s="13"/>
      <c r="R7" s="13"/>
    </row>
    <row r="8" spans="1:18" x14ac:dyDescent="0.3">
      <c r="A8" s="14">
        <v>44803</v>
      </c>
      <c r="B8" s="16">
        <v>10</v>
      </c>
      <c r="C8" s="25">
        <v>1366</v>
      </c>
      <c r="D8" s="13">
        <v>33</v>
      </c>
      <c r="E8" s="13">
        <f t="shared" si="0"/>
        <v>41393.939393939399</v>
      </c>
      <c r="F8" s="13"/>
      <c r="G8" s="13"/>
      <c r="H8" s="13" t="s">
        <v>517</v>
      </c>
      <c r="J8" s="14">
        <v>44803</v>
      </c>
      <c r="K8" s="16">
        <v>10</v>
      </c>
      <c r="L8" s="25"/>
      <c r="M8" s="13">
        <v>33</v>
      </c>
      <c r="N8" s="13">
        <f t="shared" si="1"/>
        <v>0</v>
      </c>
      <c r="O8"/>
      <c r="P8" s="15"/>
      <c r="Q8" s="13"/>
      <c r="R8" s="13"/>
    </row>
    <row r="9" spans="1:18" x14ac:dyDescent="0.3">
      <c r="A9" s="14">
        <v>44803</v>
      </c>
      <c r="B9" s="16">
        <v>11</v>
      </c>
      <c r="C9" s="25">
        <v>1383</v>
      </c>
      <c r="D9" s="13">
        <v>33</v>
      </c>
      <c r="E9" s="13">
        <f t="shared" si="0"/>
        <v>41909.090909090912</v>
      </c>
      <c r="F9" s="13"/>
      <c r="G9" s="13"/>
      <c r="H9" s="10" t="s">
        <v>525</v>
      </c>
      <c r="I9" s="10" t="s">
        <v>194</v>
      </c>
      <c r="J9" s="14">
        <v>44803</v>
      </c>
      <c r="K9" s="16">
        <v>11</v>
      </c>
      <c r="L9" s="25"/>
      <c r="M9" s="13">
        <v>33</v>
      </c>
      <c r="N9" s="13">
        <f t="shared" si="1"/>
        <v>0</v>
      </c>
      <c r="O9"/>
      <c r="P9" s="15"/>
      <c r="Q9" s="13"/>
      <c r="R9" s="13"/>
    </row>
    <row r="10" spans="1:18" x14ac:dyDescent="0.3">
      <c r="A10" s="14">
        <v>44803</v>
      </c>
      <c r="B10" s="16">
        <v>12</v>
      </c>
      <c r="C10" s="25">
        <v>1486</v>
      </c>
      <c r="D10" s="13">
        <v>33</v>
      </c>
      <c r="E10" s="13">
        <f t="shared" si="0"/>
        <v>45030.303030303032</v>
      </c>
      <c r="F10" s="13"/>
      <c r="G10" s="13"/>
      <c r="H10" s="13" t="s">
        <v>526</v>
      </c>
      <c r="I10" s="10" t="s">
        <v>294</v>
      </c>
      <c r="J10" s="14">
        <v>44803</v>
      </c>
      <c r="K10" s="16">
        <v>12</v>
      </c>
      <c r="L10" s="25"/>
      <c r="M10" s="13">
        <v>33</v>
      </c>
      <c r="N10" s="13">
        <f t="shared" si="1"/>
        <v>0</v>
      </c>
      <c r="O10"/>
      <c r="P10" s="15"/>
      <c r="Q10" s="13"/>
      <c r="R10" s="13"/>
    </row>
    <row r="11" spans="1:18" x14ac:dyDescent="0.3">
      <c r="A11" s="14"/>
      <c r="B11" s="16"/>
      <c r="C11" s="25"/>
      <c r="D11" s="13"/>
      <c r="E11" s="13"/>
      <c r="F11" s="13"/>
      <c r="G11" s="13"/>
      <c r="H11" s="13"/>
      <c r="J11" s="14"/>
      <c r="K11" s="16"/>
      <c r="L11" s="15"/>
      <c r="M11" s="13"/>
      <c r="N11" s="13"/>
      <c r="P11" s="15"/>
      <c r="Q11" s="13"/>
      <c r="R11" s="13"/>
    </row>
    <row r="12" spans="1:18" x14ac:dyDescent="0.3">
      <c r="A12" s="14"/>
      <c r="B12" s="16" t="s">
        <v>521</v>
      </c>
      <c r="C12" s="15"/>
      <c r="D12" s="15"/>
      <c r="E12" s="10" t="s">
        <v>194</v>
      </c>
      <c r="F12" s="15"/>
      <c r="G12" s="13"/>
      <c r="H12" s="13"/>
      <c r="I12" s="13"/>
      <c r="J12" s="13"/>
      <c r="K12" s="13" t="s">
        <v>527</v>
      </c>
      <c r="M12" s="15"/>
      <c r="N12" s="15"/>
      <c r="P12" s="15"/>
      <c r="Q12" s="13"/>
      <c r="R12" s="13"/>
    </row>
    <row r="13" spans="1:18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 t="s">
        <v>528</v>
      </c>
      <c r="L13" s="15"/>
      <c r="M13" s="13"/>
      <c r="N13" s="13"/>
      <c r="P13" s="15"/>
      <c r="Q13" s="13"/>
      <c r="R13" s="13"/>
    </row>
    <row r="14" spans="1:18" x14ac:dyDescent="0.3">
      <c r="A14" s="14"/>
      <c r="B14" s="16" t="s">
        <v>446</v>
      </c>
      <c r="C14" s="15"/>
      <c r="D14" s="15"/>
      <c r="F14" s="15"/>
      <c r="G14" s="13"/>
      <c r="H14" s="13"/>
      <c r="I14" s="13"/>
      <c r="J14" s="14"/>
      <c r="K14" s="13"/>
      <c r="M14" s="13"/>
      <c r="N14" s="13"/>
      <c r="P14" s="15"/>
      <c r="Q14" s="13"/>
      <c r="R14" s="13"/>
    </row>
    <row r="15" spans="1:18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/>
      <c r="N15" s="15"/>
      <c r="P15" s="15"/>
      <c r="Q15" s="13"/>
      <c r="R15" s="13"/>
    </row>
    <row r="16" spans="1:18" x14ac:dyDescent="0.3">
      <c r="A16" s="14"/>
      <c r="B16" s="38"/>
      <c r="C16" s="15"/>
      <c r="D16" s="15"/>
      <c r="E16" s="16"/>
      <c r="F16" s="15"/>
      <c r="G16" s="13"/>
      <c r="H16" s="13"/>
      <c r="I16" s="13"/>
      <c r="J16" s="13"/>
      <c r="K16" s="13"/>
      <c r="N16" s="15"/>
      <c r="P16" s="15"/>
      <c r="Q16" s="13"/>
      <c r="R16" s="13"/>
    </row>
    <row r="17" spans="1:24" x14ac:dyDescent="0.3">
      <c r="A17" s="14"/>
      <c r="B17" s="16"/>
      <c r="C17" s="15"/>
      <c r="D17" s="15"/>
      <c r="F17" s="15"/>
      <c r="G17" s="13"/>
      <c r="H17" s="13"/>
      <c r="I17" s="13"/>
      <c r="J17" s="13"/>
      <c r="K17" s="13"/>
      <c r="N17" s="15"/>
      <c r="P17" s="15"/>
      <c r="Q17" s="13"/>
      <c r="R17" s="13"/>
    </row>
    <row r="18" spans="1:24" x14ac:dyDescent="0.3">
      <c r="A18" s="14"/>
      <c r="B18" s="16"/>
      <c r="C18" s="15"/>
      <c r="D18" s="15"/>
      <c r="F18" s="15"/>
      <c r="G18" s="13"/>
      <c r="H18" s="13"/>
      <c r="I18" s="13"/>
      <c r="J18" s="13"/>
      <c r="K18" s="13"/>
      <c r="N18" s="15"/>
      <c r="P18" s="15"/>
      <c r="Q18" s="13"/>
      <c r="R18" s="13"/>
    </row>
    <row r="19" spans="1:24" x14ac:dyDescent="0.3">
      <c r="A19" s="14"/>
      <c r="B19" s="16"/>
      <c r="C19" s="15"/>
      <c r="D19" s="15"/>
      <c r="F19" s="15"/>
      <c r="G19" s="13"/>
      <c r="H19" s="13"/>
      <c r="I19" s="13"/>
      <c r="J19" s="13"/>
      <c r="K19" s="13"/>
      <c r="P19" s="15"/>
      <c r="Q19" s="13"/>
      <c r="R19" s="13"/>
    </row>
    <row r="20" spans="1:24" x14ac:dyDescent="0.3">
      <c r="A20" s="14"/>
      <c r="B20" s="16"/>
      <c r="C20" s="15"/>
      <c r="D20" s="15"/>
      <c r="F20" s="15"/>
      <c r="G20" s="40" t="s">
        <v>511</v>
      </c>
      <c r="H20" s="13" t="s">
        <v>432</v>
      </c>
      <c r="I20" s="10" t="s">
        <v>512</v>
      </c>
      <c r="N20" s="15"/>
      <c r="P20" s="15"/>
      <c r="Q20" s="13"/>
      <c r="R20" s="13"/>
    </row>
    <row r="21" spans="1:24" x14ac:dyDescent="0.3">
      <c r="A21" s="23"/>
      <c r="B21" s="23"/>
      <c r="C21" s="23"/>
      <c r="D21" s="23"/>
      <c r="E21" s="23"/>
      <c r="F21" s="23"/>
      <c r="I21" s="13"/>
      <c r="J21" s="13" t="s">
        <v>401</v>
      </c>
      <c r="K21" s="13" t="s">
        <v>402</v>
      </c>
      <c r="N21" s="23"/>
    </row>
    <row r="22" spans="1:24" x14ac:dyDescent="0.3">
      <c r="A22" s="23"/>
      <c r="H22" s="10" t="s">
        <v>394</v>
      </c>
      <c r="I22" s="10" t="s">
        <v>397</v>
      </c>
      <c r="J22" s="10" t="s">
        <v>395</v>
      </c>
      <c r="K22" s="13" t="s">
        <v>393</v>
      </c>
      <c r="L22" s="13" t="s">
        <v>1</v>
      </c>
      <c r="M22" s="13" t="s">
        <v>396</v>
      </c>
      <c r="N22" s="23"/>
      <c r="X22" s="13"/>
    </row>
    <row r="23" spans="1:24" x14ac:dyDescent="0.3">
      <c r="D23" s="10" t="s">
        <v>194</v>
      </c>
      <c r="H23" s="13" t="s">
        <v>392</v>
      </c>
      <c r="I23" s="10">
        <v>0.02</v>
      </c>
      <c r="J23" s="10">
        <v>20602</v>
      </c>
      <c r="K23" s="10">
        <v>10</v>
      </c>
      <c r="L23" s="13">
        <v>33</v>
      </c>
      <c r="M23" s="13">
        <f>((1000/L23)*J23)*K23</f>
        <v>6243030.3030303037</v>
      </c>
      <c r="N23" s="23"/>
      <c r="X23" s="13"/>
    </row>
    <row r="24" spans="1:24" x14ac:dyDescent="0.3">
      <c r="B24" s="15"/>
      <c r="C24" s="15"/>
      <c r="H24" s="13" t="s">
        <v>513</v>
      </c>
      <c r="I24" s="10">
        <v>0.02</v>
      </c>
      <c r="J24" s="13">
        <v>14858</v>
      </c>
      <c r="K24" s="10">
        <v>10</v>
      </c>
      <c r="L24" s="13">
        <v>33</v>
      </c>
      <c r="M24" s="13">
        <f>((1000/L24)*J24)*K24</f>
        <v>4502424.2424242422</v>
      </c>
      <c r="N24" s="23"/>
      <c r="Q24" s="13"/>
      <c r="R24" s="13"/>
      <c r="S24" s="13"/>
      <c r="T24" s="13"/>
      <c r="U24" s="13"/>
      <c r="V24" s="13"/>
    </row>
    <row r="25" spans="1:24" x14ac:dyDescent="0.3">
      <c r="B25" s="15"/>
      <c r="C25" s="15"/>
      <c r="H25" s="13" t="s">
        <v>472</v>
      </c>
      <c r="I25" s="10">
        <v>1.4E-2</v>
      </c>
      <c r="J25" s="10">
        <v>39275</v>
      </c>
      <c r="K25" s="10">
        <v>10</v>
      </c>
      <c r="L25" s="13">
        <v>33</v>
      </c>
      <c r="M25" s="13">
        <f t="shared" ref="M25:M26" si="2">((1000/L25)*J25)*K25</f>
        <v>11901515.151515152</v>
      </c>
      <c r="N25" s="23"/>
      <c r="Q25" s="13"/>
      <c r="R25" s="13"/>
      <c r="S25" s="13"/>
      <c r="T25" s="13"/>
      <c r="U25" s="13"/>
      <c r="V25" s="13"/>
    </row>
    <row r="26" spans="1:24" x14ac:dyDescent="0.3">
      <c r="B26" s="15"/>
      <c r="C26" s="15"/>
      <c r="H26" s="13" t="s">
        <v>473</v>
      </c>
      <c r="I26" s="10">
        <v>2.4E-2</v>
      </c>
      <c r="J26" s="10">
        <v>8968</v>
      </c>
      <c r="K26" s="10">
        <v>10</v>
      </c>
      <c r="L26" s="13">
        <v>33</v>
      </c>
      <c r="M26" s="13">
        <f t="shared" si="2"/>
        <v>2717575.7575757573</v>
      </c>
      <c r="N26" s="23"/>
    </row>
    <row r="27" spans="1:24" x14ac:dyDescent="0.3">
      <c r="B27" s="15"/>
      <c r="C27" s="15"/>
      <c r="N27" s="23"/>
    </row>
    <row r="28" spans="1:24" x14ac:dyDescent="0.3">
      <c r="B28" s="15"/>
      <c r="C28" s="15"/>
      <c r="E28" s="15"/>
    </row>
    <row r="29" spans="1:24" x14ac:dyDescent="0.3">
      <c r="B29" s="15"/>
      <c r="C29" s="15"/>
      <c r="E29" s="15"/>
      <c r="F29" s="14"/>
      <c r="G29" s="16"/>
      <c r="H29" s="16"/>
      <c r="I29" s="16"/>
      <c r="L29" s="17"/>
    </row>
    <row r="30" spans="1:24" x14ac:dyDescent="0.3">
      <c r="B30" s="15"/>
      <c r="C30" s="15"/>
      <c r="D30" s="16"/>
      <c r="E30" s="15"/>
    </row>
    <row r="31" spans="1:24" x14ac:dyDescent="0.3">
      <c r="B31" s="15"/>
      <c r="C31" s="15"/>
      <c r="E31" s="15"/>
    </row>
    <row r="32" spans="1:24" x14ac:dyDescent="0.3">
      <c r="B32" s="15"/>
      <c r="C32" s="15"/>
      <c r="E32" s="15"/>
    </row>
    <row r="33" spans="2:11" x14ac:dyDescent="0.3">
      <c r="B33" s="15"/>
      <c r="C33" s="15"/>
      <c r="E33" s="15"/>
    </row>
    <row r="34" spans="2:11" x14ac:dyDescent="0.3">
      <c r="B34" s="15"/>
      <c r="C34" s="15"/>
      <c r="E34" s="15"/>
    </row>
    <row r="35" spans="2:11" x14ac:dyDescent="0.3">
      <c r="C35" s="15"/>
      <c r="E35" s="15"/>
      <c r="F35" s="15"/>
    </row>
    <row r="36" spans="2:11" x14ac:dyDescent="0.3">
      <c r="C36" s="15"/>
      <c r="E36" s="15"/>
      <c r="F36" s="15"/>
    </row>
    <row r="37" spans="2:11" x14ac:dyDescent="0.3">
      <c r="C37" s="15"/>
      <c r="E37" s="15"/>
      <c r="F37" s="15"/>
    </row>
    <row r="38" spans="2:11" x14ac:dyDescent="0.3">
      <c r="C38" s="15"/>
      <c r="E38" s="15"/>
      <c r="F38" s="15"/>
    </row>
    <row r="39" spans="2:11" x14ac:dyDescent="0.3">
      <c r="C39" s="15"/>
      <c r="E39" s="15"/>
      <c r="F39" s="15"/>
      <c r="K39" s="10" t="s">
        <v>194</v>
      </c>
    </row>
    <row r="40" spans="2:11" x14ac:dyDescent="0.3">
      <c r="C40" s="15"/>
      <c r="E40" s="15"/>
      <c r="F40" s="15"/>
    </row>
    <row r="41" spans="2:11" x14ac:dyDescent="0.3">
      <c r="F41" s="15"/>
      <c r="G41" s="15"/>
    </row>
    <row r="42" spans="2:11" x14ac:dyDescent="0.3">
      <c r="B42" s="15"/>
      <c r="C42" s="15"/>
      <c r="E42" s="15"/>
      <c r="F42" s="15"/>
    </row>
    <row r="43" spans="2:11" x14ac:dyDescent="0.3">
      <c r="B43" s="15"/>
      <c r="C43" s="15"/>
      <c r="E43" s="15"/>
      <c r="F43" s="15"/>
    </row>
    <row r="44" spans="2:11" x14ac:dyDescent="0.3">
      <c r="B44" s="15"/>
      <c r="C44" s="15"/>
      <c r="F44" s="15"/>
      <c r="G44" s="15"/>
    </row>
    <row r="45" spans="2:11" x14ac:dyDescent="0.3">
      <c r="B45" s="15"/>
      <c r="C45" s="15"/>
      <c r="F45" s="15"/>
      <c r="G45" s="15"/>
    </row>
    <row r="46" spans="2:11" x14ac:dyDescent="0.3">
      <c r="B46" s="15"/>
      <c r="C46" s="15"/>
      <c r="F46" s="15"/>
      <c r="G46" s="15"/>
    </row>
    <row r="47" spans="2:11" x14ac:dyDescent="0.3">
      <c r="B47" s="15"/>
      <c r="C47" s="15"/>
      <c r="F47" s="15"/>
      <c r="G47" s="15"/>
    </row>
    <row r="48" spans="2:11" x14ac:dyDescent="0.3">
      <c r="B48" s="15"/>
      <c r="C48" s="15"/>
    </row>
    <row r="49" spans="2:7" x14ac:dyDescent="0.3">
      <c r="B49" s="15"/>
      <c r="C49" s="15"/>
      <c r="E49" s="15"/>
      <c r="F49" s="15"/>
    </row>
    <row r="50" spans="2:7" x14ac:dyDescent="0.3">
      <c r="B50" s="15"/>
      <c r="C50" s="15"/>
      <c r="F50" s="15"/>
    </row>
    <row r="51" spans="2:7" x14ac:dyDescent="0.3">
      <c r="B51" s="15"/>
      <c r="C51" s="15"/>
      <c r="F51" s="15"/>
    </row>
    <row r="52" spans="2:7" x14ac:dyDescent="0.3">
      <c r="B52" s="15"/>
      <c r="C52" s="15"/>
      <c r="F52" s="15"/>
    </row>
    <row r="53" spans="2:7" x14ac:dyDescent="0.3">
      <c r="B53" s="15"/>
      <c r="C53" s="15"/>
      <c r="F53" s="15"/>
      <c r="G53" s="15"/>
    </row>
    <row r="54" spans="2:7" x14ac:dyDescent="0.3">
      <c r="B54" s="15"/>
      <c r="C54" s="15"/>
    </row>
    <row r="55" spans="2:7" x14ac:dyDescent="0.3">
      <c r="B55" s="15"/>
      <c r="C55" s="15"/>
      <c r="E55" s="15"/>
      <c r="F55" s="15"/>
    </row>
    <row r="56" spans="2:7" x14ac:dyDescent="0.3">
      <c r="B56" s="15"/>
      <c r="C56" s="15"/>
      <c r="F56" s="15"/>
    </row>
    <row r="57" spans="2:7" x14ac:dyDescent="0.3">
      <c r="B57" s="15"/>
      <c r="C57" s="15"/>
      <c r="F57" s="15"/>
    </row>
    <row r="58" spans="2:7" x14ac:dyDescent="0.3">
      <c r="B58" s="15"/>
      <c r="C58" s="15"/>
      <c r="F58" s="1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16" workbookViewId="0">
      <selection activeCell="A4" sqref="A4:P13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44454</v>
      </c>
      <c r="B4" s="3">
        <v>8</v>
      </c>
      <c r="C4" s="10">
        <v>36</v>
      </c>
      <c r="D4" s="15">
        <v>3760</v>
      </c>
      <c r="E4" s="15">
        <f t="shared" ref="E4:E13" si="0">+C4+D4</f>
        <v>3796</v>
      </c>
      <c r="F4" s="10">
        <v>34</v>
      </c>
      <c r="G4" s="13">
        <f t="shared" ref="G4:G13" si="1">(1000/F4)*C4</f>
        <v>1058.8235294117646</v>
      </c>
      <c r="I4" s="10">
        <v>34</v>
      </c>
      <c r="J4" s="15">
        <v>1165</v>
      </c>
      <c r="K4" s="15">
        <f t="shared" ref="K4:K13" si="2">+I4+J4</f>
        <v>1199</v>
      </c>
      <c r="L4" s="10">
        <v>33</v>
      </c>
      <c r="M4" s="10">
        <f>+(C4-I4)/C4*100</f>
        <v>5.5555555555555554</v>
      </c>
      <c r="N4" s="10">
        <f>+(D4-J4)/D4*100</f>
        <v>69.0159574468085</v>
      </c>
      <c r="O4" s="10">
        <f>+(E4-K4)/E4*100</f>
        <v>68.414120126448893</v>
      </c>
      <c r="P4" s="13">
        <f t="shared" ref="P4:P13" si="3">(1000/L4)*I4</f>
        <v>1030.3030303030303</v>
      </c>
    </row>
    <row r="5" spans="1:16" x14ac:dyDescent="0.3">
      <c r="A5" s="2">
        <v>44454</v>
      </c>
      <c r="B5" s="3">
        <v>8</v>
      </c>
      <c r="C5" s="10">
        <v>74</v>
      </c>
      <c r="D5" s="15">
        <v>1144</v>
      </c>
      <c r="E5" s="15">
        <f t="shared" si="0"/>
        <v>1218</v>
      </c>
      <c r="F5" s="10">
        <v>33</v>
      </c>
      <c r="G5" s="13">
        <f t="shared" si="1"/>
        <v>2242.4242424242425</v>
      </c>
      <c r="I5" s="10">
        <v>62</v>
      </c>
      <c r="J5" s="15">
        <v>1109</v>
      </c>
      <c r="K5" s="15">
        <f t="shared" si="2"/>
        <v>1171</v>
      </c>
      <c r="L5" s="10">
        <v>33</v>
      </c>
      <c r="M5" s="10">
        <f t="shared" ref="M5:M13" si="4">+(C5-I5)/C5*100</f>
        <v>16.216216216216218</v>
      </c>
      <c r="N5" s="10">
        <f t="shared" ref="N5:N13" si="5">+(D5-J5)/D5*100</f>
        <v>3.0594405594405596</v>
      </c>
      <c r="O5" s="10">
        <f t="shared" ref="O5:O13" si="6">+(E5-K5)/E5*100</f>
        <v>3.8587848932676518</v>
      </c>
      <c r="P5" s="13">
        <f t="shared" si="3"/>
        <v>1878.787878787879</v>
      </c>
    </row>
    <row r="6" spans="1:16" x14ac:dyDescent="0.3">
      <c r="A6" s="2">
        <v>44454</v>
      </c>
      <c r="B6" s="3">
        <v>8</v>
      </c>
      <c r="C6" s="10">
        <v>59</v>
      </c>
      <c r="D6" s="15">
        <v>2987</v>
      </c>
      <c r="E6" s="15">
        <f t="shared" si="0"/>
        <v>3046</v>
      </c>
      <c r="F6" s="10">
        <v>33</v>
      </c>
      <c r="G6" s="13">
        <f t="shared" si="1"/>
        <v>1787.878787878788</v>
      </c>
      <c r="I6" s="10">
        <v>185</v>
      </c>
      <c r="J6" s="15">
        <v>1344</v>
      </c>
      <c r="K6" s="15">
        <f t="shared" si="2"/>
        <v>1529</v>
      </c>
      <c r="L6" s="10">
        <v>33</v>
      </c>
      <c r="M6" s="10">
        <f t="shared" si="4"/>
        <v>-213.55932203389833</v>
      </c>
      <c r="N6" s="10">
        <f t="shared" si="5"/>
        <v>55.005021760964176</v>
      </c>
      <c r="O6" s="10">
        <f t="shared" si="6"/>
        <v>49.803020354563358</v>
      </c>
      <c r="P6" s="13">
        <f t="shared" si="3"/>
        <v>5606.060606060606</v>
      </c>
    </row>
    <row r="7" spans="1:16" x14ac:dyDescent="0.3">
      <c r="A7" s="2">
        <v>44454</v>
      </c>
      <c r="B7" s="3">
        <v>8</v>
      </c>
      <c r="C7" s="10">
        <v>43</v>
      </c>
      <c r="D7" s="15">
        <v>3002</v>
      </c>
      <c r="E7" s="15">
        <f t="shared" si="0"/>
        <v>3045</v>
      </c>
      <c r="F7" s="10">
        <v>33</v>
      </c>
      <c r="G7" s="13">
        <f t="shared" si="1"/>
        <v>1303.030303030303</v>
      </c>
      <c r="I7" s="10">
        <v>99</v>
      </c>
      <c r="J7" s="15">
        <v>936</v>
      </c>
      <c r="K7" s="15">
        <f t="shared" si="2"/>
        <v>1035</v>
      </c>
      <c r="L7" s="10">
        <v>33</v>
      </c>
      <c r="M7" s="10">
        <f t="shared" si="4"/>
        <v>-130.23255813953489</v>
      </c>
      <c r="N7" s="10">
        <f t="shared" si="5"/>
        <v>68.82078614257162</v>
      </c>
      <c r="O7" s="10">
        <f t="shared" si="6"/>
        <v>66.009852216748769</v>
      </c>
      <c r="P7" s="13">
        <f t="shared" si="3"/>
        <v>3000</v>
      </c>
    </row>
    <row r="8" spans="1:16" x14ac:dyDescent="0.3">
      <c r="A8" s="2">
        <v>44454</v>
      </c>
      <c r="B8" s="3">
        <v>7.5</v>
      </c>
      <c r="C8" s="10">
        <v>57</v>
      </c>
      <c r="D8" s="15">
        <v>7848</v>
      </c>
      <c r="E8" s="15">
        <f t="shared" si="0"/>
        <v>7905</v>
      </c>
      <c r="F8" s="10">
        <v>33</v>
      </c>
      <c r="G8" s="13">
        <f t="shared" si="1"/>
        <v>1727.2727272727273</v>
      </c>
      <c r="I8" s="10">
        <v>45</v>
      </c>
      <c r="J8" s="15">
        <v>779</v>
      </c>
      <c r="K8" s="15">
        <f t="shared" si="2"/>
        <v>824</v>
      </c>
      <c r="L8" s="10">
        <v>33</v>
      </c>
      <c r="M8" s="10">
        <f t="shared" si="4"/>
        <v>21.052631578947366</v>
      </c>
      <c r="N8" s="10">
        <f t="shared" si="5"/>
        <v>90.073904179408771</v>
      </c>
      <c r="O8" s="10">
        <f t="shared" si="6"/>
        <v>89.576217583807718</v>
      </c>
      <c r="P8" s="13">
        <f t="shared" si="3"/>
        <v>1363.6363636363637</v>
      </c>
    </row>
    <row r="9" spans="1:16" x14ac:dyDescent="0.3">
      <c r="A9" s="2">
        <v>44454</v>
      </c>
      <c r="B9" s="3">
        <v>7.5</v>
      </c>
      <c r="C9" s="10">
        <v>48</v>
      </c>
      <c r="D9" s="15">
        <v>1037</v>
      </c>
      <c r="E9" s="15">
        <f t="shared" si="0"/>
        <v>1085</v>
      </c>
      <c r="F9" s="10">
        <v>33</v>
      </c>
      <c r="G9" s="13">
        <f t="shared" si="1"/>
        <v>1454.5454545454545</v>
      </c>
      <c r="I9" s="10">
        <v>45</v>
      </c>
      <c r="J9" s="15">
        <v>988</v>
      </c>
      <c r="K9" s="15">
        <f t="shared" si="2"/>
        <v>1033</v>
      </c>
      <c r="L9" s="10">
        <v>33</v>
      </c>
      <c r="M9" s="10">
        <f t="shared" si="4"/>
        <v>6.25</v>
      </c>
      <c r="N9" s="10">
        <f t="shared" si="5"/>
        <v>4.725168756027001</v>
      </c>
      <c r="O9" s="10">
        <f t="shared" si="6"/>
        <v>4.7926267281105996</v>
      </c>
      <c r="P9" s="13">
        <f t="shared" si="3"/>
        <v>1363.6363636363637</v>
      </c>
    </row>
    <row r="10" spans="1:16" x14ac:dyDescent="0.3">
      <c r="A10" s="2">
        <v>44454</v>
      </c>
      <c r="B10" s="3">
        <v>7.5</v>
      </c>
      <c r="C10" s="10">
        <v>41</v>
      </c>
      <c r="D10" s="15">
        <v>1687</v>
      </c>
      <c r="E10" s="15">
        <f t="shared" si="0"/>
        <v>1728</v>
      </c>
      <c r="F10" s="10">
        <v>33</v>
      </c>
      <c r="G10" s="13">
        <f t="shared" si="1"/>
        <v>1242.4242424242425</v>
      </c>
      <c r="I10" s="10">
        <v>75</v>
      </c>
      <c r="J10" s="15">
        <v>1382</v>
      </c>
      <c r="K10" s="15">
        <f t="shared" si="2"/>
        <v>1457</v>
      </c>
      <c r="L10" s="10">
        <v>33</v>
      </c>
      <c r="M10" s="10">
        <f t="shared" si="4"/>
        <v>-82.926829268292678</v>
      </c>
      <c r="N10" s="10">
        <f t="shared" si="5"/>
        <v>18.079430942501482</v>
      </c>
      <c r="O10" s="10">
        <f t="shared" si="6"/>
        <v>15.682870370370368</v>
      </c>
      <c r="P10" s="13">
        <f t="shared" si="3"/>
        <v>2272.727272727273</v>
      </c>
    </row>
    <row r="11" spans="1:16" x14ac:dyDescent="0.3">
      <c r="A11" s="2">
        <v>44454</v>
      </c>
      <c r="B11" s="3">
        <v>7.5</v>
      </c>
      <c r="C11" s="10">
        <v>41</v>
      </c>
      <c r="D11" s="15">
        <v>1347</v>
      </c>
      <c r="E11" s="15">
        <f t="shared" si="0"/>
        <v>1388</v>
      </c>
      <c r="F11" s="10">
        <v>33</v>
      </c>
      <c r="G11" s="13">
        <f t="shared" si="1"/>
        <v>1242.4242424242425</v>
      </c>
      <c r="I11" s="10">
        <v>39</v>
      </c>
      <c r="J11" s="15">
        <v>1489</v>
      </c>
      <c r="K11" s="15">
        <f t="shared" si="2"/>
        <v>1528</v>
      </c>
      <c r="L11" s="10">
        <v>33</v>
      </c>
      <c r="M11" s="10">
        <f t="shared" si="4"/>
        <v>4.8780487804878048</v>
      </c>
      <c r="N11" s="10">
        <f t="shared" si="5"/>
        <v>-10.541945063103192</v>
      </c>
      <c r="O11" s="10">
        <f t="shared" si="6"/>
        <v>-10.086455331412104</v>
      </c>
      <c r="P11" s="13">
        <f t="shared" si="3"/>
        <v>1181.818181818182</v>
      </c>
    </row>
    <row r="12" spans="1:16" x14ac:dyDescent="0.3">
      <c r="A12" s="2">
        <v>44454</v>
      </c>
      <c r="B12" s="3">
        <v>7</v>
      </c>
      <c r="C12" s="10">
        <v>25</v>
      </c>
      <c r="D12" s="15">
        <v>1374</v>
      </c>
      <c r="E12" s="15">
        <f t="shared" si="0"/>
        <v>1399</v>
      </c>
      <c r="F12" s="10">
        <v>33</v>
      </c>
      <c r="G12" s="13">
        <f t="shared" si="1"/>
        <v>757.57575757575762</v>
      </c>
      <c r="I12" s="10">
        <v>37</v>
      </c>
      <c r="J12" s="15">
        <v>1421</v>
      </c>
      <c r="K12" s="15">
        <f t="shared" si="2"/>
        <v>1458</v>
      </c>
      <c r="L12" s="10">
        <v>33</v>
      </c>
      <c r="M12" s="10">
        <f t="shared" si="4"/>
        <v>-48</v>
      </c>
      <c r="N12" s="10">
        <f t="shared" si="5"/>
        <v>-3.420669577874818</v>
      </c>
      <c r="O12" s="10">
        <f t="shared" si="6"/>
        <v>-4.2172980700500355</v>
      </c>
      <c r="P12" s="13">
        <f t="shared" si="3"/>
        <v>1121.2121212121212</v>
      </c>
    </row>
    <row r="13" spans="1:16" x14ac:dyDescent="0.3">
      <c r="A13" s="2">
        <v>44454</v>
      </c>
      <c r="B13" s="3">
        <v>7</v>
      </c>
      <c r="C13" s="10">
        <v>37</v>
      </c>
      <c r="D13" s="15">
        <v>1712</v>
      </c>
      <c r="E13" s="15">
        <f t="shared" si="0"/>
        <v>1749</v>
      </c>
      <c r="F13" s="10">
        <v>33</v>
      </c>
      <c r="G13" s="13">
        <f t="shared" si="1"/>
        <v>1121.2121212121212</v>
      </c>
      <c r="I13" s="10">
        <v>35</v>
      </c>
      <c r="J13" s="15">
        <v>1440</v>
      </c>
      <c r="K13" s="15">
        <f t="shared" si="2"/>
        <v>1475</v>
      </c>
      <c r="L13" s="10">
        <v>33</v>
      </c>
      <c r="M13" s="10">
        <f t="shared" si="4"/>
        <v>5.4054054054054053</v>
      </c>
      <c r="N13" s="10">
        <f t="shared" si="5"/>
        <v>15.887850467289718</v>
      </c>
      <c r="O13" s="10">
        <f t="shared" si="6"/>
        <v>15.666094911377931</v>
      </c>
      <c r="P13" s="13">
        <f t="shared" si="3"/>
        <v>1060.6060606060607</v>
      </c>
    </row>
    <row r="14" spans="1:16" x14ac:dyDescent="0.3">
      <c r="A14" s="2"/>
      <c r="C14" s="15">
        <v>35699</v>
      </c>
      <c r="D14" s="15">
        <v>10245</v>
      </c>
      <c r="F14" s="10">
        <v>33</v>
      </c>
      <c r="G14" s="13"/>
      <c r="I14" s="15"/>
      <c r="J14" s="15"/>
      <c r="P14" s="13"/>
    </row>
    <row r="15" spans="1:16" x14ac:dyDescent="0.3">
      <c r="A15" s="2"/>
      <c r="G15" s="13"/>
      <c r="P15" s="13"/>
    </row>
    <row r="16" spans="1:16" x14ac:dyDescent="0.3">
      <c r="A16" s="2"/>
      <c r="G16" s="13"/>
      <c r="P16" s="13"/>
    </row>
    <row r="17" spans="1:11" x14ac:dyDescent="0.3">
      <c r="A17" s="10" t="s">
        <v>130</v>
      </c>
    </row>
    <row r="19" spans="1:11" x14ac:dyDescent="0.3">
      <c r="B19" s="10" t="s">
        <v>55</v>
      </c>
    </row>
    <row r="20" spans="1:11" x14ac:dyDescent="0.3">
      <c r="B20" s="10" t="s">
        <v>56</v>
      </c>
      <c r="C20" s="10" t="s">
        <v>57</v>
      </c>
    </row>
    <row r="21" spans="1:11" x14ac:dyDescent="0.3">
      <c r="B21" s="10" t="s">
        <v>0</v>
      </c>
      <c r="C21" s="10" t="s">
        <v>0</v>
      </c>
      <c r="D21" s="10" t="s">
        <v>1</v>
      </c>
      <c r="E21" s="10" t="s">
        <v>127</v>
      </c>
      <c r="F21" s="13" t="s">
        <v>6</v>
      </c>
      <c r="G21" s="13"/>
    </row>
    <row r="22" spans="1:11" x14ac:dyDescent="0.3">
      <c r="A22" s="10" t="s">
        <v>126</v>
      </c>
      <c r="B22" s="15">
        <v>35699</v>
      </c>
      <c r="C22" s="15">
        <v>10245</v>
      </c>
      <c r="D22" s="10">
        <v>33</v>
      </c>
      <c r="E22" s="15">
        <f>B22+C22</f>
        <v>45944</v>
      </c>
      <c r="F22" s="13">
        <f>E22/D22*1000</f>
        <v>1392242.4242424243</v>
      </c>
      <c r="G22" s="13"/>
    </row>
    <row r="23" spans="1:11" x14ac:dyDescent="0.3">
      <c r="A23" s="10" t="s">
        <v>7</v>
      </c>
      <c r="B23" s="10">
        <v>1766</v>
      </c>
      <c r="C23" s="15"/>
      <c r="D23" s="10">
        <v>33</v>
      </c>
      <c r="E23" s="15"/>
      <c r="F23" s="13">
        <f>B23/D23*1000</f>
        <v>53515.151515151512</v>
      </c>
      <c r="G23" s="13"/>
      <c r="K23" s="15"/>
    </row>
    <row r="24" spans="1:11" x14ac:dyDescent="0.3">
      <c r="A24" s="10" t="s">
        <v>131</v>
      </c>
      <c r="B24" s="15">
        <f>B22-B23</f>
        <v>33933</v>
      </c>
      <c r="C24" s="15"/>
      <c r="D24" s="10">
        <v>33</v>
      </c>
      <c r="F24" s="10">
        <f>B24/33*1000</f>
        <v>1028272.7272727273</v>
      </c>
      <c r="K24" s="15"/>
    </row>
    <row r="25" spans="1:11" x14ac:dyDescent="0.3">
      <c r="C25" s="15"/>
      <c r="K25" s="15"/>
    </row>
    <row r="26" spans="1:11" x14ac:dyDescent="0.3">
      <c r="C26" s="15"/>
      <c r="K26" s="15"/>
    </row>
    <row r="27" spans="1:11" x14ac:dyDescent="0.3">
      <c r="C27" s="15"/>
      <c r="K27" s="15"/>
    </row>
    <row r="28" spans="1:11" x14ac:dyDescent="0.3">
      <c r="C28" s="15"/>
      <c r="K28" s="15"/>
    </row>
    <row r="29" spans="1:11" x14ac:dyDescent="0.3">
      <c r="C29" s="15"/>
      <c r="K29" s="15"/>
    </row>
    <row r="30" spans="1:11" x14ac:dyDescent="0.3">
      <c r="C30" s="15"/>
      <c r="K30" s="15"/>
    </row>
    <row r="31" spans="1:11" x14ac:dyDescent="0.3">
      <c r="C31" s="15"/>
      <c r="K31" s="15"/>
    </row>
    <row r="32" spans="1:11" x14ac:dyDescent="0.3">
      <c r="C32" s="15"/>
      <c r="K32" s="15"/>
    </row>
    <row r="33" spans="2:5" x14ac:dyDescent="0.3">
      <c r="C33" s="15"/>
    </row>
    <row r="34" spans="2:5" x14ac:dyDescent="0.3">
      <c r="C34" s="15"/>
    </row>
    <row r="35" spans="2:5" x14ac:dyDescent="0.3">
      <c r="C35" s="15"/>
      <c r="E35" s="10" t="s">
        <v>132</v>
      </c>
    </row>
    <row r="36" spans="2:5" x14ac:dyDescent="0.3">
      <c r="C36" s="15"/>
    </row>
    <row r="37" spans="2:5" x14ac:dyDescent="0.3">
      <c r="C37" s="15"/>
    </row>
    <row r="38" spans="2:5" x14ac:dyDescent="0.3">
      <c r="C38" s="15"/>
    </row>
    <row r="39" spans="2:5" x14ac:dyDescent="0.3">
      <c r="C39" s="15"/>
    </row>
    <row r="40" spans="2:5" x14ac:dyDescent="0.3">
      <c r="B40" s="15"/>
      <c r="C40" s="15"/>
    </row>
    <row r="41" spans="2:5" x14ac:dyDescent="0.3">
      <c r="C41" s="15"/>
    </row>
    <row r="42" spans="2:5" x14ac:dyDescent="0.3">
      <c r="C42" s="15"/>
    </row>
    <row r="43" spans="2:5" x14ac:dyDescent="0.3">
      <c r="C43" s="15"/>
    </row>
    <row r="44" spans="2:5" x14ac:dyDescent="0.3">
      <c r="C44" s="15"/>
    </row>
    <row r="45" spans="2:5" x14ac:dyDescent="0.3">
      <c r="C45" s="15"/>
    </row>
    <row r="46" spans="2:5" x14ac:dyDescent="0.3">
      <c r="C46" s="15"/>
    </row>
    <row r="47" spans="2:5" x14ac:dyDescent="0.3">
      <c r="C47" s="15"/>
    </row>
    <row r="48" spans="2:5" x14ac:dyDescent="0.3">
      <c r="C48" s="15"/>
    </row>
    <row r="49" spans="2:3" x14ac:dyDescent="0.3">
      <c r="C49" s="15"/>
    </row>
    <row r="50" spans="2:3" x14ac:dyDescent="0.3">
      <c r="C50" s="15"/>
    </row>
    <row r="51" spans="2:3" x14ac:dyDescent="0.3">
      <c r="C51" s="15"/>
    </row>
    <row r="52" spans="2:3" x14ac:dyDescent="0.3">
      <c r="C52" s="15"/>
    </row>
    <row r="53" spans="2:3" x14ac:dyDescent="0.3">
      <c r="C53" s="15"/>
    </row>
    <row r="54" spans="2:3" x14ac:dyDescent="0.3">
      <c r="C54" s="15"/>
    </row>
    <row r="55" spans="2:3" x14ac:dyDescent="0.3">
      <c r="C55" s="15"/>
    </row>
    <row r="56" spans="2:3" x14ac:dyDescent="0.3">
      <c r="C56" s="15"/>
    </row>
    <row r="57" spans="2:3" x14ac:dyDescent="0.3">
      <c r="C57" s="15"/>
    </row>
    <row r="58" spans="2:3" x14ac:dyDescent="0.3">
      <c r="C58" s="15"/>
    </row>
    <row r="59" spans="2:3" x14ac:dyDescent="0.3">
      <c r="C59" s="15"/>
    </row>
    <row r="60" spans="2:3" x14ac:dyDescent="0.3">
      <c r="B60" s="15"/>
      <c r="C60" s="15"/>
    </row>
    <row r="61" spans="2:3" x14ac:dyDescent="0.3">
      <c r="C61" s="15"/>
    </row>
    <row r="62" spans="2:3" x14ac:dyDescent="0.3">
      <c r="C62" s="15"/>
    </row>
    <row r="63" spans="2:3" x14ac:dyDescent="0.3">
      <c r="C63" s="15"/>
    </row>
    <row r="64" spans="2:3" x14ac:dyDescent="0.3">
      <c r="C64" s="15"/>
    </row>
    <row r="65" spans="3:3" x14ac:dyDescent="0.3">
      <c r="C65" s="15"/>
    </row>
    <row r="66" spans="3:3" x14ac:dyDescent="0.3">
      <c r="C66" s="15"/>
    </row>
    <row r="67" spans="3:3" x14ac:dyDescent="0.3">
      <c r="C67" s="15"/>
    </row>
    <row r="68" spans="3:3" x14ac:dyDescent="0.3">
      <c r="C68" s="15"/>
    </row>
    <row r="69" spans="3:3" x14ac:dyDescent="0.3">
      <c r="C69" s="15"/>
    </row>
    <row r="70" spans="3:3" x14ac:dyDescent="0.3">
      <c r="C70" s="15"/>
    </row>
    <row r="71" spans="3:3" x14ac:dyDescent="0.3">
      <c r="C71" s="15"/>
    </row>
    <row r="72" spans="3:3" x14ac:dyDescent="0.3">
      <c r="C72" s="15"/>
    </row>
    <row r="73" spans="3:3" x14ac:dyDescent="0.3">
      <c r="C73" s="15"/>
    </row>
    <row r="74" spans="3:3" x14ac:dyDescent="0.3">
      <c r="C74" s="15"/>
    </row>
    <row r="75" spans="3:3" x14ac:dyDescent="0.3">
      <c r="C75" s="15"/>
    </row>
    <row r="76" spans="3:3" x14ac:dyDescent="0.3">
      <c r="C76" s="15"/>
    </row>
    <row r="77" spans="3:3" x14ac:dyDescent="0.3">
      <c r="C77" s="15"/>
    </row>
    <row r="78" spans="3:3" x14ac:dyDescent="0.3">
      <c r="C78" s="15"/>
    </row>
    <row r="79" spans="3:3" x14ac:dyDescent="0.3">
      <c r="C79" s="15"/>
    </row>
    <row r="82" spans="3:3" x14ac:dyDescent="0.3">
      <c r="C82" s="15"/>
    </row>
    <row r="83" spans="3:3" x14ac:dyDescent="0.3">
      <c r="C83" s="15"/>
    </row>
    <row r="84" spans="3:3" x14ac:dyDescent="0.3">
      <c r="C84" s="15"/>
    </row>
    <row r="85" spans="3:3" x14ac:dyDescent="0.3">
      <c r="C85" s="15"/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7" workbookViewId="0">
      <selection activeCell="K12" sqref="K12"/>
    </sheetView>
  </sheetViews>
  <sheetFormatPr defaultRowHeight="14.4" x14ac:dyDescent="0.3"/>
  <cols>
    <col min="1" max="1" width="16.5546875" customWidth="1"/>
    <col min="2" max="2" width="16.88671875" customWidth="1"/>
    <col min="7" max="7" width="12.88671875" customWidth="1"/>
    <col min="9" max="9" width="12" bestFit="1" customWidth="1"/>
  </cols>
  <sheetData>
    <row r="1" spans="1:19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9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/>
      <c r="P2" s="10"/>
      <c r="Q2" s="10"/>
      <c r="R2" s="10"/>
    </row>
    <row r="3" spans="1:19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 t="s">
        <v>268</v>
      </c>
      <c r="I3" s="10"/>
      <c r="J3" s="10"/>
      <c r="K3" s="10"/>
      <c r="L3" s="10"/>
      <c r="M3" s="13"/>
      <c r="N3" s="10"/>
      <c r="O3" s="10"/>
      <c r="P3" s="17"/>
      <c r="Q3" s="13"/>
      <c r="R3" s="10"/>
      <c r="S3" s="10"/>
    </row>
    <row r="4" spans="1:19" s="10" customFormat="1" x14ac:dyDescent="0.3">
      <c r="A4" s="14">
        <v>44761</v>
      </c>
      <c r="B4" s="25" t="s">
        <v>262</v>
      </c>
      <c r="C4" s="15">
        <v>3096</v>
      </c>
      <c r="D4" s="15">
        <v>3631</v>
      </c>
      <c r="E4" s="15">
        <f>C4+D4</f>
        <v>6727</v>
      </c>
      <c r="F4" s="13">
        <v>33</v>
      </c>
      <c r="G4" s="13">
        <f>(1000/F4)*C4</f>
        <v>93818.181818181823</v>
      </c>
      <c r="H4" s="10">
        <f>D4/F4*1000</f>
        <v>110030.30303030302</v>
      </c>
      <c r="K4" s="15"/>
      <c r="L4" s="15"/>
      <c r="M4" s="13"/>
      <c r="Q4" s="13"/>
    </row>
    <row r="5" spans="1:19" s="10" customFormat="1" x14ac:dyDescent="0.3">
      <c r="A5" s="14">
        <v>44761</v>
      </c>
      <c r="B5" s="25" t="s">
        <v>262</v>
      </c>
      <c r="C5" s="15">
        <v>2791</v>
      </c>
      <c r="D5" s="15">
        <v>3275</v>
      </c>
      <c r="E5" s="15">
        <f t="shared" ref="E5:E21" si="0">C5+D5</f>
        <v>6066</v>
      </c>
      <c r="F5" s="13">
        <v>33</v>
      </c>
      <c r="G5" s="13">
        <f t="shared" ref="G5:G21" si="1">(1000/F5)*C5</f>
        <v>84575.757575757583</v>
      </c>
      <c r="H5" s="10">
        <f t="shared" ref="H5:H21" si="2">D5/F5*1000</f>
        <v>99242.424242424255</v>
      </c>
      <c r="K5" s="15"/>
      <c r="L5" s="15"/>
      <c r="M5" s="13"/>
      <c r="Q5" s="13"/>
    </row>
    <row r="6" spans="1:19" s="10" customFormat="1" x14ac:dyDescent="0.3">
      <c r="A6" s="14">
        <v>44761</v>
      </c>
      <c r="B6" s="25" t="s">
        <v>262</v>
      </c>
      <c r="C6" s="15">
        <v>2831</v>
      </c>
      <c r="D6" s="15">
        <v>3260</v>
      </c>
      <c r="E6" s="15">
        <f t="shared" si="0"/>
        <v>6091</v>
      </c>
      <c r="F6" s="13">
        <v>33</v>
      </c>
      <c r="G6" s="13">
        <f t="shared" si="1"/>
        <v>85787.878787878799</v>
      </c>
      <c r="H6" s="10">
        <f t="shared" si="2"/>
        <v>98787.878787878784</v>
      </c>
      <c r="K6" s="15"/>
      <c r="L6" s="15"/>
      <c r="M6" s="13"/>
      <c r="Q6" s="13"/>
    </row>
    <row r="7" spans="1:19" s="10" customFormat="1" x14ac:dyDescent="0.3">
      <c r="A7" s="14">
        <v>44761</v>
      </c>
      <c r="B7" s="25" t="s">
        <v>148</v>
      </c>
      <c r="C7" s="15">
        <v>1874</v>
      </c>
      <c r="D7" s="15">
        <v>2611</v>
      </c>
      <c r="E7" s="15">
        <f t="shared" si="0"/>
        <v>4485</v>
      </c>
      <c r="F7" s="13">
        <v>33</v>
      </c>
      <c r="G7" s="13">
        <f t="shared" si="1"/>
        <v>56787.878787878792</v>
      </c>
      <c r="H7" s="10">
        <f t="shared" si="2"/>
        <v>79121.212121212127</v>
      </c>
      <c r="K7" s="15"/>
      <c r="L7" s="15"/>
      <c r="M7" s="13"/>
      <c r="Q7" s="13"/>
    </row>
    <row r="8" spans="1:19" s="10" customFormat="1" x14ac:dyDescent="0.3">
      <c r="A8" s="14">
        <v>44761</v>
      </c>
      <c r="B8" s="25" t="s">
        <v>148</v>
      </c>
      <c r="C8" s="15">
        <v>1800</v>
      </c>
      <c r="D8" s="15">
        <v>2548</v>
      </c>
      <c r="E8" s="15">
        <f t="shared" si="0"/>
        <v>4348</v>
      </c>
      <c r="F8" s="13">
        <v>33</v>
      </c>
      <c r="G8" s="13">
        <f t="shared" si="1"/>
        <v>54545.454545454551</v>
      </c>
      <c r="H8" s="10">
        <f t="shared" si="2"/>
        <v>77212.121212121216</v>
      </c>
      <c r="K8" s="15"/>
      <c r="L8" s="15"/>
      <c r="M8" s="13"/>
      <c r="Q8" s="13"/>
    </row>
    <row r="9" spans="1:19" s="10" customFormat="1" x14ac:dyDescent="0.3">
      <c r="A9" s="14">
        <v>44761</v>
      </c>
      <c r="B9" s="25" t="s">
        <v>148</v>
      </c>
      <c r="C9" s="15">
        <v>1904</v>
      </c>
      <c r="D9" s="15">
        <v>2684</v>
      </c>
      <c r="E9" s="15">
        <f t="shared" si="0"/>
        <v>4588</v>
      </c>
      <c r="F9" s="13">
        <v>33</v>
      </c>
      <c r="G9" s="13">
        <f t="shared" si="1"/>
        <v>57696.969696969703</v>
      </c>
      <c r="H9" s="10">
        <f t="shared" si="2"/>
        <v>81333.333333333328</v>
      </c>
      <c r="K9" s="15"/>
      <c r="L9" s="15"/>
      <c r="M9" s="13"/>
      <c r="Q9" s="13"/>
    </row>
    <row r="10" spans="1:19" s="10" customFormat="1" x14ac:dyDescent="0.3">
      <c r="A10" s="14">
        <v>44761</v>
      </c>
      <c r="B10" s="25" t="s">
        <v>149</v>
      </c>
      <c r="C10" s="15">
        <v>1792</v>
      </c>
      <c r="D10" s="15">
        <v>2644</v>
      </c>
      <c r="E10" s="15">
        <f t="shared" si="0"/>
        <v>4436</v>
      </c>
      <c r="F10" s="13">
        <v>33</v>
      </c>
      <c r="G10" s="13">
        <f t="shared" si="1"/>
        <v>54303.030303030304</v>
      </c>
      <c r="H10" s="10">
        <f t="shared" si="2"/>
        <v>80121.212121212127</v>
      </c>
      <c r="K10" s="15"/>
      <c r="L10" s="15"/>
      <c r="M10" s="13"/>
      <c r="Q10" s="13"/>
    </row>
    <row r="11" spans="1:19" s="10" customFormat="1" x14ac:dyDescent="0.3">
      <c r="A11" s="14">
        <v>44761</v>
      </c>
      <c r="B11" s="25" t="s">
        <v>149</v>
      </c>
      <c r="C11" s="15">
        <v>1747</v>
      </c>
      <c r="D11" s="15">
        <v>2533</v>
      </c>
      <c r="E11" s="15">
        <f t="shared" si="0"/>
        <v>4280</v>
      </c>
      <c r="F11" s="13">
        <v>33</v>
      </c>
      <c r="G11" s="13">
        <f t="shared" si="1"/>
        <v>52939.393939393944</v>
      </c>
      <c r="H11" s="10">
        <f t="shared" si="2"/>
        <v>76757.575757575745</v>
      </c>
      <c r="K11" s="15"/>
      <c r="L11" s="15"/>
      <c r="M11" s="13"/>
      <c r="Q11" s="13"/>
    </row>
    <row r="12" spans="1:19" s="10" customFormat="1" x14ac:dyDescent="0.3">
      <c r="A12" s="14">
        <v>44761</v>
      </c>
      <c r="B12" s="25" t="s">
        <v>149</v>
      </c>
      <c r="C12" s="15">
        <v>1716</v>
      </c>
      <c r="D12" s="15">
        <v>2454</v>
      </c>
      <c r="E12" s="15">
        <f t="shared" si="0"/>
        <v>4170</v>
      </c>
      <c r="F12" s="13">
        <v>33</v>
      </c>
      <c r="G12" s="13">
        <f t="shared" si="1"/>
        <v>52000</v>
      </c>
      <c r="H12" s="10">
        <f t="shared" si="2"/>
        <v>74363.636363636353</v>
      </c>
      <c r="K12" s="15"/>
      <c r="L12" s="15"/>
      <c r="M12" s="13"/>
      <c r="Q12" s="13"/>
    </row>
    <row r="13" spans="1:19" s="10" customFormat="1" x14ac:dyDescent="0.3">
      <c r="A13" s="14">
        <v>44761</v>
      </c>
      <c r="B13" s="25" t="s">
        <v>263</v>
      </c>
      <c r="C13" s="15">
        <v>1136</v>
      </c>
      <c r="D13" s="15">
        <v>1623</v>
      </c>
      <c r="E13" s="15">
        <f t="shared" si="0"/>
        <v>2759</v>
      </c>
      <c r="F13" s="13">
        <v>33</v>
      </c>
      <c r="G13" s="13">
        <f t="shared" si="1"/>
        <v>34424.242424242424</v>
      </c>
      <c r="H13" s="10">
        <f t="shared" si="2"/>
        <v>49181.818181818177</v>
      </c>
      <c r="I13" s="10">
        <f>(G13-G14)/G13</f>
        <v>0.34242957746478875</v>
      </c>
      <c r="J13" s="10">
        <f>(H13-H14)/H13</f>
        <v>0.20764017252002459</v>
      </c>
      <c r="K13" s="15" t="s">
        <v>194</v>
      </c>
      <c r="L13" s="15"/>
      <c r="M13" s="13"/>
      <c r="Q13" s="13"/>
    </row>
    <row r="14" spans="1:19" s="10" customFormat="1" x14ac:dyDescent="0.3">
      <c r="A14" s="14">
        <v>44761</v>
      </c>
      <c r="B14" s="25" t="s">
        <v>264</v>
      </c>
      <c r="C14" s="15">
        <v>747</v>
      </c>
      <c r="D14" s="15">
        <v>1286</v>
      </c>
      <c r="E14" s="15">
        <f t="shared" si="0"/>
        <v>2033</v>
      </c>
      <c r="F14" s="13">
        <v>33</v>
      </c>
      <c r="G14" s="13">
        <f t="shared" si="1"/>
        <v>22636.363636363636</v>
      </c>
      <c r="H14" s="10">
        <f t="shared" si="2"/>
        <v>38969.696969696968</v>
      </c>
      <c r="K14" s="15"/>
      <c r="L14" s="15"/>
      <c r="M14" s="13"/>
      <c r="Q14" s="13"/>
    </row>
    <row r="15" spans="1:19" s="10" customFormat="1" x14ac:dyDescent="0.3">
      <c r="A15" s="14">
        <v>44761</v>
      </c>
      <c r="B15" s="25" t="s">
        <v>263</v>
      </c>
      <c r="C15" s="15">
        <v>1164</v>
      </c>
      <c r="D15" s="15">
        <v>1336</v>
      </c>
      <c r="E15" s="15">
        <f t="shared" si="0"/>
        <v>2500</v>
      </c>
      <c r="F15" s="13">
        <v>33</v>
      </c>
      <c r="G15" s="13">
        <f t="shared" si="1"/>
        <v>35272.727272727272</v>
      </c>
      <c r="H15" s="10">
        <f t="shared" si="2"/>
        <v>40484.848484848488</v>
      </c>
      <c r="I15" s="10">
        <f>(G15-G16)/G15</f>
        <v>0.58934707903780059</v>
      </c>
      <c r="J15" s="10">
        <f>(H15-H16)/H15</f>
        <v>0.3787425149700599</v>
      </c>
      <c r="K15" s="15"/>
      <c r="L15" s="15"/>
      <c r="M15" s="13"/>
      <c r="Q15" s="13"/>
    </row>
    <row r="16" spans="1:19" s="10" customFormat="1" x14ac:dyDescent="0.3">
      <c r="A16" s="14">
        <v>44761</v>
      </c>
      <c r="B16" s="25" t="s">
        <v>264</v>
      </c>
      <c r="C16" s="15">
        <v>478</v>
      </c>
      <c r="D16" s="15">
        <v>830</v>
      </c>
      <c r="E16" s="15">
        <f t="shared" si="0"/>
        <v>1308</v>
      </c>
      <c r="F16" s="13">
        <v>33</v>
      </c>
      <c r="G16" s="13">
        <f t="shared" si="1"/>
        <v>14484.848484848486</v>
      </c>
      <c r="H16" s="10">
        <f t="shared" si="2"/>
        <v>25151.515151515152</v>
      </c>
      <c r="K16" s="15"/>
      <c r="L16" s="15"/>
      <c r="M16" s="13"/>
      <c r="Q16" s="13"/>
    </row>
    <row r="17" spans="1:19" s="10" customFormat="1" x14ac:dyDescent="0.3">
      <c r="A17" s="14">
        <v>44761</v>
      </c>
      <c r="B17" s="25" t="s">
        <v>265</v>
      </c>
      <c r="C17" s="15">
        <v>2124</v>
      </c>
      <c r="D17" s="15">
        <v>3117</v>
      </c>
      <c r="E17" s="15">
        <f t="shared" si="0"/>
        <v>5241</v>
      </c>
      <c r="F17" s="13">
        <v>33</v>
      </c>
      <c r="G17" s="13">
        <f t="shared" si="1"/>
        <v>64363.636363636368</v>
      </c>
      <c r="H17" s="10">
        <f t="shared" si="2"/>
        <v>94454.545454545456</v>
      </c>
      <c r="K17" s="15"/>
      <c r="L17" s="15"/>
      <c r="M17" s="13"/>
      <c r="Q17" s="13"/>
    </row>
    <row r="18" spans="1:19" s="10" customFormat="1" x14ac:dyDescent="0.3">
      <c r="A18" s="14">
        <v>44761</v>
      </c>
      <c r="B18" s="25" t="s">
        <v>265</v>
      </c>
      <c r="C18" s="37">
        <v>2155</v>
      </c>
      <c r="D18" s="15">
        <v>2939</v>
      </c>
      <c r="E18" s="15">
        <f t="shared" si="0"/>
        <v>5094</v>
      </c>
      <c r="F18" s="13">
        <v>33</v>
      </c>
      <c r="G18" s="13">
        <f t="shared" si="1"/>
        <v>65303.030303030304</v>
      </c>
      <c r="H18" s="10">
        <f t="shared" si="2"/>
        <v>89060.606060606064</v>
      </c>
      <c r="K18" s="15"/>
      <c r="L18" s="15"/>
      <c r="M18" s="13"/>
      <c r="Q18" s="13"/>
    </row>
    <row r="19" spans="1:19" s="10" customFormat="1" x14ac:dyDescent="0.3">
      <c r="A19" s="14">
        <v>44761</v>
      </c>
      <c r="B19" s="25" t="s">
        <v>260</v>
      </c>
      <c r="C19" s="15">
        <v>4625</v>
      </c>
      <c r="D19" s="15">
        <v>4458</v>
      </c>
      <c r="E19" s="15">
        <f t="shared" si="0"/>
        <v>9083</v>
      </c>
      <c r="F19" s="13">
        <v>33</v>
      </c>
      <c r="G19" s="13">
        <f t="shared" si="1"/>
        <v>140151.51515151517</v>
      </c>
      <c r="H19" s="10">
        <f t="shared" si="2"/>
        <v>135090.90909090909</v>
      </c>
      <c r="K19" s="15"/>
      <c r="L19" s="15"/>
      <c r="M19" s="13"/>
      <c r="Q19" s="13"/>
    </row>
    <row r="20" spans="1:19" s="10" customFormat="1" x14ac:dyDescent="0.3">
      <c r="A20" s="14">
        <v>44761</v>
      </c>
      <c r="B20" s="25" t="s">
        <v>260</v>
      </c>
      <c r="C20" s="15">
        <v>4624</v>
      </c>
      <c r="D20" s="15">
        <v>4220</v>
      </c>
      <c r="E20" s="15">
        <f t="shared" si="0"/>
        <v>8844</v>
      </c>
      <c r="F20" s="13">
        <v>33</v>
      </c>
      <c r="G20" s="13">
        <f t="shared" si="1"/>
        <v>140121.21212121213</v>
      </c>
      <c r="H20" s="10">
        <f t="shared" si="2"/>
        <v>127878.78787878787</v>
      </c>
      <c r="K20" s="15"/>
      <c r="L20" s="15"/>
      <c r="M20" s="13"/>
      <c r="Q20" s="13"/>
    </row>
    <row r="21" spans="1:19" s="10" customFormat="1" x14ac:dyDescent="0.3">
      <c r="A21" s="14">
        <v>44761</v>
      </c>
      <c r="B21" s="25" t="s">
        <v>260</v>
      </c>
      <c r="C21" s="15">
        <v>4653</v>
      </c>
      <c r="D21" s="15">
        <v>4318</v>
      </c>
      <c r="E21" s="15">
        <f t="shared" si="0"/>
        <v>8971</v>
      </c>
      <c r="F21" s="13">
        <v>33</v>
      </c>
      <c r="G21" s="13">
        <f t="shared" si="1"/>
        <v>141000</v>
      </c>
      <c r="H21" s="10">
        <f t="shared" si="2"/>
        <v>130848.48484848485</v>
      </c>
      <c r="I21" s="23"/>
      <c r="J21" s="23"/>
    </row>
    <row r="22" spans="1:19" x14ac:dyDescent="0.3">
      <c r="A22" s="23"/>
      <c r="B22" s="10"/>
      <c r="C22" s="10"/>
      <c r="D22" s="15"/>
      <c r="E22" s="15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</row>
    <row r="23" spans="1:19" x14ac:dyDescent="0.3">
      <c r="A23" s="10"/>
      <c r="B23" s="10"/>
      <c r="C23" s="10"/>
      <c r="D23" s="15"/>
      <c r="E23" s="15"/>
      <c r="F23" s="13"/>
      <c r="G23" s="13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</row>
    <row r="24" spans="1:19" x14ac:dyDescent="0.3">
      <c r="A24" s="10"/>
      <c r="B24" s="10"/>
      <c r="C24" s="10"/>
      <c r="D24" s="15"/>
      <c r="E24" s="15"/>
      <c r="F24" s="13"/>
      <c r="G24" s="13"/>
      <c r="H24" s="10"/>
      <c r="I24" s="10"/>
      <c r="J24" s="10"/>
      <c r="K24" s="10"/>
      <c r="L24" s="10"/>
      <c r="M24" s="13"/>
      <c r="N24" s="13"/>
      <c r="O24" s="13"/>
      <c r="P24" s="10"/>
      <c r="Q24" s="10"/>
      <c r="R24" s="10"/>
      <c r="S24" s="10"/>
    </row>
    <row r="25" spans="1:19" x14ac:dyDescent="0.3">
      <c r="A25" s="10"/>
      <c r="B25" s="10" t="s">
        <v>55</v>
      </c>
      <c r="C25" s="10"/>
      <c r="D25" s="10"/>
      <c r="E25" s="10"/>
      <c r="F25" s="13"/>
      <c r="G25" s="13"/>
      <c r="H25" s="10"/>
      <c r="I25" s="10"/>
      <c r="J25" s="10"/>
      <c r="K25" s="10"/>
      <c r="L25" s="10"/>
      <c r="M25" s="13"/>
      <c r="N25" s="13"/>
      <c r="O25" s="13"/>
      <c r="P25" s="10"/>
      <c r="Q25" s="10"/>
      <c r="R25" s="10"/>
      <c r="S25" s="10"/>
    </row>
    <row r="26" spans="1:19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9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A28" s="10" t="s">
        <v>174</v>
      </c>
      <c r="B28" s="10">
        <v>26875</v>
      </c>
      <c r="C28" s="10">
        <v>8234</v>
      </c>
      <c r="D28" s="15">
        <v>50</v>
      </c>
      <c r="E28" s="15">
        <f>B28+C28</f>
        <v>35109</v>
      </c>
      <c r="F28" s="10">
        <f>(1000/D28)*E28</f>
        <v>702180</v>
      </c>
      <c r="G28" s="10">
        <f>(1000/D28)*B28</f>
        <v>537500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9" x14ac:dyDescent="0.3">
      <c r="A29" s="10" t="s">
        <v>182</v>
      </c>
      <c r="B29" s="10"/>
      <c r="C29" s="10"/>
      <c r="D29" s="15">
        <v>50</v>
      </c>
      <c r="E29" s="15">
        <f t="shared" ref="E29:E39" si="3">B29+C29</f>
        <v>0</v>
      </c>
      <c r="F29" s="10">
        <f t="shared" ref="F29:F39" si="4">(1000/D29)*E29</f>
        <v>0</v>
      </c>
      <c r="G29" s="10">
        <f t="shared" ref="G29:G37" si="5">(1000/D29)*B29</f>
        <v>0</v>
      </c>
      <c r="H29" s="17"/>
      <c r="I29" s="10">
        <v>27620692416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A30" s="10" t="s">
        <v>188</v>
      </c>
      <c r="B30" s="10"/>
      <c r="C30" s="10"/>
      <c r="D30" s="15">
        <v>50</v>
      </c>
      <c r="E30" s="15">
        <f t="shared" si="3"/>
        <v>0</v>
      </c>
      <c r="F30" s="10">
        <f t="shared" si="4"/>
        <v>0</v>
      </c>
      <c r="G30" s="10">
        <f t="shared" si="5"/>
        <v>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9" x14ac:dyDescent="0.3">
      <c r="A31" s="10" t="s">
        <v>175</v>
      </c>
      <c r="B31" s="10"/>
      <c r="C31" s="10"/>
      <c r="D31" s="15">
        <v>50</v>
      </c>
      <c r="E31" s="15">
        <f t="shared" si="3"/>
        <v>0</v>
      </c>
      <c r="F31" s="10">
        <f t="shared" si="4"/>
        <v>0</v>
      </c>
      <c r="G31" s="10">
        <f t="shared" si="5"/>
        <v>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 x14ac:dyDescent="0.3">
      <c r="A32" s="10" t="s">
        <v>182</v>
      </c>
      <c r="B32" s="10"/>
      <c r="C32" s="10"/>
      <c r="D32" s="15">
        <v>50</v>
      </c>
      <c r="E32" s="15">
        <f t="shared" si="3"/>
        <v>0</v>
      </c>
      <c r="F32" s="10">
        <f t="shared" si="4"/>
        <v>0</v>
      </c>
      <c r="G32" s="10">
        <f t="shared" si="5"/>
        <v>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/>
      <c r="C33" s="10"/>
      <c r="D33" s="15">
        <v>50</v>
      </c>
      <c r="E33" s="15">
        <f t="shared" si="3"/>
        <v>0</v>
      </c>
      <c r="F33" s="10">
        <f t="shared" si="4"/>
        <v>0</v>
      </c>
      <c r="G33" s="10">
        <f t="shared" si="5"/>
        <v>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/>
      <c r="C36" s="10"/>
      <c r="D36" s="15">
        <v>50</v>
      </c>
      <c r="E36" s="15">
        <f t="shared" si="3"/>
        <v>0</v>
      </c>
      <c r="F36" s="10">
        <f t="shared" si="4"/>
        <v>0</v>
      </c>
      <c r="G36" s="10">
        <f t="shared" si="5"/>
        <v>0</v>
      </c>
      <c r="H36" s="10" t="e">
        <f>(G36-G37)/G36*100</f>
        <v>#DIV/0!</v>
      </c>
      <c r="I36" s="10" t="e">
        <f>(C36-C37)/C36</f>
        <v>#DIV/0!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/>
      <c r="C37" s="10"/>
      <c r="D37" s="15">
        <v>50</v>
      </c>
      <c r="E37" s="15">
        <f t="shared" si="3"/>
        <v>0</v>
      </c>
      <c r="F37" s="10">
        <f t="shared" si="4"/>
        <v>0</v>
      </c>
      <c r="G37" s="10">
        <f t="shared" si="5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75</v>
      </c>
      <c r="C39" s="10">
        <v>4244</v>
      </c>
      <c r="D39" s="15">
        <v>50</v>
      </c>
      <c r="E39" s="15">
        <f t="shared" si="3"/>
        <v>4319</v>
      </c>
      <c r="F39" s="10">
        <f t="shared" si="4"/>
        <v>86380</v>
      </c>
      <c r="G39" s="10">
        <f>(1000/D39)*B39</f>
        <v>1500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2"/>
  <sheetViews>
    <sheetView topLeftCell="A106" workbookViewId="0">
      <selection activeCell="A896" sqref="A896:XFD912"/>
    </sheetView>
  </sheetViews>
  <sheetFormatPr defaultColWidth="9.109375" defaultRowHeight="14.4" x14ac:dyDescent="0.3"/>
  <cols>
    <col min="1" max="1" width="11.5546875" style="14" customWidth="1"/>
    <col min="2" max="2" width="18.88671875" style="10" customWidth="1"/>
    <col min="3" max="4" width="14" style="10" customWidth="1"/>
    <col min="5" max="5" width="15.6640625" style="10" customWidth="1"/>
    <col min="6" max="6" width="9.109375" style="10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7" x14ac:dyDescent="0.3">
      <c r="B1" s="16" t="s">
        <v>150</v>
      </c>
      <c r="C1" s="10" t="s">
        <v>4</v>
      </c>
      <c r="F1" s="13"/>
      <c r="G1" s="13"/>
      <c r="H1" s="10" t="s">
        <v>151</v>
      </c>
      <c r="I1" s="10" t="s">
        <v>4</v>
      </c>
      <c r="O1" s="14"/>
    </row>
    <row r="2" spans="1:17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7" x14ac:dyDescent="0.3">
      <c r="A3" s="14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J3" s="10" t="s">
        <v>58</v>
      </c>
      <c r="K3" s="10" t="s">
        <v>59</v>
      </c>
      <c r="L3" s="10" t="s">
        <v>60</v>
      </c>
      <c r="M3" s="13" t="s">
        <v>1</v>
      </c>
      <c r="N3" s="10" t="s">
        <v>62</v>
      </c>
      <c r="O3" s="10" t="s">
        <v>63</v>
      </c>
      <c r="P3" s="17" t="s">
        <v>76</v>
      </c>
      <c r="Q3" s="13"/>
    </row>
    <row r="4" spans="1:17" x14ac:dyDescent="0.3">
      <c r="A4" s="2">
        <v>44424</v>
      </c>
      <c r="B4">
        <v>1</v>
      </c>
      <c r="C4" s="10">
        <v>25</v>
      </c>
      <c r="D4" s="15">
        <v>597</v>
      </c>
      <c r="E4" s="15">
        <f>+C4+D4</f>
        <v>622</v>
      </c>
      <c r="F4" s="10">
        <v>53</v>
      </c>
      <c r="G4" s="13">
        <f>(1000/F4)*C4</f>
        <v>471.69811320754718</v>
      </c>
      <c r="H4" s="13"/>
      <c r="J4" s="10">
        <v>26</v>
      </c>
      <c r="K4" s="15">
        <v>671</v>
      </c>
      <c r="L4" s="15">
        <f>J4+K4</f>
        <v>697</v>
      </c>
      <c r="M4" s="10">
        <v>53</v>
      </c>
      <c r="N4" s="10">
        <f t="shared" ref="N4:N35" si="0">+(C4-J4)/C4*100</f>
        <v>-4</v>
      </c>
      <c r="O4" s="10">
        <f t="shared" ref="O4:O35" si="1">+(D4-K4)/D4*100</f>
        <v>-12.395309882747069</v>
      </c>
      <c r="P4" s="10">
        <f t="shared" ref="P4:P35" si="2">+(E4-L4)/E4*100</f>
        <v>-12.057877813504824</v>
      </c>
      <c r="Q4" s="13"/>
    </row>
    <row r="5" spans="1:17" x14ac:dyDescent="0.3">
      <c r="A5" s="2">
        <v>44424</v>
      </c>
      <c r="B5">
        <v>2</v>
      </c>
      <c r="C5" s="10">
        <v>25</v>
      </c>
      <c r="D5" s="15">
        <v>708</v>
      </c>
      <c r="E5" s="15">
        <f t="shared" ref="E5:E13" si="3">+C5+D5</f>
        <v>733</v>
      </c>
      <c r="F5" s="10">
        <v>50</v>
      </c>
      <c r="G5" s="13">
        <f t="shared" ref="G5:G13" si="4">(1000/F5)*C5</f>
        <v>500</v>
      </c>
      <c r="H5" s="13"/>
      <c r="J5" s="10">
        <v>35</v>
      </c>
      <c r="K5" s="15">
        <v>554</v>
      </c>
      <c r="L5" s="15">
        <f t="shared" ref="L5:L13" si="5">J5+K5</f>
        <v>589</v>
      </c>
      <c r="M5" s="10">
        <v>50</v>
      </c>
      <c r="N5" s="10">
        <f t="shared" si="0"/>
        <v>-40</v>
      </c>
      <c r="O5" s="10">
        <f t="shared" si="1"/>
        <v>21.751412429378529</v>
      </c>
      <c r="P5" s="10">
        <f t="shared" si="2"/>
        <v>19.645293315143249</v>
      </c>
      <c r="Q5" s="13"/>
    </row>
    <row r="6" spans="1:17" x14ac:dyDescent="0.3">
      <c r="A6" s="2">
        <v>44424</v>
      </c>
      <c r="B6">
        <v>3</v>
      </c>
      <c r="C6" s="10">
        <v>23</v>
      </c>
      <c r="D6" s="15">
        <v>888</v>
      </c>
      <c r="E6" s="15">
        <f t="shared" si="3"/>
        <v>911</v>
      </c>
      <c r="F6" s="10">
        <v>50</v>
      </c>
      <c r="G6" s="13">
        <f t="shared" si="4"/>
        <v>460</v>
      </c>
      <c r="H6" s="13"/>
      <c r="J6" s="10">
        <v>25</v>
      </c>
      <c r="K6" s="15">
        <v>521</v>
      </c>
      <c r="L6" s="15">
        <f t="shared" si="5"/>
        <v>546</v>
      </c>
      <c r="M6" s="10">
        <v>50</v>
      </c>
      <c r="N6" s="10">
        <f t="shared" si="0"/>
        <v>-8.695652173913043</v>
      </c>
      <c r="O6" s="10">
        <f t="shared" si="1"/>
        <v>41.328828828828826</v>
      </c>
      <c r="P6" s="10">
        <f t="shared" si="2"/>
        <v>40.065861690450056</v>
      </c>
      <c r="Q6" s="13"/>
    </row>
    <row r="7" spans="1:17" x14ac:dyDescent="0.3">
      <c r="A7" s="2">
        <v>44424</v>
      </c>
      <c r="B7">
        <v>4</v>
      </c>
      <c r="C7" s="10">
        <v>36</v>
      </c>
      <c r="D7" s="15">
        <v>1916</v>
      </c>
      <c r="E7" s="15">
        <f t="shared" si="3"/>
        <v>1952</v>
      </c>
      <c r="F7" s="10">
        <v>50</v>
      </c>
      <c r="G7" s="13">
        <f t="shared" si="4"/>
        <v>720</v>
      </c>
      <c r="H7" s="13"/>
      <c r="J7" s="10">
        <v>29</v>
      </c>
      <c r="K7" s="15">
        <v>602</v>
      </c>
      <c r="L7" s="15">
        <f t="shared" si="5"/>
        <v>631</v>
      </c>
      <c r="M7" s="10">
        <v>50</v>
      </c>
      <c r="N7" s="10">
        <f t="shared" si="0"/>
        <v>19.444444444444446</v>
      </c>
      <c r="O7" s="10">
        <f t="shared" si="1"/>
        <v>68.580375782880992</v>
      </c>
      <c r="P7" s="10">
        <f t="shared" si="2"/>
        <v>67.674180327868854</v>
      </c>
      <c r="Q7" s="13"/>
    </row>
    <row r="8" spans="1:17" x14ac:dyDescent="0.3">
      <c r="A8" s="2">
        <v>44424</v>
      </c>
      <c r="B8">
        <v>5</v>
      </c>
      <c r="C8" s="10">
        <v>35</v>
      </c>
      <c r="D8" s="15">
        <v>1253</v>
      </c>
      <c r="E8" s="15">
        <f t="shared" si="3"/>
        <v>1288</v>
      </c>
      <c r="F8" s="15">
        <v>50</v>
      </c>
      <c r="G8" s="13">
        <f t="shared" si="4"/>
        <v>700</v>
      </c>
      <c r="H8" s="13"/>
      <c r="J8" s="10">
        <v>21</v>
      </c>
      <c r="K8" s="15">
        <v>1028</v>
      </c>
      <c r="L8" s="15">
        <f t="shared" si="5"/>
        <v>1049</v>
      </c>
      <c r="M8" s="15">
        <v>50</v>
      </c>
      <c r="N8" s="10">
        <f t="shared" si="0"/>
        <v>40</v>
      </c>
      <c r="O8" s="10">
        <f t="shared" si="1"/>
        <v>17.956903431763767</v>
      </c>
      <c r="P8" s="10">
        <f t="shared" si="2"/>
        <v>18.555900621118013</v>
      </c>
      <c r="Q8" s="13"/>
    </row>
    <row r="9" spans="1:17" x14ac:dyDescent="0.3">
      <c r="A9" s="2">
        <v>44424</v>
      </c>
      <c r="B9">
        <v>6</v>
      </c>
      <c r="C9" s="10">
        <v>43</v>
      </c>
      <c r="D9" s="15">
        <v>1235</v>
      </c>
      <c r="E9" s="15">
        <f t="shared" si="3"/>
        <v>1278</v>
      </c>
      <c r="F9" s="10">
        <v>50</v>
      </c>
      <c r="G9" s="13">
        <f t="shared" si="4"/>
        <v>860</v>
      </c>
      <c r="H9" s="13"/>
      <c r="J9" s="10">
        <v>39</v>
      </c>
      <c r="K9" s="15">
        <v>942</v>
      </c>
      <c r="L9" s="15">
        <f t="shared" si="5"/>
        <v>981</v>
      </c>
      <c r="M9" s="10">
        <v>50</v>
      </c>
      <c r="N9" s="10">
        <f t="shared" si="0"/>
        <v>9.3023255813953494</v>
      </c>
      <c r="O9" s="10">
        <f t="shared" si="1"/>
        <v>23.724696356275306</v>
      </c>
      <c r="P9" s="10">
        <f t="shared" si="2"/>
        <v>23.239436619718308</v>
      </c>
      <c r="Q9" s="13"/>
    </row>
    <row r="10" spans="1:17" x14ac:dyDescent="0.3">
      <c r="A10" s="2">
        <v>44424</v>
      </c>
      <c r="B10">
        <v>7</v>
      </c>
      <c r="C10" s="10">
        <v>28</v>
      </c>
      <c r="D10" s="15">
        <v>804</v>
      </c>
      <c r="E10" s="15">
        <f t="shared" si="3"/>
        <v>832</v>
      </c>
      <c r="F10" s="15">
        <v>50</v>
      </c>
      <c r="G10" s="13">
        <f t="shared" si="4"/>
        <v>560</v>
      </c>
      <c r="H10" s="13"/>
      <c r="J10" s="10">
        <v>31</v>
      </c>
      <c r="K10" s="10">
        <v>875</v>
      </c>
      <c r="L10" s="15">
        <f t="shared" si="5"/>
        <v>906</v>
      </c>
      <c r="M10" s="15">
        <v>50</v>
      </c>
      <c r="N10" s="10">
        <f t="shared" si="0"/>
        <v>-10.714285714285714</v>
      </c>
      <c r="O10" s="10">
        <f t="shared" si="1"/>
        <v>-8.8308457711442792</v>
      </c>
      <c r="P10" s="10">
        <f t="shared" si="2"/>
        <v>-8.8942307692307701</v>
      </c>
      <c r="Q10" s="13"/>
    </row>
    <row r="11" spans="1:17" x14ac:dyDescent="0.3">
      <c r="A11" s="2">
        <v>44424</v>
      </c>
      <c r="B11">
        <v>8</v>
      </c>
      <c r="C11" s="10">
        <v>27</v>
      </c>
      <c r="D11" s="15">
        <v>805</v>
      </c>
      <c r="E11" s="15">
        <f t="shared" si="3"/>
        <v>832</v>
      </c>
      <c r="F11" s="10">
        <v>50</v>
      </c>
      <c r="G11" s="13">
        <f t="shared" si="4"/>
        <v>540</v>
      </c>
      <c r="H11" s="13"/>
      <c r="J11" s="10">
        <v>35</v>
      </c>
      <c r="K11" s="10">
        <v>923</v>
      </c>
      <c r="L11" s="15">
        <f t="shared" si="5"/>
        <v>958</v>
      </c>
      <c r="M11" s="10">
        <v>50</v>
      </c>
      <c r="N11" s="10">
        <f t="shared" si="0"/>
        <v>-29.629629629629626</v>
      </c>
      <c r="O11" s="10">
        <f t="shared" si="1"/>
        <v>-14.658385093167702</v>
      </c>
      <c r="P11" s="10">
        <f t="shared" si="2"/>
        <v>-15.144230769230768</v>
      </c>
      <c r="Q11" s="13"/>
    </row>
    <row r="12" spans="1:17" x14ac:dyDescent="0.3">
      <c r="A12" s="2">
        <v>44424</v>
      </c>
      <c r="B12">
        <v>9</v>
      </c>
      <c r="C12" s="10">
        <v>42</v>
      </c>
      <c r="D12" s="15">
        <v>850</v>
      </c>
      <c r="E12" s="15">
        <f t="shared" si="3"/>
        <v>892</v>
      </c>
      <c r="F12" s="10">
        <v>50</v>
      </c>
      <c r="G12" s="13">
        <f t="shared" si="4"/>
        <v>840</v>
      </c>
      <c r="H12" s="13"/>
      <c r="J12" s="10">
        <v>42</v>
      </c>
      <c r="K12" s="15">
        <v>1006</v>
      </c>
      <c r="L12" s="15">
        <f t="shared" si="5"/>
        <v>1048</v>
      </c>
      <c r="M12" s="10">
        <v>50</v>
      </c>
      <c r="N12" s="10">
        <f t="shared" si="0"/>
        <v>0</v>
      </c>
      <c r="O12" s="10">
        <f t="shared" si="1"/>
        <v>-18.352941176470587</v>
      </c>
      <c r="P12" s="10">
        <f t="shared" si="2"/>
        <v>-17.488789237668161</v>
      </c>
      <c r="Q12" s="13"/>
    </row>
    <row r="13" spans="1:17" x14ac:dyDescent="0.3">
      <c r="A13" s="2">
        <v>44424</v>
      </c>
      <c r="B13">
        <v>10</v>
      </c>
      <c r="C13" s="10">
        <v>38</v>
      </c>
      <c r="D13" s="15">
        <v>1314</v>
      </c>
      <c r="E13" s="15">
        <f t="shared" si="3"/>
        <v>1352</v>
      </c>
      <c r="F13" s="10">
        <v>50</v>
      </c>
      <c r="G13" s="13">
        <f t="shared" si="4"/>
        <v>760</v>
      </c>
      <c r="H13" s="13"/>
      <c r="J13" s="10">
        <v>27</v>
      </c>
      <c r="K13" s="10">
        <v>698</v>
      </c>
      <c r="L13" s="15">
        <f t="shared" si="5"/>
        <v>725</v>
      </c>
      <c r="M13" s="10">
        <v>50</v>
      </c>
      <c r="N13" s="10">
        <f t="shared" si="0"/>
        <v>28.947368421052634</v>
      </c>
      <c r="O13" s="10">
        <f t="shared" si="1"/>
        <v>46.879756468797559</v>
      </c>
      <c r="P13" s="10">
        <f t="shared" si="2"/>
        <v>46.375739644970416</v>
      </c>
      <c r="Q13" s="13"/>
    </row>
    <row r="14" spans="1:17" x14ac:dyDescent="0.3">
      <c r="A14" s="2">
        <v>44428</v>
      </c>
      <c r="B14" s="10">
        <v>1</v>
      </c>
      <c r="C14" s="10">
        <v>59</v>
      </c>
      <c r="D14" s="15">
        <v>1094</v>
      </c>
      <c r="E14" s="15">
        <f>+C14+D14</f>
        <v>1153</v>
      </c>
      <c r="F14" s="10">
        <v>50</v>
      </c>
      <c r="G14" s="13">
        <f>(1000/F14)*C14</f>
        <v>1180</v>
      </c>
      <c r="H14" s="13"/>
      <c r="J14" s="10">
        <v>54</v>
      </c>
      <c r="K14" s="15">
        <v>1247</v>
      </c>
      <c r="L14" s="15">
        <f>J14+K14</f>
        <v>1301</v>
      </c>
      <c r="M14" s="10">
        <v>50</v>
      </c>
      <c r="N14" s="10">
        <f t="shared" si="0"/>
        <v>8.4745762711864394</v>
      </c>
      <c r="O14" s="10">
        <f t="shared" si="1"/>
        <v>-13.985374771480805</v>
      </c>
      <c r="P14" s="10">
        <f t="shared" si="2"/>
        <v>-12.836079791847354</v>
      </c>
      <c r="Q14" s="13"/>
    </row>
    <row r="15" spans="1:17" x14ac:dyDescent="0.3">
      <c r="A15" s="2">
        <v>44428</v>
      </c>
      <c r="B15" s="10">
        <v>2</v>
      </c>
      <c r="C15" s="10">
        <v>65</v>
      </c>
      <c r="D15" s="15">
        <v>1123</v>
      </c>
      <c r="E15" s="15">
        <f t="shared" ref="E15:E23" si="6">+C15+D15</f>
        <v>1188</v>
      </c>
      <c r="F15" s="10">
        <v>50</v>
      </c>
      <c r="G15" s="13">
        <f t="shared" ref="G15:G23" si="7">(1000/F15)*C15</f>
        <v>1300</v>
      </c>
      <c r="H15" s="13"/>
      <c r="J15" s="10">
        <v>77</v>
      </c>
      <c r="K15" s="15">
        <v>1404</v>
      </c>
      <c r="L15" s="15">
        <f t="shared" ref="L15:L23" si="8">J15+K15</f>
        <v>1481</v>
      </c>
      <c r="M15" s="10">
        <v>50</v>
      </c>
      <c r="N15" s="10">
        <f t="shared" si="0"/>
        <v>-18.461538461538463</v>
      </c>
      <c r="O15" s="10">
        <f t="shared" si="1"/>
        <v>-25.022261798753338</v>
      </c>
      <c r="P15" s="10">
        <f t="shared" si="2"/>
        <v>-24.663299663299661</v>
      </c>
      <c r="Q15" s="13"/>
    </row>
    <row r="16" spans="1:17" x14ac:dyDescent="0.3">
      <c r="A16" s="2">
        <v>44428</v>
      </c>
      <c r="B16" s="10">
        <v>3</v>
      </c>
      <c r="C16" s="10">
        <v>118</v>
      </c>
      <c r="D16" s="15">
        <v>1815</v>
      </c>
      <c r="E16" s="15">
        <f t="shared" si="6"/>
        <v>1933</v>
      </c>
      <c r="F16" s="10">
        <v>50</v>
      </c>
      <c r="G16" s="13">
        <f t="shared" si="7"/>
        <v>2360</v>
      </c>
      <c r="H16" s="13"/>
      <c r="J16" s="10">
        <v>99</v>
      </c>
      <c r="K16" s="15">
        <v>1637</v>
      </c>
      <c r="L16" s="15">
        <f t="shared" si="8"/>
        <v>1736</v>
      </c>
      <c r="M16" s="10">
        <v>50</v>
      </c>
      <c r="N16" s="10">
        <f t="shared" si="0"/>
        <v>16.101694915254235</v>
      </c>
      <c r="O16" s="10">
        <f t="shared" si="1"/>
        <v>9.8071625344352604</v>
      </c>
      <c r="P16" s="10">
        <f t="shared" si="2"/>
        <v>10.191412312467667</v>
      </c>
      <c r="Q16" s="13"/>
    </row>
    <row r="17" spans="1:17" x14ac:dyDescent="0.3">
      <c r="A17" s="2">
        <v>44428</v>
      </c>
      <c r="B17" s="10">
        <v>4</v>
      </c>
      <c r="C17" s="10">
        <v>71</v>
      </c>
      <c r="D17" s="15">
        <v>2009</v>
      </c>
      <c r="E17" s="15">
        <f t="shared" si="6"/>
        <v>2080</v>
      </c>
      <c r="F17" s="10">
        <v>50</v>
      </c>
      <c r="G17" s="13">
        <f t="shared" si="7"/>
        <v>1420</v>
      </c>
      <c r="H17" s="13"/>
      <c r="J17" s="10">
        <v>93</v>
      </c>
      <c r="K17" s="15">
        <v>1733</v>
      </c>
      <c r="L17" s="15">
        <f t="shared" si="8"/>
        <v>1826</v>
      </c>
      <c r="M17" s="10">
        <v>50</v>
      </c>
      <c r="N17" s="10">
        <f t="shared" si="0"/>
        <v>-30.985915492957744</v>
      </c>
      <c r="O17" s="10">
        <f t="shared" si="1"/>
        <v>13.73817819810851</v>
      </c>
      <c r="P17" s="10">
        <f t="shared" si="2"/>
        <v>12.211538461538462</v>
      </c>
      <c r="Q17" s="13"/>
    </row>
    <row r="18" spans="1:17" x14ac:dyDescent="0.3">
      <c r="A18" s="2">
        <v>44428</v>
      </c>
      <c r="B18" s="10">
        <v>5</v>
      </c>
      <c r="C18" s="10">
        <v>144</v>
      </c>
      <c r="D18" s="15">
        <v>1877</v>
      </c>
      <c r="E18" s="15">
        <f t="shared" si="6"/>
        <v>2021</v>
      </c>
      <c r="F18" s="10">
        <v>50</v>
      </c>
      <c r="G18" s="13">
        <f t="shared" si="7"/>
        <v>2880</v>
      </c>
      <c r="H18" s="13"/>
      <c r="J18" s="10">
        <v>118</v>
      </c>
      <c r="K18" s="15">
        <v>1704</v>
      </c>
      <c r="L18" s="15">
        <f t="shared" si="8"/>
        <v>1822</v>
      </c>
      <c r="M18" s="10">
        <v>50</v>
      </c>
      <c r="N18" s="10">
        <f t="shared" si="0"/>
        <v>18.055555555555554</v>
      </c>
      <c r="O18" s="10">
        <f t="shared" si="1"/>
        <v>9.2168353755993611</v>
      </c>
      <c r="P18" s="10">
        <f t="shared" si="2"/>
        <v>9.8466105888174162</v>
      </c>
      <c r="Q18" s="13"/>
    </row>
    <row r="19" spans="1:17" x14ac:dyDescent="0.3">
      <c r="A19" s="2">
        <v>44428</v>
      </c>
      <c r="B19" s="10">
        <v>6</v>
      </c>
      <c r="C19" s="10">
        <v>105</v>
      </c>
      <c r="D19" s="15">
        <v>1938</v>
      </c>
      <c r="E19" s="15">
        <f t="shared" si="6"/>
        <v>2043</v>
      </c>
      <c r="F19" s="10">
        <v>50</v>
      </c>
      <c r="G19" s="13">
        <f t="shared" si="7"/>
        <v>2100</v>
      </c>
      <c r="H19" s="13"/>
      <c r="J19" s="10">
        <v>102</v>
      </c>
      <c r="K19" s="15">
        <v>1977</v>
      </c>
      <c r="L19" s="15">
        <f t="shared" si="8"/>
        <v>2079</v>
      </c>
      <c r="M19" s="10">
        <v>50</v>
      </c>
      <c r="N19" s="10">
        <f t="shared" si="0"/>
        <v>2.8571428571428572</v>
      </c>
      <c r="O19" s="10">
        <f t="shared" si="1"/>
        <v>-2.0123839009287927</v>
      </c>
      <c r="P19" s="10">
        <f t="shared" si="2"/>
        <v>-1.7621145374449341</v>
      </c>
      <c r="Q19" s="13"/>
    </row>
    <row r="20" spans="1:17" x14ac:dyDescent="0.3">
      <c r="A20" s="2">
        <v>44428</v>
      </c>
      <c r="B20" s="10">
        <v>7</v>
      </c>
      <c r="C20" s="10">
        <v>113</v>
      </c>
      <c r="D20" s="15">
        <v>1963</v>
      </c>
      <c r="E20" s="15">
        <f t="shared" si="6"/>
        <v>2076</v>
      </c>
      <c r="F20" s="10">
        <v>50</v>
      </c>
      <c r="G20" s="13">
        <f t="shared" si="7"/>
        <v>2260</v>
      </c>
      <c r="H20" s="13"/>
      <c r="J20" s="10">
        <v>80</v>
      </c>
      <c r="K20" s="15">
        <v>1685</v>
      </c>
      <c r="L20" s="15">
        <f t="shared" si="8"/>
        <v>1765</v>
      </c>
      <c r="M20" s="10">
        <v>50</v>
      </c>
      <c r="N20" s="10">
        <f t="shared" si="0"/>
        <v>29.20353982300885</v>
      </c>
      <c r="O20" s="10">
        <f t="shared" si="1"/>
        <v>14.161996943453897</v>
      </c>
      <c r="P20" s="10">
        <f t="shared" si="2"/>
        <v>14.98073217726397</v>
      </c>
      <c r="Q20" s="13"/>
    </row>
    <row r="21" spans="1:17" x14ac:dyDescent="0.3">
      <c r="A21" s="2">
        <v>44428</v>
      </c>
      <c r="B21" s="10">
        <v>8</v>
      </c>
      <c r="C21" s="10">
        <v>93</v>
      </c>
      <c r="D21" s="15">
        <v>1699</v>
      </c>
      <c r="E21" s="15">
        <f t="shared" si="6"/>
        <v>1792</v>
      </c>
      <c r="F21" s="10">
        <v>50</v>
      </c>
      <c r="G21" s="13">
        <f t="shared" si="7"/>
        <v>1860</v>
      </c>
      <c r="H21" s="13"/>
      <c r="J21" s="10">
        <v>90</v>
      </c>
      <c r="K21" s="15">
        <v>1639</v>
      </c>
      <c r="L21" s="15">
        <f t="shared" si="8"/>
        <v>1729</v>
      </c>
      <c r="M21" s="10">
        <v>50</v>
      </c>
      <c r="N21" s="10">
        <f t="shared" si="0"/>
        <v>3.225806451612903</v>
      </c>
      <c r="O21" s="10">
        <f t="shared" si="1"/>
        <v>3.5314891112419069</v>
      </c>
      <c r="P21" s="10">
        <f t="shared" si="2"/>
        <v>3.515625</v>
      </c>
      <c r="Q21" s="13"/>
    </row>
    <row r="22" spans="1:17" x14ac:dyDescent="0.3">
      <c r="A22" s="2">
        <v>44428</v>
      </c>
      <c r="B22" s="10">
        <v>9</v>
      </c>
      <c r="C22" s="10">
        <v>125</v>
      </c>
      <c r="D22" s="15">
        <v>1996</v>
      </c>
      <c r="E22" s="15">
        <f t="shared" si="6"/>
        <v>2121</v>
      </c>
      <c r="F22" s="10">
        <v>50</v>
      </c>
      <c r="G22" s="13">
        <f t="shared" si="7"/>
        <v>2500</v>
      </c>
      <c r="H22" s="13"/>
      <c r="J22" s="10">
        <v>123</v>
      </c>
      <c r="K22" s="15">
        <v>1810</v>
      </c>
      <c r="L22" s="15">
        <f t="shared" si="8"/>
        <v>1933</v>
      </c>
      <c r="M22" s="10">
        <v>50</v>
      </c>
      <c r="N22" s="10">
        <f t="shared" si="0"/>
        <v>1.6</v>
      </c>
      <c r="O22" s="10">
        <f t="shared" si="1"/>
        <v>9.3186372745490971</v>
      </c>
      <c r="P22" s="10">
        <f t="shared" si="2"/>
        <v>8.8637435172088637</v>
      </c>
      <c r="Q22" s="13"/>
    </row>
    <row r="23" spans="1:17" x14ac:dyDescent="0.3">
      <c r="A23" s="2">
        <v>44428</v>
      </c>
      <c r="B23" s="10">
        <v>10</v>
      </c>
      <c r="C23" s="10">
        <v>97</v>
      </c>
      <c r="D23" s="15">
        <v>2035</v>
      </c>
      <c r="E23" s="15">
        <f t="shared" si="6"/>
        <v>2132</v>
      </c>
      <c r="F23" s="10">
        <v>50</v>
      </c>
      <c r="G23" s="13">
        <f t="shared" si="7"/>
        <v>1940</v>
      </c>
      <c r="H23" s="13"/>
      <c r="J23" s="10">
        <v>88</v>
      </c>
      <c r="K23" s="15">
        <v>1743</v>
      </c>
      <c r="L23" s="15">
        <f t="shared" si="8"/>
        <v>1831</v>
      </c>
      <c r="M23" s="10">
        <v>50</v>
      </c>
      <c r="N23" s="10">
        <f t="shared" si="0"/>
        <v>9.2783505154639183</v>
      </c>
      <c r="O23" s="10">
        <f t="shared" si="1"/>
        <v>14.348894348894348</v>
      </c>
      <c r="P23" s="10">
        <f t="shared" si="2"/>
        <v>14.118198874296436</v>
      </c>
      <c r="Q23" s="13"/>
    </row>
    <row r="24" spans="1:17" x14ac:dyDescent="0.3">
      <c r="A24" s="2">
        <v>44432</v>
      </c>
      <c r="B24" s="10">
        <v>1</v>
      </c>
      <c r="C24" s="10">
        <v>64</v>
      </c>
      <c r="D24" s="10">
        <v>740</v>
      </c>
      <c r="E24" s="15">
        <f>+C24+D24</f>
        <v>804</v>
      </c>
      <c r="F24" s="10">
        <v>33</v>
      </c>
      <c r="G24" s="13">
        <f>(1000/F24)*C24</f>
        <v>1939.3939393939395</v>
      </c>
      <c r="H24" s="13"/>
      <c r="J24" s="10">
        <v>48</v>
      </c>
      <c r="K24" s="10">
        <v>661</v>
      </c>
      <c r="L24" s="15">
        <f>J24+K24</f>
        <v>709</v>
      </c>
      <c r="M24" s="10">
        <v>33</v>
      </c>
      <c r="N24" s="10">
        <f t="shared" si="0"/>
        <v>25</v>
      </c>
      <c r="O24" s="10">
        <f t="shared" si="1"/>
        <v>10.675675675675675</v>
      </c>
      <c r="P24" s="10">
        <f t="shared" si="2"/>
        <v>11.815920398009951</v>
      </c>
      <c r="Q24" s="13"/>
    </row>
    <row r="25" spans="1:17" x14ac:dyDescent="0.3">
      <c r="A25" s="2">
        <v>44432</v>
      </c>
      <c r="B25" s="10">
        <v>2</v>
      </c>
      <c r="C25" s="10">
        <v>58</v>
      </c>
      <c r="D25" s="10">
        <v>916</v>
      </c>
      <c r="E25" s="15">
        <f t="shared" ref="E25:E33" si="9">+C25+D25</f>
        <v>974</v>
      </c>
      <c r="F25" s="10">
        <v>33</v>
      </c>
      <c r="G25" s="13">
        <f t="shared" ref="G25:G33" si="10">(1000/F25)*C25</f>
        <v>1757.5757575757577</v>
      </c>
      <c r="H25" s="13"/>
      <c r="J25" s="10">
        <v>36</v>
      </c>
      <c r="K25" s="10">
        <v>770</v>
      </c>
      <c r="L25" s="15">
        <f t="shared" ref="L25:L33" si="11">J25+K25</f>
        <v>806</v>
      </c>
      <c r="M25" s="10">
        <v>33</v>
      </c>
      <c r="N25" s="10">
        <f t="shared" si="0"/>
        <v>37.931034482758619</v>
      </c>
      <c r="O25" s="10">
        <f t="shared" si="1"/>
        <v>15.938864628820962</v>
      </c>
      <c r="P25" s="10">
        <f t="shared" si="2"/>
        <v>17.248459958932237</v>
      </c>
      <c r="Q25" s="13"/>
    </row>
    <row r="26" spans="1:17" x14ac:dyDescent="0.3">
      <c r="A26" s="2">
        <v>44432</v>
      </c>
      <c r="B26" s="10">
        <v>3</v>
      </c>
      <c r="C26" s="10">
        <v>52</v>
      </c>
      <c r="D26" s="15">
        <v>1365</v>
      </c>
      <c r="E26" s="15">
        <f t="shared" si="9"/>
        <v>1417</v>
      </c>
      <c r="F26" s="10">
        <v>33</v>
      </c>
      <c r="G26" s="13">
        <f t="shared" si="10"/>
        <v>1575.7575757575758</v>
      </c>
      <c r="H26" s="13"/>
      <c r="J26" s="10">
        <v>37</v>
      </c>
      <c r="K26" s="15">
        <v>1410</v>
      </c>
      <c r="L26" s="15">
        <f t="shared" si="11"/>
        <v>1447</v>
      </c>
      <c r="M26" s="10">
        <v>33</v>
      </c>
      <c r="N26" s="10">
        <f t="shared" si="0"/>
        <v>28.846153846153843</v>
      </c>
      <c r="O26" s="10">
        <f t="shared" si="1"/>
        <v>-3.296703296703297</v>
      </c>
      <c r="P26" s="10">
        <f t="shared" si="2"/>
        <v>-2.1171489061397319</v>
      </c>
      <c r="Q26" s="13"/>
    </row>
    <row r="27" spans="1:17" x14ac:dyDescent="0.3">
      <c r="A27" s="2">
        <v>44432</v>
      </c>
      <c r="B27" s="10">
        <v>4</v>
      </c>
      <c r="C27" s="10">
        <v>36</v>
      </c>
      <c r="D27" s="15">
        <v>1173</v>
      </c>
      <c r="E27" s="15">
        <f t="shared" si="9"/>
        <v>1209</v>
      </c>
      <c r="F27" s="10">
        <v>33</v>
      </c>
      <c r="G27" s="13">
        <f t="shared" si="10"/>
        <v>1090.909090909091</v>
      </c>
      <c r="H27" s="13"/>
      <c r="J27" s="10">
        <v>39</v>
      </c>
      <c r="K27" s="15">
        <v>1858</v>
      </c>
      <c r="L27" s="15">
        <f t="shared" si="11"/>
        <v>1897</v>
      </c>
      <c r="M27" s="10">
        <v>33</v>
      </c>
      <c r="N27" s="10">
        <f t="shared" si="0"/>
        <v>-8.3333333333333321</v>
      </c>
      <c r="O27" s="10">
        <f t="shared" si="1"/>
        <v>-58.397271952259167</v>
      </c>
      <c r="P27" s="10">
        <f t="shared" si="2"/>
        <v>-56.906534325889169</v>
      </c>
      <c r="Q27" s="13"/>
    </row>
    <row r="28" spans="1:17" x14ac:dyDescent="0.3">
      <c r="A28" s="2">
        <v>44432</v>
      </c>
      <c r="B28" s="10">
        <v>5</v>
      </c>
      <c r="C28" s="10">
        <v>59</v>
      </c>
      <c r="D28" s="15">
        <v>1388</v>
      </c>
      <c r="E28" s="15">
        <f t="shared" si="9"/>
        <v>1447</v>
      </c>
      <c r="F28" s="10">
        <v>33</v>
      </c>
      <c r="G28" s="13">
        <f t="shared" si="10"/>
        <v>1787.878787878788</v>
      </c>
      <c r="H28" s="13"/>
      <c r="J28" s="10">
        <v>57</v>
      </c>
      <c r="K28" s="15">
        <v>1554</v>
      </c>
      <c r="L28" s="15">
        <f t="shared" si="11"/>
        <v>1611</v>
      </c>
      <c r="M28" s="10">
        <v>33</v>
      </c>
      <c r="N28" s="10">
        <f t="shared" si="0"/>
        <v>3.3898305084745761</v>
      </c>
      <c r="O28" s="10">
        <f t="shared" si="1"/>
        <v>-11.959654178674352</v>
      </c>
      <c r="P28" s="10">
        <f t="shared" si="2"/>
        <v>-11.333794056668971</v>
      </c>
      <c r="Q28" s="13"/>
    </row>
    <row r="29" spans="1:17" x14ac:dyDescent="0.3">
      <c r="A29" s="2">
        <v>44432</v>
      </c>
      <c r="B29" s="10">
        <v>6</v>
      </c>
      <c r="C29" s="10">
        <v>57</v>
      </c>
      <c r="D29" s="15">
        <v>1432</v>
      </c>
      <c r="E29" s="15">
        <f t="shared" si="9"/>
        <v>1489</v>
      </c>
      <c r="F29" s="10">
        <v>33</v>
      </c>
      <c r="G29" s="13">
        <f t="shared" si="10"/>
        <v>1727.2727272727273</v>
      </c>
      <c r="H29" s="13"/>
      <c r="J29" s="10">
        <v>42</v>
      </c>
      <c r="K29" s="15">
        <v>1404</v>
      </c>
      <c r="L29" s="15">
        <f t="shared" si="11"/>
        <v>1446</v>
      </c>
      <c r="M29" s="10">
        <v>33</v>
      </c>
      <c r="N29" s="10">
        <f t="shared" si="0"/>
        <v>26.315789473684209</v>
      </c>
      <c r="O29" s="10">
        <f t="shared" si="1"/>
        <v>1.9553072625698324</v>
      </c>
      <c r="P29" s="10">
        <f t="shared" si="2"/>
        <v>2.8878441907320349</v>
      </c>
      <c r="Q29" s="13"/>
    </row>
    <row r="30" spans="1:17" x14ac:dyDescent="0.3">
      <c r="A30" s="2">
        <v>44432</v>
      </c>
      <c r="B30" s="10">
        <v>7</v>
      </c>
      <c r="C30" s="10">
        <v>39</v>
      </c>
      <c r="D30" s="15">
        <v>1336</v>
      </c>
      <c r="E30" s="15">
        <f t="shared" si="9"/>
        <v>1375</v>
      </c>
      <c r="F30" s="10">
        <v>33</v>
      </c>
      <c r="G30" s="13">
        <f t="shared" si="10"/>
        <v>1181.818181818182</v>
      </c>
      <c r="H30" s="13"/>
      <c r="J30" s="10">
        <v>34</v>
      </c>
      <c r="K30" s="15">
        <v>1149</v>
      </c>
      <c r="L30" s="15">
        <f t="shared" si="11"/>
        <v>1183</v>
      </c>
      <c r="M30" s="10">
        <v>33</v>
      </c>
      <c r="N30" s="10">
        <f t="shared" si="0"/>
        <v>12.820512820512819</v>
      </c>
      <c r="O30" s="10">
        <f t="shared" si="1"/>
        <v>13.997005988023952</v>
      </c>
      <c r="P30" s="10">
        <f t="shared" si="2"/>
        <v>13.963636363636365</v>
      </c>
      <c r="Q30" s="13"/>
    </row>
    <row r="31" spans="1:17" x14ac:dyDescent="0.3">
      <c r="A31" s="2">
        <v>44432</v>
      </c>
      <c r="B31" s="10">
        <v>8</v>
      </c>
      <c r="C31" s="10">
        <v>40</v>
      </c>
      <c r="D31" s="15">
        <v>1371</v>
      </c>
      <c r="E31" s="15">
        <f t="shared" si="9"/>
        <v>1411</v>
      </c>
      <c r="F31" s="10">
        <v>33</v>
      </c>
      <c r="G31" s="13">
        <f t="shared" si="10"/>
        <v>1212.1212121212122</v>
      </c>
      <c r="H31" s="13"/>
      <c r="J31" s="10">
        <v>33</v>
      </c>
      <c r="K31" s="15">
        <v>1495</v>
      </c>
      <c r="L31" s="15">
        <f t="shared" si="11"/>
        <v>1528</v>
      </c>
      <c r="M31" s="10">
        <v>33</v>
      </c>
      <c r="N31" s="10">
        <f t="shared" si="0"/>
        <v>17.5</v>
      </c>
      <c r="O31" s="10">
        <f t="shared" si="1"/>
        <v>-9.0444930707512761</v>
      </c>
      <c r="P31" s="10">
        <f t="shared" si="2"/>
        <v>-8.2919914953933382</v>
      </c>
      <c r="Q31" s="13"/>
    </row>
    <row r="32" spans="1:17" x14ac:dyDescent="0.3">
      <c r="A32" s="2">
        <v>44432</v>
      </c>
      <c r="B32" s="10">
        <v>9</v>
      </c>
      <c r="C32" s="10">
        <v>53</v>
      </c>
      <c r="D32" s="15">
        <v>1331</v>
      </c>
      <c r="E32" s="15">
        <f t="shared" si="9"/>
        <v>1384</v>
      </c>
      <c r="F32" s="10">
        <v>33</v>
      </c>
      <c r="G32" s="13">
        <f t="shared" si="10"/>
        <v>1606.0606060606062</v>
      </c>
      <c r="H32" s="13"/>
      <c r="J32" s="10">
        <v>88</v>
      </c>
      <c r="K32" s="15">
        <v>1400</v>
      </c>
      <c r="L32" s="15">
        <f t="shared" si="11"/>
        <v>1488</v>
      </c>
      <c r="M32" s="10">
        <v>33</v>
      </c>
      <c r="N32" s="10">
        <f t="shared" si="0"/>
        <v>-66.037735849056602</v>
      </c>
      <c r="O32" s="10">
        <f t="shared" si="1"/>
        <v>-5.1840721262208866</v>
      </c>
      <c r="P32" s="10">
        <f t="shared" si="2"/>
        <v>-7.5144508670520231</v>
      </c>
      <c r="Q32" s="13"/>
    </row>
    <row r="33" spans="1:17" x14ac:dyDescent="0.3">
      <c r="A33" s="2">
        <v>44432</v>
      </c>
      <c r="B33" s="10">
        <v>10</v>
      </c>
      <c r="C33" s="10">
        <v>53</v>
      </c>
      <c r="D33" s="15">
        <v>1331</v>
      </c>
      <c r="E33" s="15">
        <f t="shared" si="9"/>
        <v>1384</v>
      </c>
      <c r="F33" s="10">
        <v>33</v>
      </c>
      <c r="G33" s="13">
        <f t="shared" si="10"/>
        <v>1606.0606060606062</v>
      </c>
      <c r="H33" s="13"/>
      <c r="J33" s="10">
        <v>16</v>
      </c>
      <c r="K33" s="15">
        <v>1565</v>
      </c>
      <c r="L33" s="15">
        <f t="shared" si="11"/>
        <v>1581</v>
      </c>
      <c r="M33" s="10">
        <v>33</v>
      </c>
      <c r="N33" s="10">
        <f t="shared" si="0"/>
        <v>69.811320754716974</v>
      </c>
      <c r="O33" s="10">
        <f t="shared" si="1"/>
        <v>-17.580766341096922</v>
      </c>
      <c r="P33" s="10">
        <f t="shared" si="2"/>
        <v>-14.234104046242773</v>
      </c>
      <c r="Q33" s="13"/>
    </row>
    <row r="34" spans="1:17" x14ac:dyDescent="0.3">
      <c r="A34" s="2">
        <v>44435</v>
      </c>
      <c r="B34" s="10">
        <v>1</v>
      </c>
      <c r="C34" s="10">
        <v>64</v>
      </c>
      <c r="D34" s="10">
        <v>740</v>
      </c>
      <c r="E34" s="15">
        <f>+C34+D34</f>
        <v>804</v>
      </c>
      <c r="F34" s="10">
        <v>33</v>
      </c>
      <c r="G34" s="13">
        <f>(1000/F34)*C34</f>
        <v>1939.3939393939395</v>
      </c>
      <c r="H34" s="13"/>
      <c r="J34" s="10">
        <v>48</v>
      </c>
      <c r="K34" s="10">
        <v>661</v>
      </c>
      <c r="L34" s="15">
        <f>J34+K34</f>
        <v>709</v>
      </c>
      <c r="M34" s="10">
        <v>33</v>
      </c>
      <c r="N34" s="10">
        <f t="shared" si="0"/>
        <v>25</v>
      </c>
      <c r="O34" s="10">
        <f t="shared" si="1"/>
        <v>10.675675675675675</v>
      </c>
      <c r="P34" s="10">
        <f t="shared" si="2"/>
        <v>11.815920398009951</v>
      </c>
      <c r="Q34" s="13"/>
    </row>
    <row r="35" spans="1:17" x14ac:dyDescent="0.3">
      <c r="A35" s="2">
        <v>44435</v>
      </c>
      <c r="B35" s="10">
        <v>2</v>
      </c>
      <c r="C35" s="10">
        <v>58</v>
      </c>
      <c r="D35" s="10">
        <v>916</v>
      </c>
      <c r="E35" s="15">
        <f t="shared" ref="E35:E43" si="12">+C35+D35</f>
        <v>974</v>
      </c>
      <c r="F35" s="10">
        <v>33</v>
      </c>
      <c r="G35" s="13">
        <f t="shared" ref="G35:G43" si="13">(1000/F35)*C35</f>
        <v>1757.5757575757577</v>
      </c>
      <c r="H35" s="13"/>
      <c r="J35" s="10">
        <v>36</v>
      </c>
      <c r="K35" s="10">
        <v>770</v>
      </c>
      <c r="L35" s="15">
        <f t="shared" ref="L35:L43" si="14">J35+K35</f>
        <v>806</v>
      </c>
      <c r="M35" s="10">
        <v>33</v>
      </c>
      <c r="N35" s="10">
        <f t="shared" si="0"/>
        <v>37.931034482758619</v>
      </c>
      <c r="O35" s="10">
        <f t="shared" si="1"/>
        <v>15.938864628820962</v>
      </c>
      <c r="P35" s="10">
        <f t="shared" si="2"/>
        <v>17.248459958932237</v>
      </c>
      <c r="Q35" s="13"/>
    </row>
    <row r="36" spans="1:17" x14ac:dyDescent="0.3">
      <c r="A36" s="2">
        <v>44435</v>
      </c>
      <c r="B36" s="10">
        <v>3</v>
      </c>
      <c r="C36" s="10">
        <v>52</v>
      </c>
      <c r="D36" s="15">
        <v>1365</v>
      </c>
      <c r="E36" s="15">
        <f t="shared" si="12"/>
        <v>1417</v>
      </c>
      <c r="F36" s="10">
        <v>33</v>
      </c>
      <c r="G36" s="13">
        <f t="shared" si="13"/>
        <v>1575.7575757575758</v>
      </c>
      <c r="H36" s="13"/>
      <c r="J36" s="10">
        <v>37</v>
      </c>
      <c r="K36" s="15">
        <v>1410</v>
      </c>
      <c r="L36" s="15">
        <f t="shared" si="14"/>
        <v>1447</v>
      </c>
      <c r="M36" s="10">
        <v>33</v>
      </c>
      <c r="N36" s="10">
        <f t="shared" ref="N36:N67" si="15">+(C36-J36)/C36*100</f>
        <v>28.846153846153843</v>
      </c>
      <c r="O36" s="10">
        <f t="shared" ref="O36:O67" si="16">+(D36-K36)/D36*100</f>
        <v>-3.296703296703297</v>
      </c>
      <c r="P36" s="10">
        <f t="shared" ref="P36:P67" si="17">+(E36-L36)/E36*100</f>
        <v>-2.1171489061397319</v>
      </c>
      <c r="Q36" s="13"/>
    </row>
    <row r="37" spans="1:17" x14ac:dyDescent="0.3">
      <c r="A37" s="2">
        <v>44435</v>
      </c>
      <c r="B37" s="10">
        <v>4</v>
      </c>
      <c r="C37" s="10">
        <v>36</v>
      </c>
      <c r="D37" s="15">
        <v>1173</v>
      </c>
      <c r="E37" s="15">
        <f t="shared" si="12"/>
        <v>1209</v>
      </c>
      <c r="F37" s="10">
        <v>33</v>
      </c>
      <c r="G37" s="13">
        <f t="shared" si="13"/>
        <v>1090.909090909091</v>
      </c>
      <c r="H37" s="13"/>
      <c r="J37" s="10">
        <v>39</v>
      </c>
      <c r="K37" s="15">
        <v>1858</v>
      </c>
      <c r="L37" s="15">
        <f t="shared" si="14"/>
        <v>1897</v>
      </c>
      <c r="M37" s="10">
        <v>33</v>
      </c>
      <c r="N37" s="10">
        <f t="shared" si="15"/>
        <v>-8.3333333333333321</v>
      </c>
      <c r="O37" s="10">
        <f t="shared" si="16"/>
        <v>-58.397271952259167</v>
      </c>
      <c r="P37" s="10">
        <f t="shared" si="17"/>
        <v>-56.906534325889169</v>
      </c>
      <c r="Q37" s="13"/>
    </row>
    <row r="38" spans="1:17" x14ac:dyDescent="0.3">
      <c r="A38" s="2">
        <v>44435</v>
      </c>
      <c r="B38" s="10">
        <v>5</v>
      </c>
      <c r="C38" s="10">
        <v>59</v>
      </c>
      <c r="D38" s="15">
        <v>1388</v>
      </c>
      <c r="E38" s="15">
        <f t="shared" si="12"/>
        <v>1447</v>
      </c>
      <c r="F38" s="10">
        <v>33</v>
      </c>
      <c r="G38" s="13">
        <f t="shared" si="13"/>
        <v>1787.878787878788</v>
      </c>
      <c r="H38" s="13"/>
      <c r="J38" s="10">
        <v>57</v>
      </c>
      <c r="K38" s="15">
        <v>1554</v>
      </c>
      <c r="L38" s="15">
        <f t="shared" si="14"/>
        <v>1611</v>
      </c>
      <c r="M38" s="10">
        <v>33</v>
      </c>
      <c r="N38" s="10">
        <f t="shared" si="15"/>
        <v>3.3898305084745761</v>
      </c>
      <c r="O38" s="10">
        <f t="shared" si="16"/>
        <v>-11.959654178674352</v>
      </c>
      <c r="P38" s="10">
        <f t="shared" si="17"/>
        <v>-11.333794056668971</v>
      </c>
      <c r="Q38" s="13"/>
    </row>
    <row r="39" spans="1:17" x14ac:dyDescent="0.3">
      <c r="A39" s="2">
        <v>44435</v>
      </c>
      <c r="B39" s="10">
        <v>6</v>
      </c>
      <c r="C39" s="10">
        <v>57</v>
      </c>
      <c r="D39" s="15">
        <v>1432</v>
      </c>
      <c r="E39" s="15">
        <f t="shared" si="12"/>
        <v>1489</v>
      </c>
      <c r="F39" s="10">
        <v>33</v>
      </c>
      <c r="G39" s="13">
        <f t="shared" si="13"/>
        <v>1727.2727272727273</v>
      </c>
      <c r="H39" s="13"/>
      <c r="J39" s="10">
        <v>42</v>
      </c>
      <c r="K39" s="15">
        <v>1404</v>
      </c>
      <c r="L39" s="15">
        <f t="shared" si="14"/>
        <v>1446</v>
      </c>
      <c r="M39" s="10">
        <v>33</v>
      </c>
      <c r="N39" s="10">
        <f t="shared" si="15"/>
        <v>26.315789473684209</v>
      </c>
      <c r="O39" s="10">
        <f t="shared" si="16"/>
        <v>1.9553072625698324</v>
      </c>
      <c r="P39" s="10">
        <f t="shared" si="17"/>
        <v>2.8878441907320349</v>
      </c>
      <c r="Q39" s="13"/>
    </row>
    <row r="40" spans="1:17" x14ac:dyDescent="0.3">
      <c r="A40" s="2">
        <v>44435</v>
      </c>
      <c r="B40" s="10">
        <v>7</v>
      </c>
      <c r="C40" s="10">
        <v>39</v>
      </c>
      <c r="D40" s="15">
        <v>1336</v>
      </c>
      <c r="E40" s="15">
        <f t="shared" si="12"/>
        <v>1375</v>
      </c>
      <c r="F40" s="10">
        <v>33</v>
      </c>
      <c r="G40" s="13">
        <f t="shared" si="13"/>
        <v>1181.818181818182</v>
      </c>
      <c r="H40" s="13"/>
      <c r="J40" s="10">
        <v>34</v>
      </c>
      <c r="K40" s="15">
        <v>1149</v>
      </c>
      <c r="L40" s="15">
        <f t="shared" si="14"/>
        <v>1183</v>
      </c>
      <c r="M40" s="10">
        <v>33</v>
      </c>
      <c r="N40" s="10">
        <f t="shared" si="15"/>
        <v>12.820512820512819</v>
      </c>
      <c r="O40" s="10">
        <f t="shared" si="16"/>
        <v>13.997005988023952</v>
      </c>
      <c r="P40" s="10">
        <f t="shared" si="17"/>
        <v>13.963636363636365</v>
      </c>
      <c r="Q40" s="13"/>
    </row>
    <row r="41" spans="1:17" x14ac:dyDescent="0.3">
      <c r="A41" s="2">
        <v>44435</v>
      </c>
      <c r="B41" s="10">
        <v>8</v>
      </c>
      <c r="C41" s="10">
        <v>40</v>
      </c>
      <c r="D41" s="15">
        <v>1371</v>
      </c>
      <c r="E41" s="15">
        <f t="shared" si="12"/>
        <v>1411</v>
      </c>
      <c r="F41" s="10">
        <v>33</v>
      </c>
      <c r="G41" s="13">
        <f t="shared" si="13"/>
        <v>1212.1212121212122</v>
      </c>
      <c r="H41" s="13"/>
      <c r="J41" s="10">
        <v>33</v>
      </c>
      <c r="K41" s="15">
        <v>1495</v>
      </c>
      <c r="L41" s="15">
        <f t="shared" si="14"/>
        <v>1528</v>
      </c>
      <c r="M41" s="10">
        <v>33</v>
      </c>
      <c r="N41" s="10">
        <f t="shared" si="15"/>
        <v>17.5</v>
      </c>
      <c r="O41" s="10">
        <f t="shared" si="16"/>
        <v>-9.0444930707512761</v>
      </c>
      <c r="P41" s="10">
        <f t="shared" si="17"/>
        <v>-8.2919914953933382</v>
      </c>
      <c r="Q41" s="13"/>
    </row>
    <row r="42" spans="1:17" x14ac:dyDescent="0.3">
      <c r="A42" s="2">
        <v>44435</v>
      </c>
      <c r="B42" s="10">
        <v>9</v>
      </c>
      <c r="C42" s="10">
        <v>53</v>
      </c>
      <c r="D42" s="15">
        <v>1331</v>
      </c>
      <c r="E42" s="15">
        <f t="shared" si="12"/>
        <v>1384</v>
      </c>
      <c r="F42" s="10">
        <v>33</v>
      </c>
      <c r="G42" s="13">
        <f t="shared" si="13"/>
        <v>1606.0606060606062</v>
      </c>
      <c r="H42" s="13"/>
      <c r="J42" s="10">
        <v>88</v>
      </c>
      <c r="K42" s="15">
        <v>1400</v>
      </c>
      <c r="L42" s="15">
        <f t="shared" si="14"/>
        <v>1488</v>
      </c>
      <c r="M42" s="10">
        <v>33</v>
      </c>
      <c r="N42" s="10">
        <f t="shared" si="15"/>
        <v>-66.037735849056602</v>
      </c>
      <c r="O42" s="10">
        <f t="shared" si="16"/>
        <v>-5.1840721262208866</v>
      </c>
      <c r="P42" s="10">
        <f t="shared" si="17"/>
        <v>-7.5144508670520231</v>
      </c>
      <c r="Q42" s="13"/>
    </row>
    <row r="43" spans="1:17" x14ac:dyDescent="0.3">
      <c r="A43" s="2">
        <v>44435</v>
      </c>
      <c r="B43" s="10">
        <v>10</v>
      </c>
      <c r="C43" s="10">
        <v>53</v>
      </c>
      <c r="D43" s="15">
        <v>1331</v>
      </c>
      <c r="E43" s="15">
        <f t="shared" si="12"/>
        <v>1384</v>
      </c>
      <c r="F43" s="10">
        <v>33</v>
      </c>
      <c r="G43" s="13">
        <f t="shared" si="13"/>
        <v>1606.0606060606062</v>
      </c>
      <c r="H43" s="13"/>
      <c r="J43" s="10">
        <v>16</v>
      </c>
      <c r="K43" s="15">
        <v>1565</v>
      </c>
      <c r="L43" s="15">
        <f t="shared" si="14"/>
        <v>1581</v>
      </c>
      <c r="M43" s="10">
        <v>33</v>
      </c>
      <c r="N43" s="10">
        <f t="shared" si="15"/>
        <v>69.811320754716974</v>
      </c>
      <c r="O43" s="10">
        <f t="shared" si="16"/>
        <v>-17.580766341096922</v>
      </c>
      <c r="P43" s="10">
        <f t="shared" si="17"/>
        <v>-14.234104046242773</v>
      </c>
      <c r="Q43" s="13"/>
    </row>
    <row r="44" spans="1:17" x14ac:dyDescent="0.3">
      <c r="A44" s="2">
        <v>44441</v>
      </c>
      <c r="B44" s="10">
        <v>1</v>
      </c>
      <c r="C44" s="10">
        <v>239</v>
      </c>
      <c r="D44" s="15">
        <v>4810</v>
      </c>
      <c r="E44" s="15">
        <f>+C44+D44</f>
        <v>5049</v>
      </c>
      <c r="F44" s="15">
        <v>50</v>
      </c>
      <c r="G44" s="13">
        <f>(1000/F44)*C44</f>
        <v>4780</v>
      </c>
      <c r="H44" s="13"/>
      <c r="J44" s="10">
        <v>93</v>
      </c>
      <c r="K44" s="15">
        <v>4998</v>
      </c>
      <c r="L44" s="15">
        <f>J44+K44</f>
        <v>5091</v>
      </c>
      <c r="M44" s="15">
        <v>50</v>
      </c>
      <c r="N44" s="10">
        <f t="shared" si="15"/>
        <v>61.087866108786613</v>
      </c>
      <c r="O44" s="10">
        <f t="shared" si="16"/>
        <v>-3.9085239085239087</v>
      </c>
      <c r="P44" s="10">
        <f t="shared" si="17"/>
        <v>-0.83184789067142006</v>
      </c>
      <c r="Q44" s="13"/>
    </row>
    <row r="45" spans="1:17" x14ac:dyDescent="0.3">
      <c r="A45" s="2">
        <v>44441</v>
      </c>
      <c r="B45" s="10">
        <v>2</v>
      </c>
      <c r="C45" s="10">
        <v>608</v>
      </c>
      <c r="D45" s="15">
        <v>5430</v>
      </c>
      <c r="E45" s="15">
        <f t="shared" ref="E45:E53" si="18">+C45+D45</f>
        <v>6038</v>
      </c>
      <c r="F45" s="10">
        <v>50</v>
      </c>
      <c r="G45" s="13">
        <f t="shared" ref="G45:G53" si="19">(1000/F45)*C45</f>
        <v>12160</v>
      </c>
      <c r="H45" s="13"/>
      <c r="J45" s="10">
        <v>182</v>
      </c>
      <c r="K45" s="15">
        <v>7318</v>
      </c>
      <c r="L45" s="15">
        <f t="shared" ref="L45:L53" si="20">J45+K45</f>
        <v>7500</v>
      </c>
      <c r="M45" s="10">
        <v>50</v>
      </c>
      <c r="N45" s="10">
        <f t="shared" si="15"/>
        <v>70.06578947368422</v>
      </c>
      <c r="O45" s="10">
        <f t="shared" si="16"/>
        <v>-34.769797421731127</v>
      </c>
      <c r="P45" s="10">
        <f t="shared" si="17"/>
        <v>-24.213315667439549</v>
      </c>
      <c r="Q45" s="13"/>
    </row>
    <row r="46" spans="1:17" x14ac:dyDescent="0.3">
      <c r="A46" s="2">
        <v>44441</v>
      </c>
      <c r="B46" s="10">
        <v>3</v>
      </c>
      <c r="C46" s="10">
        <v>391</v>
      </c>
      <c r="D46" s="15">
        <v>7175</v>
      </c>
      <c r="E46" s="15">
        <f t="shared" si="18"/>
        <v>7566</v>
      </c>
      <c r="F46" s="10">
        <v>50</v>
      </c>
      <c r="G46" s="13">
        <f t="shared" si="19"/>
        <v>7820</v>
      </c>
      <c r="H46" s="13"/>
      <c r="J46" s="10">
        <v>176</v>
      </c>
      <c r="K46" s="15">
        <v>4920</v>
      </c>
      <c r="L46" s="15">
        <f t="shared" si="20"/>
        <v>5096</v>
      </c>
      <c r="M46" s="10">
        <v>50</v>
      </c>
      <c r="N46" s="10">
        <f t="shared" si="15"/>
        <v>54.987212276214834</v>
      </c>
      <c r="O46" s="10">
        <f t="shared" si="16"/>
        <v>31.428571428571427</v>
      </c>
      <c r="P46" s="10">
        <f t="shared" si="17"/>
        <v>32.646048109965633</v>
      </c>
      <c r="Q46" s="13"/>
    </row>
    <row r="47" spans="1:17" x14ac:dyDescent="0.3">
      <c r="A47" s="2">
        <v>44441</v>
      </c>
      <c r="B47" s="10">
        <v>4</v>
      </c>
      <c r="C47" s="10">
        <v>230</v>
      </c>
      <c r="D47" s="15">
        <v>5418</v>
      </c>
      <c r="E47" s="15">
        <f t="shared" si="18"/>
        <v>5648</v>
      </c>
      <c r="F47" s="10">
        <v>50</v>
      </c>
      <c r="G47" s="13">
        <f t="shared" si="19"/>
        <v>4600</v>
      </c>
      <c r="H47" s="13"/>
      <c r="J47" s="10">
        <v>185</v>
      </c>
      <c r="K47" s="15">
        <v>3161</v>
      </c>
      <c r="L47" s="15">
        <f t="shared" si="20"/>
        <v>3346</v>
      </c>
      <c r="M47" s="10">
        <v>50</v>
      </c>
      <c r="N47" s="10">
        <f t="shared" si="15"/>
        <v>19.565217391304348</v>
      </c>
      <c r="O47" s="10">
        <f t="shared" si="16"/>
        <v>41.657438169066076</v>
      </c>
      <c r="P47" s="10">
        <f t="shared" si="17"/>
        <v>40.757790368271955</v>
      </c>
      <c r="Q47" s="13"/>
    </row>
    <row r="48" spans="1:17" x14ac:dyDescent="0.3">
      <c r="A48" s="2">
        <v>44441</v>
      </c>
      <c r="B48" s="10">
        <v>5</v>
      </c>
      <c r="C48" s="10">
        <v>343</v>
      </c>
      <c r="D48" s="15">
        <v>9474</v>
      </c>
      <c r="E48" s="15">
        <f t="shared" si="18"/>
        <v>9817</v>
      </c>
      <c r="F48" s="10">
        <v>50</v>
      </c>
      <c r="G48" s="13">
        <f t="shared" si="19"/>
        <v>6860</v>
      </c>
      <c r="H48" s="13"/>
      <c r="J48" s="10">
        <v>740</v>
      </c>
      <c r="K48" s="15">
        <v>6870</v>
      </c>
      <c r="L48" s="15">
        <f t="shared" si="20"/>
        <v>7610</v>
      </c>
      <c r="M48" s="10">
        <v>50</v>
      </c>
      <c r="N48" s="10">
        <f t="shared" si="15"/>
        <v>-115.74344023323616</v>
      </c>
      <c r="O48" s="10">
        <f t="shared" si="16"/>
        <v>27.485750474984165</v>
      </c>
      <c r="P48" s="10">
        <f t="shared" si="17"/>
        <v>22.481409799327697</v>
      </c>
      <c r="Q48" s="13"/>
    </row>
    <row r="49" spans="1:17" x14ac:dyDescent="0.3">
      <c r="A49" s="2">
        <v>44441</v>
      </c>
      <c r="B49" s="10">
        <v>6</v>
      </c>
      <c r="C49" s="10">
        <v>313</v>
      </c>
      <c r="D49" s="15">
        <v>9338</v>
      </c>
      <c r="E49" s="15">
        <f t="shared" si="18"/>
        <v>9651</v>
      </c>
      <c r="F49" s="10">
        <v>50</v>
      </c>
      <c r="G49" s="13">
        <f t="shared" si="19"/>
        <v>6260</v>
      </c>
      <c r="H49" s="13"/>
      <c r="J49" s="10">
        <v>181</v>
      </c>
      <c r="K49" s="15">
        <v>6363</v>
      </c>
      <c r="L49" s="15">
        <f t="shared" si="20"/>
        <v>6544</v>
      </c>
      <c r="M49" s="10">
        <v>50</v>
      </c>
      <c r="N49" s="10">
        <f t="shared" si="15"/>
        <v>42.172523961661341</v>
      </c>
      <c r="O49" s="10">
        <f t="shared" si="16"/>
        <v>31.859070464767612</v>
      </c>
      <c r="P49" s="10">
        <f t="shared" si="17"/>
        <v>32.193555072013261</v>
      </c>
      <c r="Q49" s="13"/>
    </row>
    <row r="50" spans="1:17" x14ac:dyDescent="0.3">
      <c r="A50" s="2">
        <v>44441</v>
      </c>
      <c r="B50" s="10">
        <v>7</v>
      </c>
      <c r="C50" s="10">
        <v>226</v>
      </c>
      <c r="D50" s="15">
        <v>9260</v>
      </c>
      <c r="E50" s="15">
        <f t="shared" si="18"/>
        <v>9486</v>
      </c>
      <c r="F50" s="10">
        <v>50</v>
      </c>
      <c r="G50" s="13">
        <f t="shared" si="19"/>
        <v>4520</v>
      </c>
      <c r="H50" s="13"/>
      <c r="J50" s="10">
        <v>178</v>
      </c>
      <c r="K50" s="15">
        <v>8176</v>
      </c>
      <c r="L50" s="15">
        <f t="shared" si="20"/>
        <v>8354</v>
      </c>
      <c r="M50" s="10">
        <v>50</v>
      </c>
      <c r="N50" s="10">
        <f t="shared" si="15"/>
        <v>21.238938053097346</v>
      </c>
      <c r="O50" s="10">
        <f t="shared" si="16"/>
        <v>11.706263498920086</v>
      </c>
      <c r="P50" s="10">
        <f t="shared" si="17"/>
        <v>11.933375500737929</v>
      </c>
      <c r="Q50" s="13"/>
    </row>
    <row r="51" spans="1:17" x14ac:dyDescent="0.3">
      <c r="A51" s="2">
        <v>44441</v>
      </c>
      <c r="B51" s="10">
        <v>8</v>
      </c>
      <c r="C51" s="10">
        <v>118</v>
      </c>
      <c r="D51" s="15">
        <v>9562</v>
      </c>
      <c r="E51" s="15">
        <f t="shared" si="18"/>
        <v>9680</v>
      </c>
      <c r="F51" s="10">
        <v>50</v>
      </c>
      <c r="G51" s="13">
        <f t="shared" si="19"/>
        <v>2360</v>
      </c>
      <c r="H51" s="13"/>
      <c r="J51" s="10">
        <v>113</v>
      </c>
      <c r="K51" s="15">
        <v>3654</v>
      </c>
      <c r="L51" s="15">
        <f t="shared" si="20"/>
        <v>3767</v>
      </c>
      <c r="M51" s="10">
        <v>50</v>
      </c>
      <c r="N51" s="10">
        <f t="shared" si="15"/>
        <v>4.2372881355932197</v>
      </c>
      <c r="O51" s="10">
        <f t="shared" si="16"/>
        <v>61.786237188872619</v>
      </c>
      <c r="P51" s="10">
        <f t="shared" si="17"/>
        <v>61.084710743801651</v>
      </c>
      <c r="Q51" s="13"/>
    </row>
    <row r="52" spans="1:17" x14ac:dyDescent="0.3">
      <c r="A52" s="2">
        <v>44441</v>
      </c>
      <c r="B52" s="10">
        <v>9</v>
      </c>
      <c r="C52" s="10">
        <v>78</v>
      </c>
      <c r="D52" s="15">
        <v>11911</v>
      </c>
      <c r="E52" s="15">
        <f t="shared" si="18"/>
        <v>11989</v>
      </c>
      <c r="F52" s="10">
        <v>50</v>
      </c>
      <c r="G52" s="13">
        <f t="shared" si="19"/>
        <v>1560</v>
      </c>
      <c r="H52" s="13"/>
      <c r="J52" s="10">
        <v>179</v>
      </c>
      <c r="K52" s="15">
        <v>12643</v>
      </c>
      <c r="L52" s="15">
        <f t="shared" si="20"/>
        <v>12822</v>
      </c>
      <c r="M52" s="10">
        <v>50</v>
      </c>
      <c r="N52" s="10">
        <f t="shared" si="15"/>
        <v>-129.4871794871795</v>
      </c>
      <c r="O52" s="10">
        <f t="shared" si="16"/>
        <v>-6.1455797162286965</v>
      </c>
      <c r="P52" s="10">
        <f t="shared" si="17"/>
        <v>-6.9480356993911085</v>
      </c>
      <c r="Q52" s="13"/>
    </row>
    <row r="53" spans="1:17" x14ac:dyDescent="0.3">
      <c r="A53" s="2">
        <v>44441</v>
      </c>
      <c r="B53" s="10">
        <v>10</v>
      </c>
      <c r="C53" s="10">
        <v>147</v>
      </c>
      <c r="D53" s="15">
        <v>10881</v>
      </c>
      <c r="E53" s="15">
        <f t="shared" si="18"/>
        <v>11028</v>
      </c>
      <c r="F53" s="10">
        <v>50</v>
      </c>
      <c r="G53" s="13">
        <f t="shared" si="19"/>
        <v>2940</v>
      </c>
      <c r="H53" s="13"/>
      <c r="J53" s="10">
        <v>239</v>
      </c>
      <c r="K53" s="15">
        <v>11124</v>
      </c>
      <c r="L53" s="15">
        <f t="shared" si="20"/>
        <v>11363</v>
      </c>
      <c r="M53" s="10">
        <v>50</v>
      </c>
      <c r="N53" s="10">
        <f t="shared" si="15"/>
        <v>-62.585034013605444</v>
      </c>
      <c r="O53" s="10">
        <f t="shared" si="16"/>
        <v>-2.2332506203473943</v>
      </c>
      <c r="P53" s="10">
        <f t="shared" si="17"/>
        <v>-3.0377221617700401</v>
      </c>
      <c r="Q53" s="13"/>
    </row>
    <row r="54" spans="1:17" x14ac:dyDescent="0.3">
      <c r="A54" s="2">
        <v>44447</v>
      </c>
      <c r="B54" s="10">
        <v>1</v>
      </c>
      <c r="C54" s="10">
        <v>31</v>
      </c>
      <c r="D54" s="15">
        <v>1808</v>
      </c>
      <c r="E54" s="15">
        <f>+C54+D54</f>
        <v>1839</v>
      </c>
      <c r="F54" s="10">
        <v>36</v>
      </c>
      <c r="G54" s="13">
        <f>(1000/F54)*C54</f>
        <v>861.11111111111109</v>
      </c>
      <c r="H54" s="13"/>
      <c r="J54" s="10">
        <v>44</v>
      </c>
      <c r="K54" s="15">
        <v>1794</v>
      </c>
      <c r="L54" s="15">
        <f>J54+K54</f>
        <v>1838</v>
      </c>
      <c r="M54" s="10">
        <v>33</v>
      </c>
      <c r="N54" s="10">
        <f t="shared" si="15"/>
        <v>-41.935483870967744</v>
      </c>
      <c r="O54" s="10">
        <f t="shared" si="16"/>
        <v>0.77433628318584069</v>
      </c>
      <c r="P54" s="10">
        <f t="shared" si="17"/>
        <v>5.4377379010331697E-2</v>
      </c>
      <c r="Q54" s="13"/>
    </row>
    <row r="55" spans="1:17" x14ac:dyDescent="0.3">
      <c r="A55" s="2">
        <v>44447</v>
      </c>
      <c r="B55" s="10">
        <v>2</v>
      </c>
      <c r="C55" s="10">
        <v>103</v>
      </c>
      <c r="D55" s="15">
        <v>1595</v>
      </c>
      <c r="E55" s="15">
        <f t="shared" ref="E55:E63" si="21">+C55+D55</f>
        <v>1698</v>
      </c>
      <c r="F55" s="10">
        <v>33</v>
      </c>
      <c r="G55" s="13">
        <f t="shared" ref="G55:G63" si="22">(1000/F55)*C55</f>
        <v>3121.2121212121215</v>
      </c>
      <c r="H55" s="13"/>
      <c r="J55" s="10">
        <v>104</v>
      </c>
      <c r="K55" s="15">
        <v>1757</v>
      </c>
      <c r="L55" s="15">
        <f t="shared" ref="L55:L63" si="23">J55+K55</f>
        <v>1861</v>
      </c>
      <c r="M55" s="10">
        <v>33</v>
      </c>
      <c r="N55" s="10">
        <f t="shared" si="15"/>
        <v>-0.97087378640776689</v>
      </c>
      <c r="O55" s="10">
        <f t="shared" si="16"/>
        <v>-10.156739811912226</v>
      </c>
      <c r="P55" s="10">
        <f t="shared" si="17"/>
        <v>-9.5995288574793882</v>
      </c>
      <c r="Q55" s="13"/>
    </row>
    <row r="56" spans="1:17" x14ac:dyDescent="0.3">
      <c r="A56" s="2">
        <v>44447</v>
      </c>
      <c r="B56" s="10">
        <v>3</v>
      </c>
      <c r="C56" s="10">
        <v>117</v>
      </c>
      <c r="D56" s="15">
        <v>1664</v>
      </c>
      <c r="E56" s="15">
        <f t="shared" si="21"/>
        <v>1781</v>
      </c>
      <c r="F56" s="10">
        <v>33</v>
      </c>
      <c r="G56" s="13">
        <f t="shared" si="22"/>
        <v>3545.4545454545455</v>
      </c>
      <c r="H56" s="13"/>
      <c r="J56" s="10">
        <v>115</v>
      </c>
      <c r="K56" s="15">
        <v>1690</v>
      </c>
      <c r="L56" s="15">
        <f t="shared" si="23"/>
        <v>1805</v>
      </c>
      <c r="M56" s="10">
        <v>33</v>
      </c>
      <c r="N56" s="10">
        <f t="shared" si="15"/>
        <v>1.7094017094017095</v>
      </c>
      <c r="O56" s="10">
        <f t="shared" si="16"/>
        <v>-1.5625</v>
      </c>
      <c r="P56" s="10">
        <f t="shared" si="17"/>
        <v>-1.3475575519371139</v>
      </c>
      <c r="Q56" s="13"/>
    </row>
    <row r="57" spans="1:17" x14ac:dyDescent="0.3">
      <c r="A57" s="2">
        <v>44447</v>
      </c>
      <c r="B57" s="10">
        <v>4</v>
      </c>
      <c r="C57" s="10">
        <v>64</v>
      </c>
      <c r="D57" s="15">
        <v>3428</v>
      </c>
      <c r="E57" s="15">
        <f t="shared" si="21"/>
        <v>3492</v>
      </c>
      <c r="F57" s="10">
        <v>33</v>
      </c>
      <c r="G57" s="13">
        <f t="shared" si="22"/>
        <v>1939.3939393939395</v>
      </c>
      <c r="H57" s="13"/>
      <c r="J57" s="10">
        <v>87</v>
      </c>
      <c r="K57" s="15">
        <v>1588</v>
      </c>
      <c r="L57" s="15">
        <f t="shared" si="23"/>
        <v>1675</v>
      </c>
      <c r="M57" s="10">
        <v>33</v>
      </c>
      <c r="N57" s="10">
        <f t="shared" si="15"/>
        <v>-35.9375</v>
      </c>
      <c r="O57" s="10">
        <f t="shared" si="16"/>
        <v>53.675612602100351</v>
      </c>
      <c r="P57" s="10">
        <f t="shared" si="17"/>
        <v>52.033218785796109</v>
      </c>
      <c r="Q57" s="13"/>
    </row>
    <row r="58" spans="1:17" x14ac:dyDescent="0.3">
      <c r="A58" s="2">
        <v>44447</v>
      </c>
      <c r="B58" s="10">
        <v>5</v>
      </c>
      <c r="C58" s="10">
        <v>58</v>
      </c>
      <c r="D58" s="15">
        <v>2056</v>
      </c>
      <c r="E58" s="15">
        <f t="shared" si="21"/>
        <v>2114</v>
      </c>
      <c r="F58" s="10">
        <v>33</v>
      </c>
      <c r="G58" s="13">
        <f t="shared" si="22"/>
        <v>1757.5757575757577</v>
      </c>
      <c r="H58" s="13"/>
      <c r="J58" s="10">
        <v>83</v>
      </c>
      <c r="K58" s="15">
        <v>2118</v>
      </c>
      <c r="L58" s="15">
        <f t="shared" si="23"/>
        <v>2201</v>
      </c>
      <c r="M58" s="10">
        <v>33</v>
      </c>
      <c r="N58" s="10">
        <f t="shared" si="15"/>
        <v>-43.103448275862064</v>
      </c>
      <c r="O58" s="10">
        <f t="shared" si="16"/>
        <v>-3.0155642023346303</v>
      </c>
      <c r="P58" s="10">
        <f t="shared" si="17"/>
        <v>-4.1154210028382217</v>
      </c>
      <c r="Q58" s="13"/>
    </row>
    <row r="59" spans="1:17" x14ac:dyDescent="0.3">
      <c r="A59" s="2">
        <v>44447</v>
      </c>
      <c r="B59" s="10">
        <v>6</v>
      </c>
      <c r="C59" s="10">
        <v>120</v>
      </c>
      <c r="D59" s="15">
        <v>2351</v>
      </c>
      <c r="E59" s="15">
        <f t="shared" si="21"/>
        <v>2471</v>
      </c>
      <c r="F59" s="10">
        <v>33</v>
      </c>
      <c r="G59" s="13">
        <f t="shared" si="22"/>
        <v>3636.3636363636365</v>
      </c>
      <c r="H59" s="13"/>
      <c r="J59" s="10">
        <v>84</v>
      </c>
      <c r="K59" s="15">
        <v>2811</v>
      </c>
      <c r="L59" s="15">
        <f t="shared" si="23"/>
        <v>2895</v>
      </c>
      <c r="M59" s="10">
        <v>33</v>
      </c>
      <c r="N59" s="10">
        <f t="shared" si="15"/>
        <v>30</v>
      </c>
      <c r="O59" s="10">
        <f t="shared" si="16"/>
        <v>-19.566142067205444</v>
      </c>
      <c r="P59" s="10">
        <f t="shared" si="17"/>
        <v>-17.159044921084583</v>
      </c>
      <c r="Q59" s="13"/>
    </row>
    <row r="60" spans="1:17" x14ac:dyDescent="0.3">
      <c r="A60" s="2">
        <v>44447</v>
      </c>
      <c r="B60" s="10">
        <v>7</v>
      </c>
      <c r="C60" s="10">
        <v>81</v>
      </c>
      <c r="D60" s="15">
        <v>1996</v>
      </c>
      <c r="E60" s="15">
        <f t="shared" si="21"/>
        <v>2077</v>
      </c>
      <c r="F60" s="10">
        <v>33</v>
      </c>
      <c r="G60" s="13">
        <f t="shared" si="22"/>
        <v>2454.5454545454545</v>
      </c>
      <c r="H60" s="13"/>
      <c r="J60" s="10">
        <v>98</v>
      </c>
      <c r="K60" s="15">
        <v>1892</v>
      </c>
      <c r="L60" s="15">
        <f t="shared" si="23"/>
        <v>1990</v>
      </c>
      <c r="M60" s="10">
        <v>33</v>
      </c>
      <c r="N60" s="10">
        <f t="shared" si="15"/>
        <v>-20.987654320987652</v>
      </c>
      <c r="O60" s="10">
        <f t="shared" si="16"/>
        <v>5.2104208416833666</v>
      </c>
      <c r="P60" s="10">
        <f t="shared" si="17"/>
        <v>4.1887337506018296</v>
      </c>
      <c r="Q60" s="13"/>
    </row>
    <row r="61" spans="1:17" x14ac:dyDescent="0.3">
      <c r="A61" s="2">
        <v>44447</v>
      </c>
      <c r="B61" s="10">
        <v>8</v>
      </c>
      <c r="C61" s="10">
        <v>13</v>
      </c>
      <c r="D61" s="15">
        <v>2008</v>
      </c>
      <c r="E61" s="15">
        <f t="shared" si="21"/>
        <v>2021</v>
      </c>
      <c r="F61" s="10">
        <v>33</v>
      </c>
      <c r="G61" s="13">
        <f t="shared" si="22"/>
        <v>393.93939393939394</v>
      </c>
      <c r="H61" s="13"/>
      <c r="J61" s="10">
        <v>14</v>
      </c>
      <c r="K61" s="15">
        <v>2515</v>
      </c>
      <c r="L61" s="15">
        <f t="shared" si="23"/>
        <v>2529</v>
      </c>
      <c r="M61" s="10">
        <v>33</v>
      </c>
      <c r="N61" s="10">
        <f t="shared" si="15"/>
        <v>-7.6923076923076925</v>
      </c>
      <c r="O61" s="10">
        <f t="shared" si="16"/>
        <v>-25.249003984063744</v>
      </c>
      <c r="P61" s="10">
        <f t="shared" si="17"/>
        <v>-25.136071251855519</v>
      </c>
      <c r="Q61" s="13"/>
    </row>
    <row r="62" spans="1:17" x14ac:dyDescent="0.3">
      <c r="A62" s="2">
        <v>44447</v>
      </c>
      <c r="B62" s="10">
        <v>9</v>
      </c>
      <c r="C62" s="10">
        <v>75</v>
      </c>
      <c r="D62" s="15">
        <v>2144</v>
      </c>
      <c r="E62" s="15">
        <f t="shared" si="21"/>
        <v>2219</v>
      </c>
      <c r="F62" s="10">
        <v>33</v>
      </c>
      <c r="G62" s="13">
        <f t="shared" si="22"/>
        <v>2272.727272727273</v>
      </c>
      <c r="H62" s="13"/>
      <c r="J62" s="10">
        <v>58</v>
      </c>
      <c r="K62" s="15">
        <v>2239</v>
      </c>
      <c r="L62" s="15">
        <f t="shared" si="23"/>
        <v>2297</v>
      </c>
      <c r="M62" s="10">
        <v>33</v>
      </c>
      <c r="N62" s="10">
        <f t="shared" si="15"/>
        <v>22.666666666666664</v>
      </c>
      <c r="O62" s="10">
        <f t="shared" si="16"/>
        <v>-4.4309701492537314</v>
      </c>
      <c r="P62" s="10">
        <f t="shared" si="17"/>
        <v>-3.5150968904912121</v>
      </c>
      <c r="Q62" s="13"/>
    </row>
    <row r="63" spans="1:17" x14ac:dyDescent="0.3">
      <c r="A63" s="2">
        <v>44447</v>
      </c>
      <c r="B63" s="10">
        <v>10</v>
      </c>
      <c r="C63" s="10">
        <v>112</v>
      </c>
      <c r="D63" s="15">
        <v>2281</v>
      </c>
      <c r="E63" s="15">
        <f t="shared" si="21"/>
        <v>2393</v>
      </c>
      <c r="F63" s="10">
        <v>33</v>
      </c>
      <c r="G63" s="13">
        <f t="shared" si="22"/>
        <v>3393.939393939394</v>
      </c>
      <c r="H63" s="13"/>
      <c r="J63" s="10">
        <v>109</v>
      </c>
      <c r="K63" s="15">
        <v>2433</v>
      </c>
      <c r="L63" s="15">
        <f t="shared" si="23"/>
        <v>2542</v>
      </c>
      <c r="M63" s="10">
        <v>33</v>
      </c>
      <c r="N63" s="10">
        <f t="shared" si="15"/>
        <v>2.6785714285714284</v>
      </c>
      <c r="O63" s="10">
        <f t="shared" si="16"/>
        <v>-6.6637439719421305</v>
      </c>
      <c r="P63" s="10">
        <f t="shared" si="17"/>
        <v>-6.2264939406602586</v>
      </c>
      <c r="Q63" s="13"/>
    </row>
    <row r="64" spans="1:17" x14ac:dyDescent="0.3">
      <c r="A64" s="2">
        <v>44449</v>
      </c>
      <c r="B64" s="3">
        <v>8</v>
      </c>
      <c r="C64" s="10">
        <v>65</v>
      </c>
      <c r="D64" s="15">
        <v>1617</v>
      </c>
      <c r="E64" s="15">
        <f>+C64+D64</f>
        <v>1682</v>
      </c>
      <c r="F64" s="10">
        <v>33</v>
      </c>
      <c r="G64" s="13">
        <f>(1000/F64)*C64</f>
        <v>1969.6969696969697</v>
      </c>
      <c r="H64" s="13"/>
      <c r="J64" s="10">
        <v>29</v>
      </c>
      <c r="K64" s="10">
        <v>999</v>
      </c>
      <c r="L64" s="15">
        <f>J64+K64</f>
        <v>1028</v>
      </c>
      <c r="M64" s="10">
        <v>33</v>
      </c>
      <c r="N64" s="10">
        <f t="shared" si="15"/>
        <v>55.384615384615387</v>
      </c>
      <c r="O64" s="10">
        <f t="shared" si="16"/>
        <v>38.218923933209645</v>
      </c>
      <c r="P64" s="10">
        <f t="shared" si="17"/>
        <v>38.882282996432814</v>
      </c>
      <c r="Q64" s="13"/>
    </row>
    <row r="65" spans="1:17" x14ac:dyDescent="0.3">
      <c r="A65" s="2">
        <v>44449</v>
      </c>
      <c r="B65" s="3">
        <v>8</v>
      </c>
      <c r="C65" s="10">
        <v>35</v>
      </c>
      <c r="D65" s="15">
        <v>1709</v>
      </c>
      <c r="E65" s="15">
        <f t="shared" ref="E65:E73" si="24">+C65+D65</f>
        <v>1744</v>
      </c>
      <c r="F65" s="10">
        <v>33</v>
      </c>
      <c r="G65" s="13">
        <f t="shared" ref="G65:G73" si="25">(1000/F65)*C65</f>
        <v>1060.6060606060607</v>
      </c>
      <c r="H65" s="13"/>
      <c r="J65" s="10">
        <v>33</v>
      </c>
      <c r="K65" s="15">
        <v>1276</v>
      </c>
      <c r="L65" s="15">
        <f t="shared" ref="L65:L73" si="26">J65+K65</f>
        <v>1309</v>
      </c>
      <c r="M65" s="10">
        <v>33</v>
      </c>
      <c r="N65" s="10">
        <f t="shared" si="15"/>
        <v>5.7142857142857144</v>
      </c>
      <c r="O65" s="10">
        <f t="shared" si="16"/>
        <v>25.336454066705677</v>
      </c>
      <c r="P65" s="10">
        <f t="shared" si="17"/>
        <v>24.942660550458715</v>
      </c>
      <c r="Q65" s="13"/>
    </row>
    <row r="66" spans="1:17" x14ac:dyDescent="0.3">
      <c r="A66" s="2">
        <v>44449</v>
      </c>
      <c r="B66" s="3">
        <v>8</v>
      </c>
      <c r="C66" s="10">
        <v>52</v>
      </c>
      <c r="D66" s="15">
        <v>1851</v>
      </c>
      <c r="E66" s="15">
        <f t="shared" si="24"/>
        <v>1903</v>
      </c>
      <c r="F66" s="10">
        <v>33</v>
      </c>
      <c r="G66" s="13">
        <f t="shared" si="25"/>
        <v>1575.7575757575758</v>
      </c>
      <c r="H66" s="13"/>
      <c r="J66" s="10">
        <v>33</v>
      </c>
      <c r="K66" s="15">
        <v>1118</v>
      </c>
      <c r="L66" s="15">
        <f t="shared" si="26"/>
        <v>1151</v>
      </c>
      <c r="M66" s="10">
        <v>33</v>
      </c>
      <c r="N66" s="10">
        <f t="shared" si="15"/>
        <v>36.538461538461533</v>
      </c>
      <c r="O66" s="10">
        <f t="shared" si="16"/>
        <v>39.600216099405728</v>
      </c>
      <c r="P66" s="10">
        <f t="shared" si="17"/>
        <v>39.5165528113505</v>
      </c>
      <c r="Q66" s="13"/>
    </row>
    <row r="67" spans="1:17" x14ac:dyDescent="0.3">
      <c r="A67" s="2">
        <v>44449</v>
      </c>
      <c r="B67" s="3">
        <v>8</v>
      </c>
      <c r="C67" s="10">
        <v>58</v>
      </c>
      <c r="D67" s="15">
        <v>1658</v>
      </c>
      <c r="E67" s="15">
        <f t="shared" si="24"/>
        <v>1716</v>
      </c>
      <c r="F67" s="10">
        <v>33</v>
      </c>
      <c r="G67" s="13">
        <f t="shared" si="25"/>
        <v>1757.5757575757577</v>
      </c>
      <c r="H67" s="13"/>
      <c r="J67" s="10">
        <v>61</v>
      </c>
      <c r="K67" s="15">
        <v>1146</v>
      </c>
      <c r="L67" s="15">
        <f t="shared" si="26"/>
        <v>1207</v>
      </c>
      <c r="M67" s="10">
        <v>33</v>
      </c>
      <c r="N67" s="10">
        <f t="shared" si="15"/>
        <v>-5.1724137931034484</v>
      </c>
      <c r="O67" s="10">
        <f t="shared" si="16"/>
        <v>30.880579010856451</v>
      </c>
      <c r="P67" s="10">
        <f t="shared" si="17"/>
        <v>29.662004662004659</v>
      </c>
      <c r="Q67" s="13"/>
    </row>
    <row r="68" spans="1:17" x14ac:dyDescent="0.3">
      <c r="A68" s="2">
        <v>44449</v>
      </c>
      <c r="B68" s="3">
        <v>7.5</v>
      </c>
      <c r="C68" s="10">
        <v>48</v>
      </c>
      <c r="D68" s="15">
        <v>1551</v>
      </c>
      <c r="E68" s="15">
        <f t="shared" si="24"/>
        <v>1599</v>
      </c>
      <c r="F68" s="10">
        <v>33</v>
      </c>
      <c r="G68" s="13">
        <f t="shared" si="25"/>
        <v>1454.5454545454545</v>
      </c>
      <c r="H68" s="13"/>
      <c r="J68" s="10">
        <v>48</v>
      </c>
      <c r="K68" s="15">
        <v>1733</v>
      </c>
      <c r="L68" s="15">
        <f t="shared" si="26"/>
        <v>1781</v>
      </c>
      <c r="M68" s="10">
        <v>33</v>
      </c>
      <c r="N68" s="10">
        <f t="shared" ref="N68:N99" si="27">+(C68-J68)/C68*100</f>
        <v>0</v>
      </c>
      <c r="O68" s="10">
        <f t="shared" ref="O68:O99" si="28">+(D68-K68)/D68*100</f>
        <v>-11.734364925854287</v>
      </c>
      <c r="P68" s="10">
        <f t="shared" ref="P68:P99" si="29">+(E68-L68)/E68*100</f>
        <v>-11.38211382113821</v>
      </c>
      <c r="Q68" s="13"/>
    </row>
    <row r="69" spans="1:17" x14ac:dyDescent="0.3">
      <c r="A69" s="2">
        <v>44449</v>
      </c>
      <c r="B69" s="3">
        <v>7.5</v>
      </c>
      <c r="C69" s="10">
        <v>38</v>
      </c>
      <c r="D69" s="15">
        <v>1670</v>
      </c>
      <c r="E69" s="15">
        <f t="shared" si="24"/>
        <v>1708</v>
      </c>
      <c r="F69" s="10">
        <v>33</v>
      </c>
      <c r="G69" s="13">
        <f t="shared" si="25"/>
        <v>1151.5151515151515</v>
      </c>
      <c r="H69" s="13"/>
      <c r="J69" s="10">
        <v>56</v>
      </c>
      <c r="K69" s="15">
        <v>1859</v>
      </c>
      <c r="L69" s="15">
        <f t="shared" si="26"/>
        <v>1915</v>
      </c>
      <c r="M69" s="10">
        <v>33</v>
      </c>
      <c r="N69" s="10">
        <f t="shared" si="27"/>
        <v>-47.368421052631575</v>
      </c>
      <c r="O69" s="10">
        <f t="shared" si="28"/>
        <v>-11.317365269461078</v>
      </c>
      <c r="P69" s="10">
        <f t="shared" si="29"/>
        <v>-12.119437939110069</v>
      </c>
      <c r="Q69" s="13"/>
    </row>
    <row r="70" spans="1:17" x14ac:dyDescent="0.3">
      <c r="A70" s="2">
        <v>44449</v>
      </c>
      <c r="B70" s="3">
        <v>7.5</v>
      </c>
      <c r="C70" s="10">
        <v>58</v>
      </c>
      <c r="D70" s="15">
        <v>1830</v>
      </c>
      <c r="E70" s="15">
        <f t="shared" si="24"/>
        <v>1888</v>
      </c>
      <c r="F70" s="10">
        <v>33</v>
      </c>
      <c r="G70" s="13">
        <f t="shared" si="25"/>
        <v>1757.5757575757577</v>
      </c>
      <c r="H70" s="13"/>
      <c r="J70" s="10">
        <v>49</v>
      </c>
      <c r="K70" s="15">
        <v>1754</v>
      </c>
      <c r="L70" s="15">
        <f t="shared" si="26"/>
        <v>1803</v>
      </c>
      <c r="M70" s="10">
        <v>33</v>
      </c>
      <c r="N70" s="10">
        <f t="shared" si="27"/>
        <v>15.517241379310345</v>
      </c>
      <c r="O70" s="10">
        <f t="shared" si="28"/>
        <v>4.1530054644808745</v>
      </c>
      <c r="P70" s="10">
        <f t="shared" si="29"/>
        <v>4.5021186440677967</v>
      </c>
      <c r="Q70" s="13"/>
    </row>
    <row r="71" spans="1:17" x14ac:dyDescent="0.3">
      <c r="A71" s="2">
        <v>44449</v>
      </c>
      <c r="B71" s="3">
        <v>7.5</v>
      </c>
      <c r="C71" s="10">
        <v>43</v>
      </c>
      <c r="D71" s="15">
        <v>1559</v>
      </c>
      <c r="E71" s="15">
        <f t="shared" si="24"/>
        <v>1602</v>
      </c>
      <c r="F71" s="10">
        <v>33</v>
      </c>
      <c r="G71" s="13">
        <f t="shared" si="25"/>
        <v>1303.030303030303</v>
      </c>
      <c r="H71" s="13"/>
      <c r="J71" s="10">
        <v>52</v>
      </c>
      <c r="K71" s="15">
        <v>1405</v>
      </c>
      <c r="L71" s="15">
        <f t="shared" si="26"/>
        <v>1457</v>
      </c>
      <c r="M71" s="10">
        <v>33</v>
      </c>
      <c r="N71" s="10">
        <f t="shared" si="27"/>
        <v>-20.930232558139537</v>
      </c>
      <c r="O71" s="10">
        <f t="shared" si="28"/>
        <v>9.8781270044900573</v>
      </c>
      <c r="P71" s="10">
        <f t="shared" si="29"/>
        <v>9.0511860174781518</v>
      </c>
      <c r="Q71" s="13"/>
    </row>
    <row r="72" spans="1:17" x14ac:dyDescent="0.3">
      <c r="A72" s="2">
        <v>44449</v>
      </c>
      <c r="B72" s="3">
        <v>7</v>
      </c>
      <c r="C72" s="10">
        <v>109</v>
      </c>
      <c r="D72" s="15">
        <v>1854</v>
      </c>
      <c r="E72" s="15">
        <f t="shared" si="24"/>
        <v>1963</v>
      </c>
      <c r="F72" s="10">
        <v>33</v>
      </c>
      <c r="G72" s="13">
        <f t="shared" si="25"/>
        <v>3303.030303030303</v>
      </c>
      <c r="H72" s="13"/>
      <c r="J72" s="10">
        <v>27</v>
      </c>
      <c r="K72" s="15">
        <v>1388</v>
      </c>
      <c r="L72" s="15">
        <f t="shared" si="26"/>
        <v>1415</v>
      </c>
      <c r="M72" s="10">
        <v>33</v>
      </c>
      <c r="N72" s="10">
        <f t="shared" si="27"/>
        <v>75.22935779816514</v>
      </c>
      <c r="O72" s="10">
        <f t="shared" si="28"/>
        <v>25.134843581445519</v>
      </c>
      <c r="P72" s="10">
        <f t="shared" si="29"/>
        <v>27.916454406520629</v>
      </c>
      <c r="Q72" s="13"/>
    </row>
    <row r="73" spans="1:17" x14ac:dyDescent="0.3">
      <c r="A73" s="2">
        <v>44449</v>
      </c>
      <c r="B73" s="3">
        <v>7</v>
      </c>
      <c r="C73" s="10">
        <v>49</v>
      </c>
      <c r="D73" s="15">
        <v>1467</v>
      </c>
      <c r="E73" s="15">
        <f t="shared" si="24"/>
        <v>1516</v>
      </c>
      <c r="F73" s="10">
        <v>33</v>
      </c>
      <c r="G73" s="13">
        <f t="shared" si="25"/>
        <v>1484.848484848485</v>
      </c>
      <c r="H73" s="13"/>
      <c r="J73" s="10">
        <v>41</v>
      </c>
      <c r="K73" s="15">
        <v>1353</v>
      </c>
      <c r="L73" s="15">
        <f t="shared" si="26"/>
        <v>1394</v>
      </c>
      <c r="M73" s="10">
        <v>33</v>
      </c>
      <c r="N73" s="10">
        <f t="shared" si="27"/>
        <v>16.326530612244898</v>
      </c>
      <c r="O73" s="10">
        <f t="shared" si="28"/>
        <v>7.7709611451942742</v>
      </c>
      <c r="P73" s="10">
        <f t="shared" si="29"/>
        <v>8.047493403693931</v>
      </c>
      <c r="Q73" s="13"/>
    </row>
    <row r="74" spans="1:17" x14ac:dyDescent="0.3">
      <c r="A74" s="2">
        <v>44452</v>
      </c>
      <c r="B74" s="3">
        <v>8</v>
      </c>
      <c r="C74" s="10">
        <v>125</v>
      </c>
      <c r="D74" s="15">
        <v>5410</v>
      </c>
      <c r="E74" s="15">
        <f>+C74+D74</f>
        <v>5535</v>
      </c>
      <c r="F74" s="10">
        <v>33</v>
      </c>
      <c r="G74" s="13">
        <f>(1000/F74)*C74</f>
        <v>3787.878787878788</v>
      </c>
      <c r="H74" s="13"/>
      <c r="J74" s="10">
        <v>61</v>
      </c>
      <c r="K74" s="15">
        <v>5070</v>
      </c>
      <c r="L74" s="15">
        <f>J74+K74</f>
        <v>5131</v>
      </c>
      <c r="M74" s="10">
        <v>33</v>
      </c>
      <c r="N74" s="10">
        <f t="shared" si="27"/>
        <v>51.2</v>
      </c>
      <c r="O74" s="10">
        <f t="shared" si="28"/>
        <v>6.2846580406654349</v>
      </c>
      <c r="P74" s="10">
        <f t="shared" si="29"/>
        <v>7.2990063233965676</v>
      </c>
      <c r="Q74" s="13"/>
    </row>
    <row r="75" spans="1:17" x14ac:dyDescent="0.3">
      <c r="A75" s="2">
        <v>44452</v>
      </c>
      <c r="B75" s="3">
        <v>8</v>
      </c>
      <c r="C75" s="10">
        <v>42</v>
      </c>
      <c r="D75" s="15">
        <v>1423</v>
      </c>
      <c r="E75" s="15">
        <f t="shared" ref="E75:E138" si="30">+C75+D75</f>
        <v>1465</v>
      </c>
      <c r="F75" s="10">
        <v>33</v>
      </c>
      <c r="G75" s="13">
        <f t="shared" ref="G75:G138" si="31">(1000/F75)*C75</f>
        <v>1272.7272727272727</v>
      </c>
      <c r="H75" s="13"/>
      <c r="J75" s="10">
        <v>34</v>
      </c>
      <c r="K75" s="15">
        <v>1242</v>
      </c>
      <c r="L75" s="15">
        <f t="shared" ref="L75:L83" si="32">J75+K75</f>
        <v>1276</v>
      </c>
      <c r="M75" s="10">
        <v>33</v>
      </c>
      <c r="N75" s="10">
        <f t="shared" si="27"/>
        <v>19.047619047619047</v>
      </c>
      <c r="O75" s="10">
        <f t="shared" si="28"/>
        <v>12.719606465214337</v>
      </c>
      <c r="P75" s="10">
        <f t="shared" si="29"/>
        <v>12.901023890784982</v>
      </c>
      <c r="Q75" s="13"/>
    </row>
    <row r="76" spans="1:17" x14ac:dyDescent="0.3">
      <c r="A76" s="2">
        <v>44452</v>
      </c>
      <c r="B76" s="3">
        <v>8</v>
      </c>
      <c r="C76" s="10">
        <v>75</v>
      </c>
      <c r="D76" s="15">
        <v>1396</v>
      </c>
      <c r="E76" s="15">
        <f t="shared" si="30"/>
        <v>1471</v>
      </c>
      <c r="F76" s="10">
        <v>33</v>
      </c>
      <c r="G76" s="13">
        <f t="shared" si="31"/>
        <v>2272.727272727273</v>
      </c>
      <c r="H76" s="13"/>
      <c r="J76" s="10">
        <v>45</v>
      </c>
      <c r="K76" s="15">
        <v>1159</v>
      </c>
      <c r="L76" s="15">
        <f t="shared" si="32"/>
        <v>1204</v>
      </c>
      <c r="M76" s="10">
        <v>33</v>
      </c>
      <c r="N76" s="10">
        <f t="shared" si="27"/>
        <v>40</v>
      </c>
      <c r="O76" s="10">
        <f t="shared" si="28"/>
        <v>16.977077363896846</v>
      </c>
      <c r="P76" s="10">
        <f t="shared" si="29"/>
        <v>18.150917743031954</v>
      </c>
      <c r="Q76" s="13"/>
    </row>
    <row r="77" spans="1:17" x14ac:dyDescent="0.3">
      <c r="A77" s="2">
        <v>44452</v>
      </c>
      <c r="B77" s="3">
        <v>8</v>
      </c>
      <c r="C77" s="10">
        <v>85</v>
      </c>
      <c r="D77" s="15">
        <v>1432</v>
      </c>
      <c r="E77" s="15">
        <f t="shared" si="30"/>
        <v>1517</v>
      </c>
      <c r="F77" s="10">
        <v>33</v>
      </c>
      <c r="G77" s="13">
        <f t="shared" si="31"/>
        <v>2575.757575757576</v>
      </c>
      <c r="H77" s="13"/>
      <c r="J77" s="10">
        <v>64</v>
      </c>
      <c r="K77" s="15">
        <v>1387</v>
      </c>
      <c r="L77" s="15">
        <f t="shared" si="32"/>
        <v>1451</v>
      </c>
      <c r="M77" s="10">
        <v>33</v>
      </c>
      <c r="N77" s="10">
        <f t="shared" si="27"/>
        <v>24.705882352941178</v>
      </c>
      <c r="O77" s="10">
        <f t="shared" si="28"/>
        <v>3.1424581005586596</v>
      </c>
      <c r="P77" s="10">
        <f t="shared" si="29"/>
        <v>4.3506921555702043</v>
      </c>
      <c r="Q77" s="13"/>
    </row>
    <row r="78" spans="1:17" x14ac:dyDescent="0.3">
      <c r="A78" s="2">
        <v>44452</v>
      </c>
      <c r="B78" s="3">
        <v>7.5</v>
      </c>
      <c r="C78" s="10">
        <v>105</v>
      </c>
      <c r="D78" s="15">
        <v>1380</v>
      </c>
      <c r="E78" s="15">
        <f t="shared" si="30"/>
        <v>1485</v>
      </c>
      <c r="F78" s="10">
        <v>33</v>
      </c>
      <c r="G78" s="13">
        <f t="shared" si="31"/>
        <v>3181.818181818182</v>
      </c>
      <c r="H78" s="13"/>
      <c r="J78" s="10">
        <v>50</v>
      </c>
      <c r="K78" s="15">
        <v>1085</v>
      </c>
      <c r="L78" s="15">
        <f t="shared" si="32"/>
        <v>1135</v>
      </c>
      <c r="M78" s="10">
        <v>33</v>
      </c>
      <c r="N78" s="10">
        <f t="shared" si="27"/>
        <v>52.380952380952387</v>
      </c>
      <c r="O78" s="10">
        <f t="shared" si="28"/>
        <v>21.376811594202898</v>
      </c>
      <c r="P78" s="10">
        <f t="shared" si="29"/>
        <v>23.569023569023571</v>
      </c>
      <c r="Q78" s="13"/>
    </row>
    <row r="79" spans="1:17" x14ac:dyDescent="0.3">
      <c r="A79" s="2">
        <v>44452</v>
      </c>
      <c r="B79" s="3">
        <v>7.5</v>
      </c>
      <c r="C79" s="10">
        <v>10</v>
      </c>
      <c r="D79" s="15">
        <v>2010</v>
      </c>
      <c r="E79" s="15">
        <f t="shared" si="30"/>
        <v>2020</v>
      </c>
      <c r="F79" s="10">
        <v>33</v>
      </c>
      <c r="G79" s="13">
        <f t="shared" si="31"/>
        <v>303.03030303030306</v>
      </c>
      <c r="H79" s="13"/>
      <c r="J79" s="10">
        <v>11</v>
      </c>
      <c r="K79" s="15">
        <v>1730</v>
      </c>
      <c r="L79" s="15">
        <f t="shared" si="32"/>
        <v>1741</v>
      </c>
      <c r="M79" s="10">
        <v>33</v>
      </c>
      <c r="N79" s="10">
        <f t="shared" si="27"/>
        <v>-10</v>
      </c>
      <c r="O79" s="10">
        <f t="shared" si="28"/>
        <v>13.930348258706468</v>
      </c>
      <c r="P79" s="10">
        <f t="shared" si="29"/>
        <v>13.811881188118813</v>
      </c>
      <c r="Q79" s="13"/>
    </row>
    <row r="80" spans="1:17" x14ac:dyDescent="0.3">
      <c r="A80" s="2">
        <v>44452</v>
      </c>
      <c r="B80" s="3">
        <v>7.5</v>
      </c>
      <c r="C80" s="10">
        <v>66</v>
      </c>
      <c r="D80" s="15">
        <v>1291</v>
      </c>
      <c r="E80" s="15">
        <f t="shared" si="30"/>
        <v>1357</v>
      </c>
      <c r="F80" s="10">
        <v>33</v>
      </c>
      <c r="G80" s="13">
        <f t="shared" si="31"/>
        <v>2000</v>
      </c>
      <c r="H80" s="13"/>
      <c r="J80" s="10">
        <v>56</v>
      </c>
      <c r="K80" s="10">
        <v>999</v>
      </c>
      <c r="L80" s="15">
        <f t="shared" si="32"/>
        <v>1055</v>
      </c>
      <c r="M80" s="10">
        <v>33</v>
      </c>
      <c r="N80" s="10">
        <f t="shared" si="27"/>
        <v>15.151515151515152</v>
      </c>
      <c r="O80" s="10">
        <f t="shared" si="28"/>
        <v>22.618125484120839</v>
      </c>
      <c r="P80" s="10">
        <f t="shared" si="29"/>
        <v>22.254974207811347</v>
      </c>
      <c r="Q80" s="13"/>
    </row>
    <row r="81" spans="1:17" x14ac:dyDescent="0.3">
      <c r="A81" s="2">
        <v>44452</v>
      </c>
      <c r="B81" s="3">
        <v>7.5</v>
      </c>
      <c r="C81" s="10">
        <v>90</v>
      </c>
      <c r="D81" s="15">
        <v>1723</v>
      </c>
      <c r="E81" s="15">
        <f t="shared" si="30"/>
        <v>1813</v>
      </c>
      <c r="F81" s="10">
        <v>33</v>
      </c>
      <c r="G81" s="13">
        <f t="shared" si="31"/>
        <v>2727.2727272727275</v>
      </c>
      <c r="H81" s="13"/>
      <c r="J81" s="10">
        <v>55</v>
      </c>
      <c r="K81" s="10">
        <v>933</v>
      </c>
      <c r="L81" s="15">
        <f t="shared" si="32"/>
        <v>988</v>
      </c>
      <c r="M81" s="10">
        <v>33</v>
      </c>
      <c r="N81" s="10">
        <f t="shared" si="27"/>
        <v>38.888888888888893</v>
      </c>
      <c r="O81" s="10">
        <f t="shared" si="28"/>
        <v>45.85026117237377</v>
      </c>
      <c r="P81" s="10">
        <f t="shared" si="29"/>
        <v>45.504688361831221</v>
      </c>
      <c r="Q81" s="13"/>
    </row>
    <row r="82" spans="1:17" x14ac:dyDescent="0.3">
      <c r="A82" s="2">
        <v>44452</v>
      </c>
      <c r="B82" s="3">
        <v>7</v>
      </c>
      <c r="C82" s="10">
        <v>48</v>
      </c>
      <c r="D82" s="15">
        <v>1111</v>
      </c>
      <c r="E82" s="15">
        <f t="shared" si="30"/>
        <v>1159</v>
      </c>
      <c r="F82" s="10">
        <v>33</v>
      </c>
      <c r="G82" s="13">
        <f t="shared" si="31"/>
        <v>1454.5454545454545</v>
      </c>
      <c r="H82" s="13"/>
      <c r="J82" s="10">
        <v>26</v>
      </c>
      <c r="K82" s="15">
        <v>1057</v>
      </c>
      <c r="L82" s="15">
        <f t="shared" si="32"/>
        <v>1083</v>
      </c>
      <c r="M82" s="10">
        <v>33</v>
      </c>
      <c r="N82" s="10">
        <f t="shared" si="27"/>
        <v>45.833333333333329</v>
      </c>
      <c r="O82" s="10">
        <f t="shared" si="28"/>
        <v>4.8604860486048604</v>
      </c>
      <c r="P82" s="10">
        <f t="shared" si="29"/>
        <v>6.557377049180328</v>
      </c>
      <c r="Q82" s="13"/>
    </row>
    <row r="83" spans="1:17" x14ac:dyDescent="0.3">
      <c r="A83" s="2">
        <v>44452</v>
      </c>
      <c r="B83" s="3">
        <v>7</v>
      </c>
      <c r="C83" s="10">
        <v>74</v>
      </c>
      <c r="D83" s="15">
        <v>1382</v>
      </c>
      <c r="E83" s="15">
        <f t="shared" si="30"/>
        <v>1456</v>
      </c>
      <c r="F83" s="10">
        <v>33</v>
      </c>
      <c r="G83" s="13">
        <f t="shared" si="31"/>
        <v>2242.4242424242425</v>
      </c>
      <c r="H83" s="13"/>
      <c r="J83" s="10">
        <v>49</v>
      </c>
      <c r="K83" s="15">
        <v>1487</v>
      </c>
      <c r="L83" s="15">
        <f t="shared" si="32"/>
        <v>1536</v>
      </c>
      <c r="M83" s="10">
        <v>33</v>
      </c>
      <c r="N83" s="10">
        <f t="shared" si="27"/>
        <v>33.783783783783782</v>
      </c>
      <c r="O83" s="10">
        <f t="shared" si="28"/>
        <v>-7.5976845151953682</v>
      </c>
      <c r="P83" s="10">
        <f t="shared" si="29"/>
        <v>-5.4945054945054945</v>
      </c>
      <c r="Q83" s="13"/>
    </row>
    <row r="84" spans="1:17" x14ac:dyDescent="0.3">
      <c r="A84" s="2">
        <v>44454</v>
      </c>
      <c r="B84" s="3">
        <v>8</v>
      </c>
      <c r="C84" s="10">
        <v>36</v>
      </c>
      <c r="D84" s="15">
        <v>3760</v>
      </c>
      <c r="E84" s="15">
        <f t="shared" si="30"/>
        <v>3796</v>
      </c>
      <c r="F84" s="10">
        <v>34</v>
      </c>
      <c r="G84" s="13">
        <f t="shared" si="31"/>
        <v>1058.8235294117646</v>
      </c>
      <c r="H84" s="13"/>
      <c r="J84" s="10">
        <v>34</v>
      </c>
      <c r="K84" s="15">
        <v>1165</v>
      </c>
      <c r="L84" s="15">
        <f t="shared" ref="L84:L147" si="33">+J84+K84</f>
        <v>1199</v>
      </c>
      <c r="M84" s="10">
        <v>33</v>
      </c>
      <c r="N84" s="10">
        <f t="shared" si="27"/>
        <v>5.5555555555555554</v>
      </c>
      <c r="O84" s="10">
        <f t="shared" si="28"/>
        <v>69.0159574468085</v>
      </c>
      <c r="P84" s="10">
        <f t="shared" si="29"/>
        <v>68.414120126448893</v>
      </c>
      <c r="Q84" s="13"/>
    </row>
    <row r="85" spans="1:17" x14ac:dyDescent="0.3">
      <c r="A85" s="2">
        <v>44454</v>
      </c>
      <c r="B85" s="3">
        <v>8</v>
      </c>
      <c r="C85" s="10">
        <v>74</v>
      </c>
      <c r="D85" s="15">
        <v>1144</v>
      </c>
      <c r="E85" s="15">
        <f t="shared" si="30"/>
        <v>1218</v>
      </c>
      <c r="F85" s="10">
        <v>33</v>
      </c>
      <c r="G85" s="13">
        <f t="shared" si="31"/>
        <v>2242.4242424242425</v>
      </c>
      <c r="H85" s="13"/>
      <c r="J85" s="10">
        <v>62</v>
      </c>
      <c r="K85" s="15">
        <v>1109</v>
      </c>
      <c r="L85" s="15">
        <f t="shared" si="33"/>
        <v>1171</v>
      </c>
      <c r="M85" s="10">
        <v>33</v>
      </c>
      <c r="N85" s="10">
        <f t="shared" si="27"/>
        <v>16.216216216216218</v>
      </c>
      <c r="O85" s="10">
        <f t="shared" si="28"/>
        <v>3.0594405594405596</v>
      </c>
      <c r="P85" s="10">
        <f t="shared" si="29"/>
        <v>3.8587848932676518</v>
      </c>
      <c r="Q85" s="13"/>
    </row>
    <row r="86" spans="1:17" x14ac:dyDescent="0.3">
      <c r="A86" s="2">
        <v>44454</v>
      </c>
      <c r="B86" s="3">
        <v>8</v>
      </c>
      <c r="C86" s="10">
        <v>59</v>
      </c>
      <c r="D86" s="15">
        <v>2987</v>
      </c>
      <c r="E86" s="15">
        <f t="shared" si="30"/>
        <v>3046</v>
      </c>
      <c r="F86" s="10">
        <v>33</v>
      </c>
      <c r="G86" s="13">
        <f t="shared" si="31"/>
        <v>1787.878787878788</v>
      </c>
      <c r="H86" s="13"/>
      <c r="J86" s="10">
        <v>185</v>
      </c>
      <c r="K86" s="15">
        <v>1344</v>
      </c>
      <c r="L86" s="15">
        <f t="shared" si="33"/>
        <v>1529</v>
      </c>
      <c r="M86" s="10">
        <v>33</v>
      </c>
      <c r="N86" s="10">
        <f t="shared" si="27"/>
        <v>-213.55932203389833</v>
      </c>
      <c r="O86" s="10">
        <f t="shared" si="28"/>
        <v>55.005021760964176</v>
      </c>
      <c r="P86" s="10">
        <f t="shared" si="29"/>
        <v>49.803020354563358</v>
      </c>
      <c r="Q86" s="13"/>
    </row>
    <row r="87" spans="1:17" x14ac:dyDescent="0.3">
      <c r="A87" s="2">
        <v>44454</v>
      </c>
      <c r="B87" s="3">
        <v>8</v>
      </c>
      <c r="C87" s="10">
        <v>43</v>
      </c>
      <c r="D87" s="15">
        <v>3002</v>
      </c>
      <c r="E87" s="15">
        <f t="shared" si="30"/>
        <v>3045</v>
      </c>
      <c r="F87" s="10">
        <v>33</v>
      </c>
      <c r="G87" s="13">
        <f t="shared" si="31"/>
        <v>1303.030303030303</v>
      </c>
      <c r="H87" s="13"/>
      <c r="J87" s="10">
        <v>99</v>
      </c>
      <c r="K87" s="15">
        <v>936</v>
      </c>
      <c r="L87" s="15">
        <f t="shared" si="33"/>
        <v>1035</v>
      </c>
      <c r="M87" s="10">
        <v>33</v>
      </c>
      <c r="N87" s="10">
        <f t="shared" si="27"/>
        <v>-130.23255813953489</v>
      </c>
      <c r="O87" s="10">
        <f t="shared" si="28"/>
        <v>68.82078614257162</v>
      </c>
      <c r="P87" s="10">
        <f t="shared" si="29"/>
        <v>66.009852216748769</v>
      </c>
      <c r="Q87" s="13"/>
    </row>
    <row r="88" spans="1:17" x14ac:dyDescent="0.3">
      <c r="A88" s="2">
        <v>44454</v>
      </c>
      <c r="B88" s="3">
        <v>7.5</v>
      </c>
      <c r="C88" s="10">
        <v>57</v>
      </c>
      <c r="D88" s="15">
        <v>7848</v>
      </c>
      <c r="E88" s="15">
        <f t="shared" si="30"/>
        <v>7905</v>
      </c>
      <c r="F88" s="10">
        <v>33</v>
      </c>
      <c r="G88" s="13">
        <f t="shared" si="31"/>
        <v>1727.2727272727273</v>
      </c>
      <c r="H88" s="13"/>
      <c r="J88" s="10">
        <v>45</v>
      </c>
      <c r="K88" s="15">
        <v>779</v>
      </c>
      <c r="L88" s="15">
        <f t="shared" si="33"/>
        <v>824</v>
      </c>
      <c r="M88" s="10">
        <v>33</v>
      </c>
      <c r="N88" s="10">
        <f t="shared" si="27"/>
        <v>21.052631578947366</v>
      </c>
      <c r="O88" s="10">
        <f t="shared" si="28"/>
        <v>90.073904179408771</v>
      </c>
      <c r="P88" s="10">
        <f t="shared" si="29"/>
        <v>89.576217583807718</v>
      </c>
      <c r="Q88" s="13"/>
    </row>
    <row r="89" spans="1:17" x14ac:dyDescent="0.3">
      <c r="A89" s="2">
        <v>44454</v>
      </c>
      <c r="B89" s="3">
        <v>7.5</v>
      </c>
      <c r="C89" s="10">
        <v>48</v>
      </c>
      <c r="D89" s="15">
        <v>1037</v>
      </c>
      <c r="E89" s="15">
        <f t="shared" si="30"/>
        <v>1085</v>
      </c>
      <c r="F89" s="10">
        <v>33</v>
      </c>
      <c r="G89" s="13">
        <f t="shared" si="31"/>
        <v>1454.5454545454545</v>
      </c>
      <c r="H89" s="13"/>
      <c r="J89" s="10">
        <v>45</v>
      </c>
      <c r="K89" s="15">
        <v>988</v>
      </c>
      <c r="L89" s="15">
        <f t="shared" si="33"/>
        <v>1033</v>
      </c>
      <c r="M89" s="10">
        <v>33</v>
      </c>
      <c r="N89" s="10">
        <f t="shared" si="27"/>
        <v>6.25</v>
      </c>
      <c r="O89" s="10">
        <f t="shared" si="28"/>
        <v>4.725168756027001</v>
      </c>
      <c r="P89" s="10">
        <f t="shared" si="29"/>
        <v>4.7926267281105996</v>
      </c>
      <c r="Q89" s="13"/>
    </row>
    <row r="90" spans="1:17" x14ac:dyDescent="0.3">
      <c r="A90" s="2">
        <v>44454</v>
      </c>
      <c r="B90" s="3">
        <v>7.5</v>
      </c>
      <c r="C90" s="10">
        <v>41</v>
      </c>
      <c r="D90" s="15">
        <v>1687</v>
      </c>
      <c r="E90" s="15">
        <f t="shared" si="30"/>
        <v>1728</v>
      </c>
      <c r="F90" s="10">
        <v>33</v>
      </c>
      <c r="G90" s="13">
        <f t="shared" si="31"/>
        <v>1242.4242424242425</v>
      </c>
      <c r="H90" s="13"/>
      <c r="J90" s="10">
        <v>75</v>
      </c>
      <c r="K90" s="15">
        <v>1382</v>
      </c>
      <c r="L90" s="15">
        <f t="shared" si="33"/>
        <v>1457</v>
      </c>
      <c r="M90" s="10">
        <v>33</v>
      </c>
      <c r="N90" s="10">
        <f t="shared" si="27"/>
        <v>-82.926829268292678</v>
      </c>
      <c r="O90" s="10">
        <f t="shared" si="28"/>
        <v>18.079430942501482</v>
      </c>
      <c r="P90" s="10">
        <f t="shared" si="29"/>
        <v>15.682870370370368</v>
      </c>
      <c r="Q90" s="13"/>
    </row>
    <row r="91" spans="1:17" x14ac:dyDescent="0.3">
      <c r="A91" s="2">
        <v>44454</v>
      </c>
      <c r="B91" s="3">
        <v>7.5</v>
      </c>
      <c r="C91" s="10">
        <v>41</v>
      </c>
      <c r="D91" s="15">
        <v>1347</v>
      </c>
      <c r="E91" s="15">
        <f t="shared" si="30"/>
        <v>1388</v>
      </c>
      <c r="F91" s="10">
        <v>33</v>
      </c>
      <c r="G91" s="13">
        <f t="shared" si="31"/>
        <v>1242.4242424242425</v>
      </c>
      <c r="H91" s="13"/>
      <c r="J91" s="10">
        <v>39</v>
      </c>
      <c r="K91" s="15">
        <v>1489</v>
      </c>
      <c r="L91" s="15">
        <f t="shared" si="33"/>
        <v>1528</v>
      </c>
      <c r="M91" s="10">
        <v>33</v>
      </c>
      <c r="N91" s="10">
        <f t="shared" si="27"/>
        <v>4.8780487804878048</v>
      </c>
      <c r="O91" s="10">
        <f t="shared" si="28"/>
        <v>-10.541945063103192</v>
      </c>
      <c r="P91" s="10">
        <f t="shared" si="29"/>
        <v>-10.086455331412104</v>
      </c>
      <c r="Q91" s="13"/>
    </row>
    <row r="92" spans="1:17" x14ac:dyDescent="0.3">
      <c r="A92" s="2">
        <v>44454</v>
      </c>
      <c r="B92" s="3">
        <v>7</v>
      </c>
      <c r="C92" s="10">
        <v>25</v>
      </c>
      <c r="D92" s="15">
        <v>1374</v>
      </c>
      <c r="E92" s="15">
        <f t="shared" si="30"/>
        <v>1399</v>
      </c>
      <c r="F92" s="10">
        <v>33</v>
      </c>
      <c r="G92" s="13">
        <f t="shared" si="31"/>
        <v>757.57575757575762</v>
      </c>
      <c r="H92" s="13"/>
      <c r="J92" s="10">
        <v>37</v>
      </c>
      <c r="K92" s="15">
        <v>1421</v>
      </c>
      <c r="L92" s="15">
        <f t="shared" si="33"/>
        <v>1458</v>
      </c>
      <c r="M92" s="10">
        <v>33</v>
      </c>
      <c r="N92" s="10">
        <f t="shared" si="27"/>
        <v>-48</v>
      </c>
      <c r="O92" s="10">
        <f t="shared" si="28"/>
        <v>-3.420669577874818</v>
      </c>
      <c r="P92" s="10">
        <f t="shared" si="29"/>
        <v>-4.2172980700500355</v>
      </c>
      <c r="Q92" s="13"/>
    </row>
    <row r="93" spans="1:17" x14ac:dyDescent="0.3">
      <c r="A93" s="2">
        <v>44454</v>
      </c>
      <c r="B93" s="3">
        <v>7</v>
      </c>
      <c r="C93" s="10">
        <v>37</v>
      </c>
      <c r="D93" s="15">
        <v>1712</v>
      </c>
      <c r="E93" s="15">
        <f t="shared" si="30"/>
        <v>1749</v>
      </c>
      <c r="F93" s="10">
        <v>33</v>
      </c>
      <c r="G93" s="13">
        <f t="shared" si="31"/>
        <v>1121.2121212121212</v>
      </c>
      <c r="H93" s="13"/>
      <c r="J93" s="10">
        <v>35</v>
      </c>
      <c r="K93" s="15">
        <v>1440</v>
      </c>
      <c r="L93" s="15">
        <f t="shared" si="33"/>
        <v>1475</v>
      </c>
      <c r="M93" s="10">
        <v>33</v>
      </c>
      <c r="N93" s="10">
        <f t="shared" si="27"/>
        <v>5.4054054054054053</v>
      </c>
      <c r="O93" s="10">
        <f t="shared" si="28"/>
        <v>15.887850467289718</v>
      </c>
      <c r="P93" s="10">
        <f t="shared" si="29"/>
        <v>15.666094911377931</v>
      </c>
      <c r="Q93" s="13"/>
    </row>
    <row r="94" spans="1:17" x14ac:dyDescent="0.3">
      <c r="A94" s="2">
        <v>44455</v>
      </c>
      <c r="B94" s="3" t="s">
        <v>42</v>
      </c>
      <c r="C94" s="10">
        <v>140</v>
      </c>
      <c r="D94" s="15">
        <v>1624</v>
      </c>
      <c r="E94" s="15">
        <f t="shared" si="30"/>
        <v>1764</v>
      </c>
      <c r="F94" s="10">
        <v>47</v>
      </c>
      <c r="G94" s="13">
        <f t="shared" si="31"/>
        <v>2978.7234042553191</v>
      </c>
      <c r="H94" s="13"/>
      <c r="J94" s="10">
        <v>103</v>
      </c>
      <c r="K94" s="15">
        <v>1369</v>
      </c>
      <c r="L94" s="15">
        <f t="shared" si="33"/>
        <v>1472</v>
      </c>
      <c r="M94" s="10">
        <v>33</v>
      </c>
      <c r="N94" s="10">
        <f t="shared" si="27"/>
        <v>26.428571428571431</v>
      </c>
      <c r="O94" s="10">
        <f t="shared" si="28"/>
        <v>15.701970443349753</v>
      </c>
      <c r="P94" s="10">
        <f t="shared" si="29"/>
        <v>16.553287981859409</v>
      </c>
      <c r="Q94" s="13"/>
    </row>
    <row r="95" spans="1:17" x14ac:dyDescent="0.3">
      <c r="A95" s="2">
        <v>44455</v>
      </c>
      <c r="B95" s="3" t="s">
        <v>43</v>
      </c>
      <c r="C95" s="10">
        <v>71</v>
      </c>
      <c r="D95" s="15">
        <v>1334</v>
      </c>
      <c r="E95" s="15">
        <f t="shared" si="30"/>
        <v>1405</v>
      </c>
      <c r="F95" s="10">
        <v>33</v>
      </c>
      <c r="G95" s="13">
        <f t="shared" si="31"/>
        <v>2151.5151515151515</v>
      </c>
      <c r="H95" s="13"/>
      <c r="J95" s="10">
        <v>83</v>
      </c>
      <c r="K95" s="15">
        <v>1216</v>
      </c>
      <c r="L95" s="15">
        <f t="shared" si="33"/>
        <v>1299</v>
      </c>
      <c r="M95" s="10">
        <v>33</v>
      </c>
      <c r="N95" s="10">
        <f t="shared" si="27"/>
        <v>-16.901408450704224</v>
      </c>
      <c r="O95" s="10">
        <f t="shared" si="28"/>
        <v>8.8455772113943016</v>
      </c>
      <c r="P95" s="10">
        <f t="shared" si="29"/>
        <v>7.5444839857651242</v>
      </c>
      <c r="Q95" s="13"/>
    </row>
    <row r="96" spans="1:17" x14ac:dyDescent="0.3">
      <c r="A96" s="2">
        <v>44455</v>
      </c>
      <c r="B96" s="3" t="s">
        <v>40</v>
      </c>
      <c r="C96" s="10">
        <v>103</v>
      </c>
      <c r="D96" s="15">
        <v>1374</v>
      </c>
      <c r="E96" s="15">
        <f t="shared" si="30"/>
        <v>1477</v>
      </c>
      <c r="F96" s="10">
        <v>33</v>
      </c>
      <c r="G96" s="13">
        <f t="shared" si="31"/>
        <v>3121.2121212121215</v>
      </c>
      <c r="H96" s="13"/>
      <c r="J96" s="10">
        <v>93</v>
      </c>
      <c r="K96" s="15">
        <v>1468</v>
      </c>
      <c r="L96" s="15">
        <f t="shared" si="33"/>
        <v>1561</v>
      </c>
      <c r="M96" s="10">
        <v>33</v>
      </c>
      <c r="N96" s="10">
        <f t="shared" si="27"/>
        <v>9.7087378640776691</v>
      </c>
      <c r="O96" s="10">
        <f t="shared" si="28"/>
        <v>-6.8413391557496359</v>
      </c>
      <c r="P96" s="10">
        <f t="shared" si="29"/>
        <v>-5.6872037914691944</v>
      </c>
      <c r="Q96" s="13"/>
    </row>
    <row r="97" spans="1:17" x14ac:dyDescent="0.3">
      <c r="A97" s="2">
        <v>44455</v>
      </c>
      <c r="B97" s="3" t="s">
        <v>41</v>
      </c>
      <c r="C97" s="10">
        <v>84</v>
      </c>
      <c r="D97" s="15">
        <v>1039</v>
      </c>
      <c r="E97" s="15">
        <f t="shared" si="30"/>
        <v>1123</v>
      </c>
      <c r="F97" s="10">
        <v>33</v>
      </c>
      <c r="G97" s="13">
        <f t="shared" si="31"/>
        <v>2545.4545454545455</v>
      </c>
      <c r="H97" s="13"/>
      <c r="J97" s="10">
        <v>79</v>
      </c>
      <c r="K97" s="15">
        <v>1233</v>
      </c>
      <c r="L97" s="15">
        <f t="shared" si="33"/>
        <v>1312</v>
      </c>
      <c r="M97" s="10">
        <v>33</v>
      </c>
      <c r="N97" s="10">
        <f t="shared" si="27"/>
        <v>5.9523809523809517</v>
      </c>
      <c r="O97" s="10">
        <f t="shared" si="28"/>
        <v>-18.67179980750722</v>
      </c>
      <c r="P97" s="10">
        <f t="shared" si="29"/>
        <v>-16.829919857524487</v>
      </c>
      <c r="Q97" s="13"/>
    </row>
    <row r="98" spans="1:17" x14ac:dyDescent="0.3">
      <c r="A98" s="2">
        <v>44455</v>
      </c>
      <c r="B98" s="3" t="s">
        <v>37</v>
      </c>
      <c r="C98" s="10">
        <v>99</v>
      </c>
      <c r="D98" s="15">
        <v>1932</v>
      </c>
      <c r="E98" s="15">
        <f t="shared" si="30"/>
        <v>2031</v>
      </c>
      <c r="F98" s="10">
        <v>33</v>
      </c>
      <c r="G98" s="13">
        <f t="shared" si="31"/>
        <v>3000</v>
      </c>
      <c r="H98" s="13"/>
      <c r="J98" s="10">
        <v>84</v>
      </c>
      <c r="K98" s="15">
        <v>1636</v>
      </c>
      <c r="L98" s="15">
        <f t="shared" si="33"/>
        <v>1720</v>
      </c>
      <c r="M98" s="10">
        <v>33</v>
      </c>
      <c r="N98" s="10">
        <f t="shared" si="27"/>
        <v>15.151515151515152</v>
      </c>
      <c r="O98" s="10">
        <f t="shared" si="28"/>
        <v>15.320910973084887</v>
      </c>
      <c r="P98" s="10">
        <f t="shared" si="29"/>
        <v>15.31265386509109</v>
      </c>
      <c r="Q98" s="13"/>
    </row>
    <row r="99" spans="1:17" x14ac:dyDescent="0.3">
      <c r="A99" s="2">
        <v>44455</v>
      </c>
      <c r="B99" s="3" t="s">
        <v>39</v>
      </c>
      <c r="C99" s="10">
        <v>54</v>
      </c>
      <c r="D99" s="15">
        <v>1753</v>
      </c>
      <c r="E99" s="15">
        <f t="shared" si="30"/>
        <v>1807</v>
      </c>
      <c r="F99" s="10">
        <v>33</v>
      </c>
      <c r="G99" s="13">
        <f t="shared" si="31"/>
        <v>1636.3636363636365</v>
      </c>
      <c r="H99" s="13"/>
      <c r="J99" s="10">
        <v>57</v>
      </c>
      <c r="K99" s="15">
        <v>1622</v>
      </c>
      <c r="L99" s="15">
        <f t="shared" si="33"/>
        <v>1679</v>
      </c>
      <c r="M99" s="10">
        <v>33</v>
      </c>
      <c r="N99" s="10">
        <f t="shared" si="27"/>
        <v>-5.5555555555555554</v>
      </c>
      <c r="O99" s="10">
        <f t="shared" si="28"/>
        <v>7.4729035938391339</v>
      </c>
      <c r="P99" s="10">
        <f t="shared" si="29"/>
        <v>7.0835639180962922</v>
      </c>
      <c r="Q99" s="13"/>
    </row>
    <row r="100" spans="1:17" x14ac:dyDescent="0.3">
      <c r="A100" s="2">
        <v>44455</v>
      </c>
      <c r="B100" s="3" t="s">
        <v>38</v>
      </c>
      <c r="C100" s="10">
        <v>52</v>
      </c>
      <c r="D100" s="15">
        <v>1838</v>
      </c>
      <c r="E100" s="15">
        <f t="shared" si="30"/>
        <v>1890</v>
      </c>
      <c r="F100" s="10">
        <v>33</v>
      </c>
      <c r="G100" s="13">
        <f t="shared" si="31"/>
        <v>1575.7575757575758</v>
      </c>
      <c r="H100" s="13"/>
      <c r="J100" s="10">
        <v>69</v>
      </c>
      <c r="K100" s="15">
        <v>1554</v>
      </c>
      <c r="L100" s="15">
        <f t="shared" si="33"/>
        <v>1623</v>
      </c>
      <c r="M100" s="10">
        <v>33</v>
      </c>
      <c r="N100" s="10">
        <f t="shared" ref="N100:N131" si="34">+(C100-J100)/C100*100</f>
        <v>-32.692307692307693</v>
      </c>
      <c r="O100" s="10">
        <f t="shared" ref="O100:O131" si="35">+(D100-K100)/D100*100</f>
        <v>15.451577801958653</v>
      </c>
      <c r="P100" s="10">
        <f t="shared" ref="P100:P131" si="36">+(E100-L100)/E100*100</f>
        <v>14.126984126984127</v>
      </c>
      <c r="Q100" s="13"/>
    </row>
    <row r="101" spans="1:17" x14ac:dyDescent="0.3">
      <c r="A101" s="2">
        <v>44455</v>
      </c>
      <c r="B101" s="3" t="s">
        <v>36</v>
      </c>
      <c r="C101" s="10">
        <v>62</v>
      </c>
      <c r="D101" s="15">
        <v>1827</v>
      </c>
      <c r="E101" s="15">
        <f t="shared" si="30"/>
        <v>1889</v>
      </c>
      <c r="F101" s="10">
        <v>33</v>
      </c>
      <c r="G101" s="13">
        <f t="shared" si="31"/>
        <v>1878.787878787879</v>
      </c>
      <c r="H101" s="13"/>
      <c r="J101" s="10">
        <v>79</v>
      </c>
      <c r="K101" s="15">
        <v>1736</v>
      </c>
      <c r="L101" s="15">
        <f t="shared" si="33"/>
        <v>1815</v>
      </c>
      <c r="M101" s="10">
        <v>33</v>
      </c>
      <c r="N101" s="10">
        <f t="shared" si="34"/>
        <v>-27.419354838709676</v>
      </c>
      <c r="O101" s="10">
        <f t="shared" si="35"/>
        <v>4.980842911877394</v>
      </c>
      <c r="P101" s="10">
        <f t="shared" si="36"/>
        <v>3.9174166225516145</v>
      </c>
      <c r="Q101" s="13"/>
    </row>
    <row r="102" spans="1:17" x14ac:dyDescent="0.3">
      <c r="A102" s="2">
        <v>44455</v>
      </c>
      <c r="B102" s="3" t="s">
        <v>44</v>
      </c>
      <c r="C102" s="10">
        <v>151</v>
      </c>
      <c r="D102" s="15">
        <v>1250</v>
      </c>
      <c r="E102" s="15">
        <f t="shared" si="30"/>
        <v>1401</v>
      </c>
      <c r="F102" s="10">
        <v>33</v>
      </c>
      <c r="G102" s="13">
        <f t="shared" si="31"/>
        <v>4575.757575757576</v>
      </c>
      <c r="H102" s="13"/>
      <c r="J102" s="10">
        <v>131</v>
      </c>
      <c r="K102" s="15">
        <v>1364</v>
      </c>
      <c r="L102" s="15">
        <f t="shared" si="33"/>
        <v>1495</v>
      </c>
      <c r="M102" s="10">
        <v>33</v>
      </c>
      <c r="N102" s="10">
        <f t="shared" si="34"/>
        <v>13.245033112582782</v>
      </c>
      <c r="O102" s="10">
        <f t="shared" si="35"/>
        <v>-9.120000000000001</v>
      </c>
      <c r="P102" s="10">
        <f t="shared" si="36"/>
        <v>-6.7094932191291941</v>
      </c>
      <c r="Q102" s="13"/>
    </row>
    <row r="103" spans="1:17" x14ac:dyDescent="0.3">
      <c r="A103" s="2">
        <v>44459</v>
      </c>
      <c r="B103" s="3" t="s">
        <v>42</v>
      </c>
      <c r="C103" s="10">
        <v>21</v>
      </c>
      <c r="D103" s="15">
        <v>1051</v>
      </c>
      <c r="E103" s="15">
        <f t="shared" si="30"/>
        <v>1072</v>
      </c>
      <c r="F103" s="10">
        <v>33</v>
      </c>
      <c r="G103" s="13">
        <f t="shared" si="31"/>
        <v>636.36363636363637</v>
      </c>
      <c r="H103" s="13"/>
      <c r="J103" s="10">
        <v>22</v>
      </c>
      <c r="K103" s="15">
        <v>899</v>
      </c>
      <c r="L103" s="15">
        <f t="shared" si="33"/>
        <v>921</v>
      </c>
      <c r="M103" s="10">
        <v>33</v>
      </c>
      <c r="N103" s="10">
        <f t="shared" si="34"/>
        <v>-4.7619047619047619</v>
      </c>
      <c r="O103" s="10">
        <f t="shared" si="35"/>
        <v>14.462416745956233</v>
      </c>
      <c r="P103" s="10">
        <f t="shared" si="36"/>
        <v>14.085820895522389</v>
      </c>
      <c r="Q103" s="13"/>
    </row>
    <row r="104" spans="1:17" x14ac:dyDescent="0.3">
      <c r="A104" s="2">
        <v>44459</v>
      </c>
      <c r="B104" s="3" t="s">
        <v>43</v>
      </c>
      <c r="C104" s="10">
        <v>29</v>
      </c>
      <c r="D104" s="15">
        <v>746</v>
      </c>
      <c r="E104" s="15">
        <f t="shared" si="30"/>
        <v>775</v>
      </c>
      <c r="F104" s="10">
        <v>33</v>
      </c>
      <c r="G104" s="13">
        <f t="shared" si="31"/>
        <v>878.78787878787887</v>
      </c>
      <c r="H104" s="13"/>
      <c r="J104" s="10">
        <v>24</v>
      </c>
      <c r="K104" s="15">
        <v>753</v>
      </c>
      <c r="L104" s="15">
        <f t="shared" si="33"/>
        <v>777</v>
      </c>
      <c r="M104" s="10">
        <v>33</v>
      </c>
      <c r="N104" s="10">
        <f t="shared" si="34"/>
        <v>17.241379310344829</v>
      </c>
      <c r="O104" s="10">
        <f t="shared" si="35"/>
        <v>-0.93833780160857905</v>
      </c>
      <c r="P104" s="10">
        <f t="shared" si="36"/>
        <v>-0.25806451612903225</v>
      </c>
      <c r="Q104" s="13"/>
    </row>
    <row r="105" spans="1:17" x14ac:dyDescent="0.3">
      <c r="A105" s="2">
        <v>44459</v>
      </c>
      <c r="B105" s="3" t="s">
        <v>40</v>
      </c>
      <c r="C105" s="10">
        <v>25</v>
      </c>
      <c r="D105" s="15">
        <v>884</v>
      </c>
      <c r="E105" s="15">
        <f t="shared" si="30"/>
        <v>909</v>
      </c>
      <c r="F105" s="10">
        <v>33</v>
      </c>
      <c r="G105" s="13">
        <f t="shared" si="31"/>
        <v>757.57575757575762</v>
      </c>
      <c r="H105" s="13"/>
      <c r="J105" s="10">
        <v>18</v>
      </c>
      <c r="K105" s="15">
        <v>824</v>
      </c>
      <c r="L105" s="15">
        <f t="shared" si="33"/>
        <v>842</v>
      </c>
      <c r="M105" s="10">
        <v>33</v>
      </c>
      <c r="N105" s="10">
        <f t="shared" si="34"/>
        <v>28.000000000000004</v>
      </c>
      <c r="O105" s="10">
        <f t="shared" si="35"/>
        <v>6.7873303167420813</v>
      </c>
      <c r="P105" s="10">
        <f t="shared" si="36"/>
        <v>7.3707370737073701</v>
      </c>
      <c r="Q105" s="13"/>
    </row>
    <row r="106" spans="1:17" x14ac:dyDescent="0.3">
      <c r="A106" s="2">
        <v>44459</v>
      </c>
      <c r="B106" s="3" t="s">
        <v>41</v>
      </c>
      <c r="C106" s="15">
        <v>36</v>
      </c>
      <c r="D106" s="15">
        <v>847</v>
      </c>
      <c r="E106" s="15">
        <f t="shared" si="30"/>
        <v>883</v>
      </c>
      <c r="F106" s="10">
        <v>33</v>
      </c>
      <c r="G106" s="13">
        <f t="shared" si="31"/>
        <v>1090.909090909091</v>
      </c>
      <c r="H106" s="13"/>
      <c r="J106" s="10">
        <v>40</v>
      </c>
      <c r="K106" s="15">
        <v>1439</v>
      </c>
      <c r="L106" s="15">
        <f t="shared" si="33"/>
        <v>1479</v>
      </c>
      <c r="M106" s="10">
        <v>33</v>
      </c>
      <c r="N106" s="10">
        <f t="shared" si="34"/>
        <v>-11.111111111111111</v>
      </c>
      <c r="O106" s="10">
        <f t="shared" si="35"/>
        <v>-69.893742621015349</v>
      </c>
      <c r="P106" s="10">
        <f t="shared" si="36"/>
        <v>-67.497168742921858</v>
      </c>
      <c r="Q106" s="13"/>
    </row>
    <row r="107" spans="1:17" x14ac:dyDescent="0.3">
      <c r="A107" s="2">
        <v>44459</v>
      </c>
      <c r="B107" s="3" t="s">
        <v>37</v>
      </c>
      <c r="C107" s="10">
        <v>56</v>
      </c>
      <c r="D107" s="15">
        <v>1184</v>
      </c>
      <c r="E107" s="15">
        <f t="shared" si="30"/>
        <v>1240</v>
      </c>
      <c r="F107" s="10">
        <v>33</v>
      </c>
      <c r="G107" s="13">
        <f t="shared" si="31"/>
        <v>1696.969696969697</v>
      </c>
      <c r="H107" s="13"/>
      <c r="J107" s="10">
        <v>19</v>
      </c>
      <c r="K107" s="15">
        <v>1014</v>
      </c>
      <c r="L107" s="15">
        <f t="shared" si="33"/>
        <v>1033</v>
      </c>
      <c r="M107" s="10">
        <v>33</v>
      </c>
      <c r="N107" s="10">
        <f t="shared" si="34"/>
        <v>66.071428571428569</v>
      </c>
      <c r="O107" s="10">
        <f t="shared" si="35"/>
        <v>14.358108108108109</v>
      </c>
      <c r="P107" s="10">
        <f t="shared" si="36"/>
        <v>16.693548387096772</v>
      </c>
      <c r="Q107" s="13"/>
    </row>
    <row r="108" spans="1:17" x14ac:dyDescent="0.3">
      <c r="A108" s="2">
        <v>44459</v>
      </c>
      <c r="B108" s="3" t="s">
        <v>39</v>
      </c>
      <c r="C108" s="10">
        <v>29</v>
      </c>
      <c r="D108" s="15">
        <v>1081</v>
      </c>
      <c r="E108" s="15">
        <f t="shared" si="30"/>
        <v>1110</v>
      </c>
      <c r="F108" s="10">
        <v>33</v>
      </c>
      <c r="G108" s="13">
        <f t="shared" si="31"/>
        <v>878.78787878787887</v>
      </c>
      <c r="H108" s="13"/>
      <c r="J108" s="10">
        <v>14</v>
      </c>
      <c r="K108" s="15">
        <v>1114</v>
      </c>
      <c r="L108" s="15">
        <f t="shared" si="33"/>
        <v>1128</v>
      </c>
      <c r="M108" s="10">
        <v>33</v>
      </c>
      <c r="N108" s="10">
        <f t="shared" si="34"/>
        <v>51.724137931034484</v>
      </c>
      <c r="O108" s="10">
        <f t="shared" si="35"/>
        <v>-3.0527289546716005</v>
      </c>
      <c r="P108" s="10">
        <f t="shared" si="36"/>
        <v>-1.6216216216216217</v>
      </c>
      <c r="Q108" s="13"/>
    </row>
    <row r="109" spans="1:17" x14ac:dyDescent="0.3">
      <c r="A109" s="2">
        <v>44459</v>
      </c>
      <c r="B109" s="3" t="s">
        <v>38</v>
      </c>
      <c r="C109" s="10">
        <v>16</v>
      </c>
      <c r="D109" s="15">
        <v>1217</v>
      </c>
      <c r="E109" s="15">
        <f t="shared" si="30"/>
        <v>1233</v>
      </c>
      <c r="F109" s="10">
        <v>33</v>
      </c>
      <c r="G109" s="13">
        <f t="shared" si="31"/>
        <v>484.84848484848487</v>
      </c>
      <c r="H109" s="13"/>
      <c r="J109" s="10">
        <v>21</v>
      </c>
      <c r="K109" s="15">
        <v>1182</v>
      </c>
      <c r="L109" s="15">
        <f t="shared" si="33"/>
        <v>1203</v>
      </c>
      <c r="M109" s="10">
        <v>33</v>
      </c>
      <c r="N109" s="10">
        <f t="shared" si="34"/>
        <v>-31.25</v>
      </c>
      <c r="O109" s="10">
        <f t="shared" si="35"/>
        <v>2.8759244042728018</v>
      </c>
      <c r="P109" s="10">
        <f t="shared" si="36"/>
        <v>2.4330900243309004</v>
      </c>
      <c r="Q109" s="13"/>
    </row>
    <row r="110" spans="1:17" x14ac:dyDescent="0.3">
      <c r="A110" s="2">
        <v>44459</v>
      </c>
      <c r="B110" s="3" t="s">
        <v>36</v>
      </c>
      <c r="C110" s="10">
        <v>16</v>
      </c>
      <c r="D110" s="15">
        <v>1100</v>
      </c>
      <c r="E110" s="15">
        <f t="shared" si="30"/>
        <v>1116</v>
      </c>
      <c r="F110" s="10">
        <v>33</v>
      </c>
      <c r="G110" s="13">
        <f t="shared" si="31"/>
        <v>484.84848484848487</v>
      </c>
      <c r="H110" s="13"/>
      <c r="J110" s="10">
        <v>14</v>
      </c>
      <c r="K110" s="15">
        <v>1410</v>
      </c>
      <c r="L110" s="15">
        <f t="shared" si="33"/>
        <v>1424</v>
      </c>
      <c r="M110" s="10">
        <v>33</v>
      </c>
      <c r="N110" s="10">
        <f t="shared" si="34"/>
        <v>12.5</v>
      </c>
      <c r="O110" s="10">
        <f t="shared" si="35"/>
        <v>-28.18181818181818</v>
      </c>
      <c r="P110" s="10">
        <f t="shared" si="36"/>
        <v>-27.598566308243726</v>
      </c>
      <c r="Q110" s="13"/>
    </row>
    <row r="111" spans="1:17" x14ac:dyDescent="0.3">
      <c r="A111" s="2">
        <v>44459</v>
      </c>
      <c r="B111" s="3" t="s">
        <v>44</v>
      </c>
      <c r="C111" s="10">
        <v>38</v>
      </c>
      <c r="D111" s="15">
        <v>776</v>
      </c>
      <c r="E111" s="15">
        <f t="shared" si="30"/>
        <v>814</v>
      </c>
      <c r="F111" s="10">
        <v>33</v>
      </c>
      <c r="G111" s="13">
        <f t="shared" si="31"/>
        <v>1151.5151515151515</v>
      </c>
      <c r="H111" s="13"/>
      <c r="J111" s="10">
        <v>35</v>
      </c>
      <c r="K111" s="15">
        <v>836</v>
      </c>
      <c r="L111" s="15">
        <f t="shared" si="33"/>
        <v>871</v>
      </c>
      <c r="M111" s="10">
        <v>33</v>
      </c>
      <c r="N111" s="10">
        <f t="shared" si="34"/>
        <v>7.8947368421052628</v>
      </c>
      <c r="O111" s="10">
        <f t="shared" si="35"/>
        <v>-7.731958762886598</v>
      </c>
      <c r="P111" s="10">
        <f t="shared" si="36"/>
        <v>-7.0024570024570023</v>
      </c>
      <c r="Q111" s="13"/>
    </row>
    <row r="112" spans="1:17" x14ac:dyDescent="0.3">
      <c r="A112" s="2">
        <v>44459</v>
      </c>
      <c r="B112" s="3" t="s">
        <v>42</v>
      </c>
      <c r="C112" s="10">
        <v>44</v>
      </c>
      <c r="D112" s="15">
        <v>1114</v>
      </c>
      <c r="E112" s="15">
        <f t="shared" si="30"/>
        <v>1158</v>
      </c>
      <c r="F112" s="10">
        <v>33</v>
      </c>
      <c r="G112" s="13">
        <f t="shared" si="31"/>
        <v>1333.3333333333335</v>
      </c>
      <c r="H112" s="13"/>
      <c r="J112" s="10">
        <v>43</v>
      </c>
      <c r="K112" s="15">
        <v>1024</v>
      </c>
      <c r="L112" s="15">
        <f t="shared" si="33"/>
        <v>1067</v>
      </c>
      <c r="M112" s="10">
        <v>33</v>
      </c>
      <c r="N112" s="10">
        <f t="shared" si="34"/>
        <v>2.2727272727272729</v>
      </c>
      <c r="O112" s="10">
        <f t="shared" si="35"/>
        <v>8.0789946140035909</v>
      </c>
      <c r="P112" s="10">
        <f t="shared" si="36"/>
        <v>7.8583765112262522</v>
      </c>
      <c r="Q112" s="13"/>
    </row>
    <row r="113" spans="1:17" x14ac:dyDescent="0.3">
      <c r="A113" s="2">
        <v>44459</v>
      </c>
      <c r="B113" s="3" t="s">
        <v>43</v>
      </c>
      <c r="C113" s="10">
        <v>12</v>
      </c>
      <c r="D113" s="15">
        <v>965</v>
      </c>
      <c r="E113" s="15">
        <f t="shared" si="30"/>
        <v>977</v>
      </c>
      <c r="F113" s="10">
        <v>33</v>
      </c>
      <c r="G113" s="13">
        <f t="shared" si="31"/>
        <v>363.63636363636363</v>
      </c>
      <c r="H113" s="13"/>
      <c r="J113" s="10">
        <v>6</v>
      </c>
      <c r="K113" s="15">
        <v>919</v>
      </c>
      <c r="L113" s="15">
        <f t="shared" si="33"/>
        <v>925</v>
      </c>
      <c r="M113" s="10">
        <v>33</v>
      </c>
      <c r="N113" s="10">
        <f t="shared" si="34"/>
        <v>50</v>
      </c>
      <c r="O113" s="10">
        <f t="shared" si="35"/>
        <v>4.766839378238342</v>
      </c>
      <c r="P113" s="10">
        <f t="shared" si="36"/>
        <v>5.3224155578300927</v>
      </c>
      <c r="Q113" s="13"/>
    </row>
    <row r="114" spans="1:17" x14ac:dyDescent="0.3">
      <c r="A114" s="2">
        <v>44459</v>
      </c>
      <c r="B114" s="3" t="s">
        <v>40</v>
      </c>
      <c r="C114" s="10">
        <v>40</v>
      </c>
      <c r="D114" s="15">
        <v>1022</v>
      </c>
      <c r="E114" s="15">
        <f t="shared" si="30"/>
        <v>1062</v>
      </c>
      <c r="F114" s="10">
        <v>33</v>
      </c>
      <c r="G114" s="13">
        <f t="shared" si="31"/>
        <v>1212.1212121212122</v>
      </c>
      <c r="H114" s="13"/>
      <c r="J114" s="10">
        <v>32</v>
      </c>
      <c r="K114" s="15">
        <v>967</v>
      </c>
      <c r="L114" s="15">
        <f t="shared" si="33"/>
        <v>999</v>
      </c>
      <c r="M114" s="10">
        <v>33</v>
      </c>
      <c r="N114" s="10">
        <f t="shared" si="34"/>
        <v>20</v>
      </c>
      <c r="O114" s="10">
        <f t="shared" si="35"/>
        <v>5.3816046966731896</v>
      </c>
      <c r="P114" s="10">
        <f t="shared" si="36"/>
        <v>5.9322033898305087</v>
      </c>
      <c r="Q114" s="13"/>
    </row>
    <row r="115" spans="1:17" x14ac:dyDescent="0.3">
      <c r="A115" s="2">
        <v>44459</v>
      </c>
      <c r="B115" s="3" t="s">
        <v>41</v>
      </c>
      <c r="C115" s="15">
        <v>58</v>
      </c>
      <c r="D115" s="15">
        <v>947</v>
      </c>
      <c r="E115" s="15">
        <f t="shared" si="30"/>
        <v>1005</v>
      </c>
      <c r="F115" s="10">
        <v>33</v>
      </c>
      <c r="G115" s="13">
        <f t="shared" si="31"/>
        <v>1757.5757575757577</v>
      </c>
      <c r="H115" s="13"/>
      <c r="J115" s="10">
        <v>36</v>
      </c>
      <c r="K115" s="15">
        <v>981</v>
      </c>
      <c r="L115" s="15">
        <f t="shared" si="33"/>
        <v>1017</v>
      </c>
      <c r="M115" s="10">
        <v>33</v>
      </c>
      <c r="N115" s="10">
        <f t="shared" si="34"/>
        <v>37.931034482758619</v>
      </c>
      <c r="O115" s="10">
        <f t="shared" si="35"/>
        <v>-3.5902851108764517</v>
      </c>
      <c r="P115" s="10">
        <f t="shared" si="36"/>
        <v>-1.1940298507462688</v>
      </c>
      <c r="Q115" s="13"/>
    </row>
    <row r="116" spans="1:17" x14ac:dyDescent="0.3">
      <c r="A116" s="2">
        <v>44459</v>
      </c>
      <c r="B116" s="3" t="s">
        <v>37</v>
      </c>
      <c r="C116" s="10">
        <v>68</v>
      </c>
      <c r="D116" s="15">
        <v>1027</v>
      </c>
      <c r="E116" s="15">
        <f t="shared" si="30"/>
        <v>1095</v>
      </c>
      <c r="F116" s="10">
        <v>33</v>
      </c>
      <c r="G116" s="13">
        <f t="shared" si="31"/>
        <v>2060.6060606060605</v>
      </c>
      <c r="H116" s="13"/>
      <c r="J116" s="10">
        <v>52</v>
      </c>
      <c r="K116" s="15">
        <v>1054</v>
      </c>
      <c r="L116" s="15">
        <f t="shared" si="33"/>
        <v>1106</v>
      </c>
      <c r="M116" s="10">
        <v>33</v>
      </c>
      <c r="N116" s="10">
        <f t="shared" si="34"/>
        <v>23.52941176470588</v>
      </c>
      <c r="O116" s="10">
        <f t="shared" si="35"/>
        <v>-2.6290165530671863</v>
      </c>
      <c r="P116" s="10">
        <f t="shared" si="36"/>
        <v>-1.004566210045662</v>
      </c>
      <c r="Q116" s="13"/>
    </row>
    <row r="117" spans="1:17" x14ac:dyDescent="0.3">
      <c r="A117" s="2">
        <v>44459</v>
      </c>
      <c r="B117" s="3" t="s">
        <v>39</v>
      </c>
      <c r="C117" s="10">
        <v>56</v>
      </c>
      <c r="D117" s="15">
        <v>1059</v>
      </c>
      <c r="E117" s="15">
        <f t="shared" si="30"/>
        <v>1115</v>
      </c>
      <c r="F117" s="10">
        <v>33</v>
      </c>
      <c r="G117" s="13">
        <f t="shared" si="31"/>
        <v>1696.969696969697</v>
      </c>
      <c r="H117" s="13"/>
      <c r="J117" s="10">
        <v>43</v>
      </c>
      <c r="K117" s="15">
        <v>1258</v>
      </c>
      <c r="L117" s="15">
        <f t="shared" si="33"/>
        <v>1301</v>
      </c>
      <c r="M117" s="10">
        <v>33</v>
      </c>
      <c r="N117" s="10">
        <f t="shared" si="34"/>
        <v>23.214285714285715</v>
      </c>
      <c r="O117" s="10">
        <f t="shared" si="35"/>
        <v>-18.791312559017943</v>
      </c>
      <c r="P117" s="10">
        <f t="shared" si="36"/>
        <v>-16.681614349775785</v>
      </c>
      <c r="Q117" s="13"/>
    </row>
    <row r="118" spans="1:17" x14ac:dyDescent="0.3">
      <c r="A118" s="2">
        <v>44459</v>
      </c>
      <c r="B118" s="3" t="s">
        <v>38</v>
      </c>
      <c r="C118" s="10">
        <v>57</v>
      </c>
      <c r="D118" s="15">
        <v>1188</v>
      </c>
      <c r="E118" s="15">
        <f t="shared" si="30"/>
        <v>1245</v>
      </c>
      <c r="F118" s="10">
        <v>33</v>
      </c>
      <c r="G118" s="13">
        <f t="shared" si="31"/>
        <v>1727.2727272727273</v>
      </c>
      <c r="H118" s="13"/>
      <c r="J118" s="10">
        <v>52</v>
      </c>
      <c r="K118" s="15">
        <v>1149</v>
      </c>
      <c r="L118" s="15">
        <f t="shared" si="33"/>
        <v>1201</v>
      </c>
      <c r="M118" s="10">
        <v>33</v>
      </c>
      <c r="N118" s="10">
        <f t="shared" si="34"/>
        <v>8.7719298245614024</v>
      </c>
      <c r="O118" s="10">
        <f t="shared" si="35"/>
        <v>3.2828282828282833</v>
      </c>
      <c r="P118" s="10">
        <f t="shared" si="36"/>
        <v>3.5341365461847385</v>
      </c>
      <c r="Q118" s="13"/>
    </row>
    <row r="119" spans="1:17" x14ac:dyDescent="0.3">
      <c r="A119" s="2">
        <v>44459</v>
      </c>
      <c r="B119" s="3" t="s">
        <v>36</v>
      </c>
      <c r="C119" s="10">
        <v>65</v>
      </c>
      <c r="D119" s="15">
        <v>1124</v>
      </c>
      <c r="E119" s="15">
        <f t="shared" si="30"/>
        <v>1189</v>
      </c>
      <c r="F119" s="10">
        <v>33</v>
      </c>
      <c r="G119" s="13">
        <f t="shared" si="31"/>
        <v>1969.6969696969697</v>
      </c>
      <c r="H119" s="13"/>
      <c r="J119" s="10">
        <v>75</v>
      </c>
      <c r="K119" s="15">
        <v>1180</v>
      </c>
      <c r="L119" s="15">
        <f t="shared" si="33"/>
        <v>1255</v>
      </c>
      <c r="M119" s="10">
        <v>33</v>
      </c>
      <c r="N119" s="10">
        <f t="shared" si="34"/>
        <v>-15.384615384615385</v>
      </c>
      <c r="O119" s="10">
        <f t="shared" si="35"/>
        <v>-4.9822064056939501</v>
      </c>
      <c r="P119" s="10">
        <f t="shared" si="36"/>
        <v>-5.5508830950378476</v>
      </c>
      <c r="Q119" s="13"/>
    </row>
    <row r="120" spans="1:17" x14ac:dyDescent="0.3">
      <c r="A120" s="2">
        <v>44459</v>
      </c>
      <c r="B120" s="3" t="s">
        <v>44</v>
      </c>
      <c r="C120" s="10">
        <v>81</v>
      </c>
      <c r="D120" s="15">
        <v>1030</v>
      </c>
      <c r="E120" s="15">
        <f t="shared" si="30"/>
        <v>1111</v>
      </c>
      <c r="F120" s="10">
        <v>33</v>
      </c>
      <c r="G120" s="13">
        <f t="shared" si="31"/>
        <v>2454.5454545454545</v>
      </c>
      <c r="H120" s="13"/>
      <c r="J120" s="10">
        <v>64</v>
      </c>
      <c r="K120" s="15">
        <v>1232</v>
      </c>
      <c r="L120" s="15">
        <f t="shared" si="33"/>
        <v>1296</v>
      </c>
      <c r="M120" s="10">
        <v>33</v>
      </c>
      <c r="N120" s="10">
        <f t="shared" si="34"/>
        <v>20.987654320987652</v>
      </c>
      <c r="O120" s="10">
        <f t="shared" si="35"/>
        <v>-19.611650485436893</v>
      </c>
      <c r="P120" s="10">
        <f t="shared" si="36"/>
        <v>-16.651665166516651</v>
      </c>
      <c r="Q120" s="13"/>
    </row>
    <row r="121" spans="1:17" x14ac:dyDescent="0.3">
      <c r="A121" s="2">
        <v>44460</v>
      </c>
      <c r="B121" s="3" t="s">
        <v>42</v>
      </c>
      <c r="C121" s="10">
        <v>48</v>
      </c>
      <c r="D121" s="15">
        <v>1050</v>
      </c>
      <c r="E121" s="15">
        <f t="shared" si="30"/>
        <v>1098</v>
      </c>
      <c r="F121" s="10">
        <v>33</v>
      </c>
      <c r="G121" s="13">
        <f t="shared" si="31"/>
        <v>1454.5454545454545</v>
      </c>
      <c r="H121" s="13"/>
      <c r="J121" s="10">
        <v>36</v>
      </c>
      <c r="K121" s="15">
        <v>1135</v>
      </c>
      <c r="L121" s="15">
        <f t="shared" si="33"/>
        <v>1171</v>
      </c>
      <c r="M121" s="10">
        <v>33</v>
      </c>
      <c r="N121" s="10">
        <f t="shared" si="34"/>
        <v>25</v>
      </c>
      <c r="O121" s="10">
        <f t="shared" si="35"/>
        <v>-8.0952380952380949</v>
      </c>
      <c r="P121" s="10">
        <f t="shared" si="36"/>
        <v>-6.6484517304189428</v>
      </c>
      <c r="Q121" s="13"/>
    </row>
    <row r="122" spans="1:17" x14ac:dyDescent="0.3">
      <c r="A122" s="2">
        <v>44460</v>
      </c>
      <c r="B122" s="3" t="s">
        <v>43</v>
      </c>
      <c r="C122" s="10">
        <v>10</v>
      </c>
      <c r="D122" s="15">
        <v>1261</v>
      </c>
      <c r="E122" s="15">
        <f t="shared" si="30"/>
        <v>1271</v>
      </c>
      <c r="F122" s="10">
        <v>33</v>
      </c>
      <c r="G122" s="13">
        <f t="shared" si="31"/>
        <v>303.03030303030306</v>
      </c>
      <c r="H122" s="13"/>
      <c r="J122" s="10">
        <v>8</v>
      </c>
      <c r="K122" s="10">
        <v>988</v>
      </c>
      <c r="L122" s="15">
        <f t="shared" si="33"/>
        <v>996</v>
      </c>
      <c r="M122" s="10">
        <v>33</v>
      </c>
      <c r="N122" s="10">
        <f t="shared" si="34"/>
        <v>20</v>
      </c>
      <c r="O122" s="10">
        <f t="shared" si="35"/>
        <v>21.649484536082475</v>
      </c>
      <c r="P122" s="10">
        <f t="shared" si="36"/>
        <v>21.636506687647522</v>
      </c>
      <c r="Q122" s="13"/>
    </row>
    <row r="123" spans="1:17" x14ac:dyDescent="0.3">
      <c r="A123" s="2">
        <v>44460</v>
      </c>
      <c r="B123" s="3" t="s">
        <v>40</v>
      </c>
      <c r="C123" s="10">
        <v>34</v>
      </c>
      <c r="D123" s="15">
        <v>1173</v>
      </c>
      <c r="E123" s="15">
        <f t="shared" si="30"/>
        <v>1207</v>
      </c>
      <c r="F123" s="10">
        <v>33</v>
      </c>
      <c r="G123" s="13">
        <f t="shared" si="31"/>
        <v>1030.3030303030303</v>
      </c>
      <c r="H123" s="13"/>
      <c r="J123" s="10">
        <v>34</v>
      </c>
      <c r="K123" s="15">
        <v>1115</v>
      </c>
      <c r="L123" s="15">
        <f t="shared" si="33"/>
        <v>1149</v>
      </c>
      <c r="M123" s="10">
        <v>33</v>
      </c>
      <c r="N123" s="10">
        <f t="shared" si="34"/>
        <v>0</v>
      </c>
      <c r="O123" s="10">
        <f t="shared" si="35"/>
        <v>4.9445865302642797</v>
      </c>
      <c r="P123" s="10">
        <f t="shared" si="36"/>
        <v>4.8053024026512015</v>
      </c>
      <c r="Q123" s="13"/>
    </row>
    <row r="124" spans="1:17" x14ac:dyDescent="0.3">
      <c r="A124" s="2">
        <v>44460</v>
      </c>
      <c r="B124" s="3" t="s">
        <v>41</v>
      </c>
      <c r="C124" s="10">
        <v>47</v>
      </c>
      <c r="D124" s="15">
        <v>927</v>
      </c>
      <c r="E124" s="15">
        <f t="shared" si="30"/>
        <v>974</v>
      </c>
      <c r="F124" s="10">
        <v>33</v>
      </c>
      <c r="G124" s="13">
        <f t="shared" si="31"/>
        <v>1424.2424242424242</v>
      </c>
      <c r="H124" s="13"/>
      <c r="J124" s="10">
        <v>31</v>
      </c>
      <c r="K124" s="15">
        <v>1059</v>
      </c>
      <c r="L124" s="15">
        <f t="shared" si="33"/>
        <v>1090</v>
      </c>
      <c r="M124" s="10">
        <v>33</v>
      </c>
      <c r="N124" s="10">
        <f t="shared" si="34"/>
        <v>34.042553191489361</v>
      </c>
      <c r="O124" s="10">
        <f t="shared" si="35"/>
        <v>-14.239482200647249</v>
      </c>
      <c r="P124" s="10">
        <f t="shared" si="36"/>
        <v>-11.909650924024641</v>
      </c>
      <c r="Q124" s="13"/>
    </row>
    <row r="125" spans="1:17" x14ac:dyDescent="0.3">
      <c r="A125" s="2">
        <v>44460</v>
      </c>
      <c r="B125" s="3" t="s">
        <v>37</v>
      </c>
      <c r="C125" s="10">
        <v>32</v>
      </c>
      <c r="D125" s="15">
        <v>1366</v>
      </c>
      <c r="E125" s="15">
        <f t="shared" si="30"/>
        <v>1398</v>
      </c>
      <c r="F125" s="10">
        <v>33</v>
      </c>
      <c r="G125" s="13">
        <f t="shared" si="31"/>
        <v>969.69696969696975</v>
      </c>
      <c r="H125" s="13"/>
      <c r="J125" s="10">
        <v>42</v>
      </c>
      <c r="K125" s="15">
        <v>1234</v>
      </c>
      <c r="L125" s="15">
        <f t="shared" si="33"/>
        <v>1276</v>
      </c>
      <c r="M125" s="10">
        <v>33</v>
      </c>
      <c r="N125" s="10">
        <f t="shared" si="34"/>
        <v>-31.25</v>
      </c>
      <c r="O125" s="10">
        <f t="shared" si="35"/>
        <v>9.6632503660322104</v>
      </c>
      <c r="P125" s="10">
        <f t="shared" si="36"/>
        <v>8.7267525035765381</v>
      </c>
      <c r="Q125" s="13"/>
    </row>
    <row r="126" spans="1:17" x14ac:dyDescent="0.3">
      <c r="A126" s="2">
        <v>44460</v>
      </c>
      <c r="B126" s="3" t="s">
        <v>39</v>
      </c>
      <c r="C126" s="10">
        <v>65</v>
      </c>
      <c r="D126" s="15">
        <v>1204</v>
      </c>
      <c r="E126" s="15">
        <f t="shared" si="30"/>
        <v>1269</v>
      </c>
      <c r="F126" s="10">
        <v>33</v>
      </c>
      <c r="G126" s="13">
        <f t="shared" si="31"/>
        <v>1969.6969696969697</v>
      </c>
      <c r="H126" s="13"/>
      <c r="J126" s="10">
        <v>50</v>
      </c>
      <c r="K126" s="15">
        <v>1340</v>
      </c>
      <c r="L126" s="15">
        <f t="shared" si="33"/>
        <v>1390</v>
      </c>
      <c r="M126" s="10">
        <v>33</v>
      </c>
      <c r="N126" s="10">
        <f t="shared" si="34"/>
        <v>23.076923076923077</v>
      </c>
      <c r="O126" s="10">
        <f t="shared" si="35"/>
        <v>-11.295681063122924</v>
      </c>
      <c r="P126" s="10">
        <f t="shared" si="36"/>
        <v>-9.5350669818754916</v>
      </c>
      <c r="Q126" s="13"/>
    </row>
    <row r="127" spans="1:17" x14ac:dyDescent="0.3">
      <c r="A127" s="2">
        <v>44460</v>
      </c>
      <c r="B127" s="3" t="s">
        <v>38</v>
      </c>
      <c r="C127" s="10">
        <v>71</v>
      </c>
      <c r="D127" s="15">
        <v>1148</v>
      </c>
      <c r="E127" s="15">
        <f t="shared" si="30"/>
        <v>1219</v>
      </c>
      <c r="F127" s="10">
        <v>33</v>
      </c>
      <c r="G127" s="13">
        <f t="shared" si="31"/>
        <v>2151.5151515151515</v>
      </c>
      <c r="H127" s="13"/>
      <c r="J127" s="10">
        <v>52</v>
      </c>
      <c r="K127" s="15">
        <v>1047</v>
      </c>
      <c r="L127" s="15">
        <f t="shared" si="33"/>
        <v>1099</v>
      </c>
      <c r="M127" s="10">
        <v>33</v>
      </c>
      <c r="N127" s="10">
        <f t="shared" si="34"/>
        <v>26.760563380281688</v>
      </c>
      <c r="O127" s="10">
        <f t="shared" si="35"/>
        <v>8.7979094076655056</v>
      </c>
      <c r="P127" s="10">
        <f t="shared" si="36"/>
        <v>9.8441345365053312</v>
      </c>
      <c r="Q127" s="13"/>
    </row>
    <row r="128" spans="1:17" x14ac:dyDescent="0.3">
      <c r="A128" s="2">
        <v>44460</v>
      </c>
      <c r="B128" s="3" t="s">
        <v>36</v>
      </c>
      <c r="C128" s="10">
        <v>92</v>
      </c>
      <c r="D128" s="15">
        <v>1198</v>
      </c>
      <c r="E128" s="15">
        <f t="shared" si="30"/>
        <v>1290</v>
      </c>
      <c r="F128" s="10">
        <v>33</v>
      </c>
      <c r="G128" s="13">
        <f t="shared" si="31"/>
        <v>2787.878787878788</v>
      </c>
      <c r="H128" s="13"/>
      <c r="J128" s="10">
        <v>80</v>
      </c>
      <c r="K128" s="15">
        <v>1232</v>
      </c>
      <c r="L128" s="15">
        <f t="shared" si="33"/>
        <v>1312</v>
      </c>
      <c r="M128" s="10">
        <v>33</v>
      </c>
      <c r="N128" s="10">
        <f t="shared" si="34"/>
        <v>13.043478260869565</v>
      </c>
      <c r="O128" s="10">
        <f t="shared" si="35"/>
        <v>-2.8380634390651087</v>
      </c>
      <c r="P128" s="10">
        <f t="shared" si="36"/>
        <v>-1.7054263565891472</v>
      </c>
      <c r="Q128" s="13"/>
    </row>
    <row r="129" spans="1:17" x14ac:dyDescent="0.3">
      <c r="A129" s="2">
        <v>44460</v>
      </c>
      <c r="B129" s="3" t="s">
        <v>44</v>
      </c>
      <c r="C129" s="10">
        <v>63</v>
      </c>
      <c r="D129" s="15">
        <v>1860</v>
      </c>
      <c r="E129" s="15">
        <f t="shared" si="30"/>
        <v>1923</v>
      </c>
      <c r="F129" s="10">
        <v>33</v>
      </c>
      <c r="G129" s="13">
        <f t="shared" si="31"/>
        <v>1909.0909090909092</v>
      </c>
      <c r="H129" s="13"/>
      <c r="J129" s="10">
        <v>50</v>
      </c>
      <c r="K129" s="15">
        <v>1340</v>
      </c>
      <c r="L129" s="15">
        <f t="shared" si="33"/>
        <v>1390</v>
      </c>
      <c r="M129" s="10">
        <v>33</v>
      </c>
      <c r="N129" s="10">
        <f t="shared" si="34"/>
        <v>20.634920634920633</v>
      </c>
      <c r="O129" s="10">
        <f t="shared" si="35"/>
        <v>27.956989247311824</v>
      </c>
      <c r="P129" s="10">
        <f t="shared" si="36"/>
        <v>27.717108684347373</v>
      </c>
      <c r="Q129" s="13"/>
    </row>
    <row r="130" spans="1:17" x14ac:dyDescent="0.3">
      <c r="A130" s="2">
        <v>44461</v>
      </c>
      <c r="B130" s="3" t="s">
        <v>42</v>
      </c>
      <c r="C130" s="10">
        <v>51</v>
      </c>
      <c r="D130" s="15">
        <v>2081</v>
      </c>
      <c r="E130" s="15">
        <f t="shared" si="30"/>
        <v>2132</v>
      </c>
      <c r="F130" s="10">
        <v>33</v>
      </c>
      <c r="G130" s="13">
        <f t="shared" si="31"/>
        <v>1545.4545454545455</v>
      </c>
      <c r="H130" s="13"/>
      <c r="J130" s="10">
        <v>80</v>
      </c>
      <c r="K130" s="15">
        <v>3812</v>
      </c>
      <c r="L130" s="15">
        <f t="shared" si="33"/>
        <v>3892</v>
      </c>
      <c r="M130" s="10">
        <v>33</v>
      </c>
      <c r="N130" s="10">
        <f t="shared" si="34"/>
        <v>-56.862745098039213</v>
      </c>
      <c r="O130" s="10">
        <f t="shared" si="35"/>
        <v>-83.181162902450751</v>
      </c>
      <c r="P130" s="10">
        <f t="shared" si="36"/>
        <v>-82.551594746716688</v>
      </c>
      <c r="Q130" s="13"/>
    </row>
    <row r="131" spans="1:17" x14ac:dyDescent="0.3">
      <c r="A131" s="2">
        <v>44461</v>
      </c>
      <c r="B131" s="3" t="s">
        <v>43</v>
      </c>
      <c r="C131" s="10">
        <v>16</v>
      </c>
      <c r="D131" s="15">
        <v>11018</v>
      </c>
      <c r="E131" s="15">
        <f t="shared" si="30"/>
        <v>11034</v>
      </c>
      <c r="F131" s="10">
        <v>33</v>
      </c>
      <c r="G131" s="13">
        <f t="shared" si="31"/>
        <v>484.84848484848487</v>
      </c>
      <c r="H131" s="13"/>
      <c r="J131" s="10">
        <v>13</v>
      </c>
      <c r="K131" s="15">
        <v>2841</v>
      </c>
      <c r="L131" s="15">
        <f t="shared" si="33"/>
        <v>2854</v>
      </c>
      <c r="M131" s="10">
        <v>33</v>
      </c>
      <c r="N131" s="10">
        <f t="shared" si="34"/>
        <v>18.75</v>
      </c>
      <c r="O131" s="10">
        <f t="shared" si="35"/>
        <v>74.214921038300957</v>
      </c>
      <c r="P131" s="10">
        <f t="shared" si="36"/>
        <v>74.134493384085559</v>
      </c>
      <c r="Q131" s="13"/>
    </row>
    <row r="132" spans="1:17" x14ac:dyDescent="0.3">
      <c r="A132" s="2">
        <v>44461</v>
      </c>
      <c r="B132" s="3" t="s">
        <v>40</v>
      </c>
      <c r="C132" s="10">
        <v>56</v>
      </c>
      <c r="D132" s="15">
        <v>2249</v>
      </c>
      <c r="E132" s="15">
        <f t="shared" si="30"/>
        <v>2305</v>
      </c>
      <c r="F132" s="10">
        <v>33</v>
      </c>
      <c r="G132" s="13">
        <f t="shared" si="31"/>
        <v>1696.969696969697</v>
      </c>
      <c r="H132" s="13"/>
      <c r="J132" s="10">
        <v>48</v>
      </c>
      <c r="K132" s="15">
        <v>2083</v>
      </c>
      <c r="L132" s="15">
        <f t="shared" si="33"/>
        <v>2131</v>
      </c>
      <c r="M132" s="10">
        <v>33</v>
      </c>
      <c r="N132" s="10">
        <f t="shared" ref="N132:N163" si="37">+(C132-J132)/C132*100</f>
        <v>14.285714285714285</v>
      </c>
      <c r="O132" s="10">
        <f t="shared" ref="O132:O163" si="38">+(D132-K132)/D132*100</f>
        <v>7.3810582481102713</v>
      </c>
      <c r="P132" s="10">
        <f t="shared" ref="P132:P163" si="39">+(E132-L132)/E132*100</f>
        <v>7.5488069414316694</v>
      </c>
      <c r="Q132" s="13"/>
    </row>
    <row r="133" spans="1:17" x14ac:dyDescent="0.3">
      <c r="A133" s="2">
        <v>44461</v>
      </c>
      <c r="B133" s="3" t="s">
        <v>41</v>
      </c>
      <c r="C133" s="10">
        <v>77</v>
      </c>
      <c r="D133" s="15">
        <v>4105</v>
      </c>
      <c r="E133" s="15">
        <f t="shared" si="30"/>
        <v>4182</v>
      </c>
      <c r="F133" s="10">
        <v>33</v>
      </c>
      <c r="G133" s="13">
        <f t="shared" si="31"/>
        <v>2333.3333333333335</v>
      </c>
      <c r="H133" s="13"/>
      <c r="J133" s="10">
        <v>56</v>
      </c>
      <c r="K133" s="15">
        <v>3078</v>
      </c>
      <c r="L133" s="15">
        <f t="shared" si="33"/>
        <v>3134</v>
      </c>
      <c r="M133" s="10">
        <v>33</v>
      </c>
      <c r="N133" s="10">
        <f t="shared" si="37"/>
        <v>27.27272727272727</v>
      </c>
      <c r="O133" s="10">
        <f t="shared" si="38"/>
        <v>25.018270401948843</v>
      </c>
      <c r="P133" s="10">
        <f t="shared" si="39"/>
        <v>25.059780009564804</v>
      </c>
      <c r="Q133" s="13"/>
    </row>
    <row r="134" spans="1:17" x14ac:dyDescent="0.3">
      <c r="A134" s="2">
        <v>44461</v>
      </c>
      <c r="B134" s="3" t="s">
        <v>37</v>
      </c>
      <c r="C134" s="10">
        <v>69</v>
      </c>
      <c r="D134" s="15">
        <v>1841</v>
      </c>
      <c r="E134" s="15">
        <f t="shared" si="30"/>
        <v>1910</v>
      </c>
      <c r="F134" s="10">
        <v>33</v>
      </c>
      <c r="G134" s="13">
        <f t="shared" si="31"/>
        <v>2090.909090909091</v>
      </c>
      <c r="H134" s="13"/>
      <c r="J134" s="10">
        <v>59</v>
      </c>
      <c r="K134" s="15">
        <v>2834</v>
      </c>
      <c r="L134" s="15">
        <f t="shared" si="33"/>
        <v>2893</v>
      </c>
      <c r="M134" s="10">
        <v>33</v>
      </c>
      <c r="N134" s="10">
        <f t="shared" si="37"/>
        <v>14.492753623188406</v>
      </c>
      <c r="O134" s="10">
        <f t="shared" si="38"/>
        <v>-53.938077131993481</v>
      </c>
      <c r="P134" s="10">
        <f t="shared" si="39"/>
        <v>-51.465968586387433</v>
      </c>
      <c r="Q134" s="13"/>
    </row>
    <row r="135" spans="1:17" x14ac:dyDescent="0.3">
      <c r="A135" s="2">
        <v>44461</v>
      </c>
      <c r="B135" s="3" t="s">
        <v>39</v>
      </c>
      <c r="C135" s="10">
        <v>64</v>
      </c>
      <c r="D135" s="15">
        <v>2855</v>
      </c>
      <c r="E135" s="15">
        <f t="shared" si="30"/>
        <v>2919</v>
      </c>
      <c r="F135" s="10">
        <v>33</v>
      </c>
      <c r="G135" s="13">
        <f t="shared" si="31"/>
        <v>1939.3939393939395</v>
      </c>
      <c r="H135" s="13"/>
      <c r="J135" s="10">
        <v>75</v>
      </c>
      <c r="K135" s="15">
        <v>2253</v>
      </c>
      <c r="L135" s="15">
        <f t="shared" si="33"/>
        <v>2328</v>
      </c>
      <c r="M135" s="10">
        <v>33</v>
      </c>
      <c r="N135" s="10">
        <f t="shared" si="37"/>
        <v>-17.1875</v>
      </c>
      <c r="O135" s="10">
        <f t="shared" si="38"/>
        <v>21.085814360770577</v>
      </c>
      <c r="P135" s="10">
        <f t="shared" si="39"/>
        <v>20.246659815005138</v>
      </c>
      <c r="Q135" s="13"/>
    </row>
    <row r="136" spans="1:17" x14ac:dyDescent="0.3">
      <c r="A136" s="2">
        <v>44461</v>
      </c>
      <c r="B136" s="3" t="s">
        <v>38</v>
      </c>
      <c r="C136" s="10">
        <v>95</v>
      </c>
      <c r="D136" s="15">
        <v>3342</v>
      </c>
      <c r="E136" s="15">
        <f t="shared" si="30"/>
        <v>3437</v>
      </c>
      <c r="F136" s="10">
        <v>33</v>
      </c>
      <c r="G136" s="13">
        <f t="shared" si="31"/>
        <v>2878.787878787879</v>
      </c>
      <c r="H136" s="13"/>
      <c r="J136" s="10">
        <v>54</v>
      </c>
      <c r="K136" s="15">
        <v>2702</v>
      </c>
      <c r="L136" s="15">
        <f t="shared" si="33"/>
        <v>2756</v>
      </c>
      <c r="M136" s="10">
        <v>33</v>
      </c>
      <c r="N136" s="10">
        <f t="shared" si="37"/>
        <v>43.15789473684211</v>
      </c>
      <c r="O136" s="10">
        <f t="shared" si="38"/>
        <v>19.150209455415919</v>
      </c>
      <c r="P136" s="10">
        <f t="shared" si="39"/>
        <v>19.81379109688682</v>
      </c>
      <c r="Q136" s="13"/>
    </row>
    <row r="137" spans="1:17" x14ac:dyDescent="0.3">
      <c r="A137" s="2">
        <v>44461</v>
      </c>
      <c r="B137" s="3" t="s">
        <v>36</v>
      </c>
      <c r="C137" s="10">
        <v>95</v>
      </c>
      <c r="D137" s="15">
        <v>5508</v>
      </c>
      <c r="E137" s="15">
        <f t="shared" si="30"/>
        <v>5603</v>
      </c>
      <c r="F137" s="10">
        <v>33</v>
      </c>
      <c r="G137" s="13">
        <f t="shared" si="31"/>
        <v>2878.787878787879</v>
      </c>
      <c r="H137" s="13"/>
      <c r="J137" s="10">
        <v>72</v>
      </c>
      <c r="K137" s="15">
        <v>3743</v>
      </c>
      <c r="L137" s="15">
        <f t="shared" si="33"/>
        <v>3815</v>
      </c>
      <c r="M137" s="10">
        <v>33</v>
      </c>
      <c r="N137" s="10">
        <f t="shared" si="37"/>
        <v>24.210526315789473</v>
      </c>
      <c r="O137" s="10">
        <f t="shared" si="38"/>
        <v>32.044299201161948</v>
      </c>
      <c r="P137" s="10">
        <f t="shared" si="39"/>
        <v>31.911475995002675</v>
      </c>
      <c r="Q137" s="13"/>
    </row>
    <row r="138" spans="1:17" x14ac:dyDescent="0.3">
      <c r="A138" s="2">
        <v>44461</v>
      </c>
      <c r="B138" s="3" t="s">
        <v>44</v>
      </c>
      <c r="C138" s="10">
        <v>112</v>
      </c>
      <c r="D138" s="15">
        <v>4965</v>
      </c>
      <c r="E138" s="15">
        <f t="shared" si="30"/>
        <v>5077</v>
      </c>
      <c r="F138" s="10">
        <v>33</v>
      </c>
      <c r="G138" s="13">
        <f t="shared" si="31"/>
        <v>3393.939393939394</v>
      </c>
      <c r="H138" s="13"/>
      <c r="J138" s="10">
        <v>80</v>
      </c>
      <c r="K138" s="15">
        <v>3812</v>
      </c>
      <c r="L138" s="15">
        <f t="shared" si="33"/>
        <v>3892</v>
      </c>
      <c r="M138" s="10">
        <v>33</v>
      </c>
      <c r="N138" s="10">
        <f t="shared" si="37"/>
        <v>28.571428571428569</v>
      </c>
      <c r="O138" s="10">
        <f t="shared" si="38"/>
        <v>23.222557905337364</v>
      </c>
      <c r="P138" s="10">
        <f t="shared" si="39"/>
        <v>23.340555446129603</v>
      </c>
      <c r="Q138" s="13"/>
    </row>
    <row r="139" spans="1:17" x14ac:dyDescent="0.3">
      <c r="A139" s="2">
        <v>44462</v>
      </c>
      <c r="B139" s="3" t="s">
        <v>42</v>
      </c>
      <c r="C139" s="10">
        <v>76</v>
      </c>
      <c r="D139" s="15">
        <v>1071</v>
      </c>
      <c r="E139" s="15">
        <f t="shared" ref="E139:E202" si="40">+C139+D139</f>
        <v>1147</v>
      </c>
      <c r="F139" s="10">
        <v>33</v>
      </c>
      <c r="G139" s="13">
        <f t="shared" ref="G139:G202" si="41">(1000/F139)*C139</f>
        <v>2303.030303030303</v>
      </c>
      <c r="H139" s="13"/>
      <c r="J139" s="10">
        <v>48</v>
      </c>
      <c r="K139" s="15">
        <v>1113</v>
      </c>
      <c r="L139" s="15">
        <f t="shared" si="33"/>
        <v>1161</v>
      </c>
      <c r="M139" s="10">
        <v>33</v>
      </c>
      <c r="N139" s="10">
        <f t="shared" si="37"/>
        <v>36.84210526315789</v>
      </c>
      <c r="O139" s="10">
        <f t="shared" si="38"/>
        <v>-3.9215686274509802</v>
      </c>
      <c r="P139" s="10">
        <f t="shared" si="39"/>
        <v>-1.2205754141238012</v>
      </c>
      <c r="Q139" s="13"/>
    </row>
    <row r="140" spans="1:17" x14ac:dyDescent="0.3">
      <c r="A140" s="2">
        <v>44462</v>
      </c>
      <c r="B140" s="3" t="s">
        <v>43</v>
      </c>
      <c r="C140" s="10">
        <v>38</v>
      </c>
      <c r="D140" s="15">
        <v>1168</v>
      </c>
      <c r="E140" s="15">
        <f t="shared" si="40"/>
        <v>1206</v>
      </c>
      <c r="F140" s="10">
        <v>33</v>
      </c>
      <c r="G140" s="13">
        <f t="shared" si="41"/>
        <v>1151.5151515151515</v>
      </c>
      <c r="H140" s="13"/>
      <c r="J140" s="10">
        <v>23</v>
      </c>
      <c r="K140" s="15">
        <v>1062</v>
      </c>
      <c r="L140" s="15">
        <f t="shared" si="33"/>
        <v>1085</v>
      </c>
      <c r="M140" s="10">
        <v>33</v>
      </c>
      <c r="N140" s="10">
        <f t="shared" si="37"/>
        <v>39.473684210526315</v>
      </c>
      <c r="O140" s="10">
        <f t="shared" si="38"/>
        <v>9.0753424657534243</v>
      </c>
      <c r="P140" s="10">
        <f t="shared" si="39"/>
        <v>10.033167495854062</v>
      </c>
      <c r="Q140" s="13"/>
    </row>
    <row r="141" spans="1:17" x14ac:dyDescent="0.3">
      <c r="A141" s="2">
        <v>44462</v>
      </c>
      <c r="B141" s="3" t="s">
        <v>40</v>
      </c>
      <c r="C141" s="10">
        <v>77</v>
      </c>
      <c r="D141" s="15">
        <v>1095</v>
      </c>
      <c r="E141" s="15">
        <f t="shared" si="40"/>
        <v>1172</v>
      </c>
      <c r="F141" s="10">
        <v>33</v>
      </c>
      <c r="G141" s="13">
        <f t="shared" si="41"/>
        <v>2333.3333333333335</v>
      </c>
      <c r="H141" s="13"/>
      <c r="J141" s="10">
        <v>31</v>
      </c>
      <c r="K141" s="15">
        <v>1103</v>
      </c>
      <c r="L141" s="15">
        <f t="shared" si="33"/>
        <v>1134</v>
      </c>
      <c r="M141" s="10">
        <v>33</v>
      </c>
      <c r="N141" s="10">
        <f t="shared" si="37"/>
        <v>59.740259740259738</v>
      </c>
      <c r="O141" s="10">
        <f t="shared" si="38"/>
        <v>-0.73059360730593603</v>
      </c>
      <c r="P141" s="10">
        <f t="shared" si="39"/>
        <v>3.2423208191126278</v>
      </c>
      <c r="Q141" s="13"/>
    </row>
    <row r="142" spans="1:17" x14ac:dyDescent="0.3">
      <c r="A142" s="2">
        <v>44462</v>
      </c>
      <c r="B142" s="3" t="s">
        <v>41</v>
      </c>
      <c r="C142" s="10">
        <v>76</v>
      </c>
      <c r="D142" s="15">
        <v>1169</v>
      </c>
      <c r="E142" s="15">
        <f t="shared" si="40"/>
        <v>1245</v>
      </c>
      <c r="F142" s="10">
        <v>33</v>
      </c>
      <c r="G142" s="13">
        <f t="shared" si="41"/>
        <v>2303.030303030303</v>
      </c>
      <c r="H142" s="13"/>
      <c r="J142" s="10">
        <v>78</v>
      </c>
      <c r="K142" s="15">
        <v>1384</v>
      </c>
      <c r="L142" s="15">
        <f t="shared" si="33"/>
        <v>1462</v>
      </c>
      <c r="M142" s="10">
        <v>33</v>
      </c>
      <c r="N142" s="10">
        <f t="shared" si="37"/>
        <v>-2.6315789473684208</v>
      </c>
      <c r="O142" s="10">
        <f t="shared" si="38"/>
        <v>-18.391787852865697</v>
      </c>
      <c r="P142" s="10">
        <f t="shared" si="39"/>
        <v>-17.429718875502008</v>
      </c>
      <c r="Q142" s="13"/>
    </row>
    <row r="143" spans="1:17" x14ac:dyDescent="0.3">
      <c r="A143" s="2">
        <v>44462</v>
      </c>
      <c r="B143" s="3" t="s">
        <v>37</v>
      </c>
      <c r="C143" s="10">
        <v>86</v>
      </c>
      <c r="D143" s="15">
        <v>1066</v>
      </c>
      <c r="E143" s="15">
        <f t="shared" si="40"/>
        <v>1152</v>
      </c>
      <c r="F143" s="10">
        <v>33</v>
      </c>
      <c r="G143" s="13">
        <f t="shared" si="41"/>
        <v>2606.060606060606</v>
      </c>
      <c r="H143" s="13"/>
      <c r="J143" s="10">
        <v>75</v>
      </c>
      <c r="K143" s="15">
        <v>1264</v>
      </c>
      <c r="L143" s="15">
        <f t="shared" si="33"/>
        <v>1339</v>
      </c>
      <c r="M143" s="10">
        <v>33</v>
      </c>
      <c r="N143" s="10">
        <f t="shared" si="37"/>
        <v>12.790697674418606</v>
      </c>
      <c r="O143" s="10">
        <f t="shared" si="38"/>
        <v>-18.574108818011258</v>
      </c>
      <c r="P143" s="10">
        <f t="shared" si="39"/>
        <v>-16.232638888888889</v>
      </c>
      <c r="Q143" s="13"/>
    </row>
    <row r="144" spans="1:17" x14ac:dyDescent="0.3">
      <c r="A144" s="2">
        <v>44462</v>
      </c>
      <c r="B144" s="3" t="s">
        <v>39</v>
      </c>
      <c r="C144" s="10">
        <v>87</v>
      </c>
      <c r="D144" s="15">
        <v>1042</v>
      </c>
      <c r="E144" s="15">
        <f t="shared" si="40"/>
        <v>1129</v>
      </c>
      <c r="F144" s="10">
        <v>33</v>
      </c>
      <c r="G144" s="13">
        <f t="shared" si="41"/>
        <v>2636.3636363636365</v>
      </c>
      <c r="H144" s="13"/>
      <c r="J144" s="10">
        <v>64</v>
      </c>
      <c r="K144" s="15">
        <v>1168</v>
      </c>
      <c r="L144" s="15">
        <f t="shared" si="33"/>
        <v>1232</v>
      </c>
      <c r="M144" s="10">
        <v>33</v>
      </c>
      <c r="N144" s="10">
        <f t="shared" si="37"/>
        <v>26.436781609195403</v>
      </c>
      <c r="O144" s="10">
        <f t="shared" si="38"/>
        <v>-12.092130518234164</v>
      </c>
      <c r="P144" s="10">
        <f t="shared" si="39"/>
        <v>-9.12311780336581</v>
      </c>
      <c r="Q144" s="13"/>
    </row>
    <row r="145" spans="1:17" x14ac:dyDescent="0.3">
      <c r="A145" s="2">
        <v>44462</v>
      </c>
      <c r="B145" s="3" t="s">
        <v>38</v>
      </c>
      <c r="C145" s="10">
        <v>100</v>
      </c>
      <c r="D145" s="15">
        <v>1093</v>
      </c>
      <c r="E145" s="15">
        <f t="shared" si="40"/>
        <v>1193</v>
      </c>
      <c r="F145" s="10">
        <v>33</v>
      </c>
      <c r="G145" s="13">
        <f t="shared" si="41"/>
        <v>3030.3030303030305</v>
      </c>
      <c r="H145" s="13"/>
      <c r="J145" s="10">
        <v>76</v>
      </c>
      <c r="K145" s="15">
        <v>1522</v>
      </c>
      <c r="L145" s="15">
        <f t="shared" si="33"/>
        <v>1598</v>
      </c>
      <c r="M145" s="10">
        <v>33</v>
      </c>
      <c r="N145" s="10">
        <f t="shared" si="37"/>
        <v>24</v>
      </c>
      <c r="O145" s="10">
        <f t="shared" si="38"/>
        <v>-39.24977127172918</v>
      </c>
      <c r="P145" s="10">
        <f t="shared" si="39"/>
        <v>-33.948030176026819</v>
      </c>
      <c r="Q145" s="13"/>
    </row>
    <row r="146" spans="1:17" x14ac:dyDescent="0.3">
      <c r="A146" s="2">
        <v>44462</v>
      </c>
      <c r="B146" s="3" t="s">
        <v>36</v>
      </c>
      <c r="C146" s="10">
        <v>118</v>
      </c>
      <c r="D146" s="10">
        <v>977</v>
      </c>
      <c r="E146" s="15">
        <f t="shared" si="40"/>
        <v>1095</v>
      </c>
      <c r="F146" s="10">
        <v>33</v>
      </c>
      <c r="G146" s="13">
        <f t="shared" si="41"/>
        <v>3575.757575757576</v>
      </c>
      <c r="H146" s="13"/>
      <c r="J146" s="10">
        <v>105</v>
      </c>
      <c r="K146" s="15">
        <v>1218</v>
      </c>
      <c r="L146" s="15">
        <f t="shared" si="33"/>
        <v>1323</v>
      </c>
      <c r="M146" s="10">
        <v>33</v>
      </c>
      <c r="N146" s="10">
        <f t="shared" si="37"/>
        <v>11.016949152542372</v>
      </c>
      <c r="O146" s="10">
        <f t="shared" si="38"/>
        <v>-24.66734902763562</v>
      </c>
      <c r="P146" s="10">
        <f t="shared" si="39"/>
        <v>-20.82191780821918</v>
      </c>
      <c r="Q146" s="13"/>
    </row>
    <row r="147" spans="1:17" x14ac:dyDescent="0.3">
      <c r="A147" s="2">
        <v>44462</v>
      </c>
      <c r="B147" s="3" t="s">
        <v>44</v>
      </c>
      <c r="C147" s="15">
        <v>107</v>
      </c>
      <c r="D147" s="15">
        <v>946</v>
      </c>
      <c r="E147" s="15">
        <f t="shared" si="40"/>
        <v>1053</v>
      </c>
      <c r="F147" s="10">
        <v>33</v>
      </c>
      <c r="G147" s="13">
        <f t="shared" si="41"/>
        <v>3242.4242424242425</v>
      </c>
      <c r="H147" s="13"/>
      <c r="J147" s="10">
        <v>107</v>
      </c>
      <c r="K147" s="15">
        <v>1155</v>
      </c>
      <c r="L147" s="15">
        <f t="shared" si="33"/>
        <v>1262</v>
      </c>
      <c r="M147" s="10">
        <v>33</v>
      </c>
      <c r="N147" s="10">
        <f t="shared" si="37"/>
        <v>0</v>
      </c>
      <c r="O147" s="10">
        <f t="shared" si="38"/>
        <v>-22.093023255813954</v>
      </c>
      <c r="P147" s="10">
        <f t="shared" si="39"/>
        <v>-19.848053181386515</v>
      </c>
      <c r="Q147" s="13"/>
    </row>
    <row r="148" spans="1:17" x14ac:dyDescent="0.3">
      <c r="A148" s="2">
        <v>44466</v>
      </c>
      <c r="B148" s="3" t="s">
        <v>42</v>
      </c>
      <c r="C148" s="10">
        <v>25</v>
      </c>
      <c r="D148" s="15">
        <v>736</v>
      </c>
      <c r="E148" s="15">
        <f t="shared" si="40"/>
        <v>761</v>
      </c>
      <c r="F148" s="10">
        <v>33</v>
      </c>
      <c r="G148" s="13">
        <f t="shared" si="41"/>
        <v>757.57575757575762</v>
      </c>
      <c r="H148" s="13"/>
      <c r="J148" s="10">
        <v>29</v>
      </c>
      <c r="K148" s="15">
        <v>918</v>
      </c>
      <c r="L148" s="15">
        <f t="shared" ref="L148:L211" si="42">+J148+K148</f>
        <v>947</v>
      </c>
      <c r="M148" s="10">
        <v>33</v>
      </c>
      <c r="N148" s="10">
        <f t="shared" si="37"/>
        <v>-16</v>
      </c>
      <c r="O148" s="10">
        <f t="shared" si="38"/>
        <v>-24.728260869565215</v>
      </c>
      <c r="P148" s="10">
        <f t="shared" si="39"/>
        <v>-24.441524310118265</v>
      </c>
      <c r="Q148" s="13"/>
    </row>
    <row r="149" spans="1:17" x14ac:dyDescent="0.3">
      <c r="A149" s="2">
        <v>44466</v>
      </c>
      <c r="B149" s="3" t="s">
        <v>43</v>
      </c>
      <c r="C149" s="10">
        <v>34</v>
      </c>
      <c r="D149" s="15">
        <v>933</v>
      </c>
      <c r="E149" s="15">
        <f t="shared" si="40"/>
        <v>967</v>
      </c>
      <c r="F149" s="10">
        <v>33</v>
      </c>
      <c r="G149" s="13">
        <f t="shared" si="41"/>
        <v>1030.3030303030303</v>
      </c>
      <c r="H149" s="13"/>
      <c r="J149" s="10">
        <v>41</v>
      </c>
      <c r="K149" s="15">
        <v>1412</v>
      </c>
      <c r="L149" s="15">
        <f t="shared" si="42"/>
        <v>1453</v>
      </c>
      <c r="M149" s="10">
        <v>33</v>
      </c>
      <c r="N149" s="10">
        <f t="shared" si="37"/>
        <v>-20.588235294117645</v>
      </c>
      <c r="O149" s="10">
        <f t="shared" si="38"/>
        <v>-51.339764201500536</v>
      </c>
      <c r="P149" s="10">
        <f t="shared" si="39"/>
        <v>-50.258531540847983</v>
      </c>
      <c r="Q149" s="13"/>
    </row>
    <row r="150" spans="1:17" x14ac:dyDescent="0.3">
      <c r="A150" s="2">
        <v>44466</v>
      </c>
      <c r="B150" s="3" t="s">
        <v>40</v>
      </c>
      <c r="C150" s="10">
        <v>63</v>
      </c>
      <c r="D150" s="15">
        <v>376</v>
      </c>
      <c r="E150" s="15">
        <f t="shared" si="40"/>
        <v>439</v>
      </c>
      <c r="F150" s="10">
        <v>33</v>
      </c>
      <c r="G150" s="13">
        <f t="shared" si="41"/>
        <v>1909.0909090909092</v>
      </c>
      <c r="H150" s="13"/>
      <c r="J150" s="10">
        <v>28</v>
      </c>
      <c r="K150" s="15">
        <v>910</v>
      </c>
      <c r="L150" s="15">
        <f t="shared" si="42"/>
        <v>938</v>
      </c>
      <c r="M150" s="10">
        <v>33</v>
      </c>
      <c r="N150" s="10">
        <f t="shared" si="37"/>
        <v>55.555555555555557</v>
      </c>
      <c r="O150" s="10">
        <f t="shared" si="38"/>
        <v>-142.02127659574469</v>
      </c>
      <c r="P150" s="10">
        <f t="shared" si="39"/>
        <v>-113.66742596810934</v>
      </c>
      <c r="Q150" s="13"/>
    </row>
    <row r="151" spans="1:17" x14ac:dyDescent="0.3">
      <c r="A151" s="2">
        <v>44466</v>
      </c>
      <c r="B151" s="3" t="s">
        <v>41</v>
      </c>
      <c r="C151" s="10">
        <v>11</v>
      </c>
      <c r="D151" s="15">
        <v>376</v>
      </c>
      <c r="E151" s="15">
        <f t="shared" si="40"/>
        <v>387</v>
      </c>
      <c r="F151" s="10">
        <v>33</v>
      </c>
      <c r="G151" s="13">
        <f t="shared" si="41"/>
        <v>333.33333333333337</v>
      </c>
      <c r="H151" s="13"/>
      <c r="J151" s="15">
        <v>36</v>
      </c>
      <c r="K151" s="15">
        <v>1762</v>
      </c>
      <c r="L151" s="15">
        <f t="shared" si="42"/>
        <v>1798</v>
      </c>
      <c r="M151" s="10">
        <v>33</v>
      </c>
      <c r="N151" s="10">
        <f t="shared" si="37"/>
        <v>-227.27272727272728</v>
      </c>
      <c r="O151" s="10">
        <f t="shared" si="38"/>
        <v>-368.61702127659572</v>
      </c>
      <c r="P151" s="10">
        <f t="shared" si="39"/>
        <v>-364.5994832041344</v>
      </c>
      <c r="Q151" s="13"/>
    </row>
    <row r="152" spans="1:17" x14ac:dyDescent="0.3">
      <c r="A152" s="2">
        <v>44466</v>
      </c>
      <c r="B152" s="3" t="s">
        <v>37</v>
      </c>
      <c r="C152" s="10">
        <v>25</v>
      </c>
      <c r="D152" s="15">
        <v>260</v>
      </c>
      <c r="E152" s="15">
        <f t="shared" si="40"/>
        <v>285</v>
      </c>
      <c r="F152" s="10">
        <v>33</v>
      </c>
      <c r="G152" s="13">
        <f t="shared" si="41"/>
        <v>757.57575757575762</v>
      </c>
      <c r="H152" s="13"/>
      <c r="J152" s="10">
        <v>52</v>
      </c>
      <c r="K152" s="15">
        <v>806</v>
      </c>
      <c r="L152" s="15">
        <f t="shared" si="42"/>
        <v>858</v>
      </c>
      <c r="M152" s="10">
        <v>33</v>
      </c>
      <c r="N152" s="10">
        <f t="shared" si="37"/>
        <v>-108</v>
      </c>
      <c r="O152" s="10">
        <f t="shared" si="38"/>
        <v>-210</v>
      </c>
      <c r="P152" s="10">
        <f t="shared" si="39"/>
        <v>-201.05263157894737</v>
      </c>
      <c r="Q152" s="13"/>
    </row>
    <row r="153" spans="1:17" x14ac:dyDescent="0.3">
      <c r="A153" s="2">
        <v>44466</v>
      </c>
      <c r="B153" s="3" t="s">
        <v>39</v>
      </c>
      <c r="C153" s="10">
        <v>6</v>
      </c>
      <c r="D153" s="15">
        <v>1144</v>
      </c>
      <c r="E153" s="15">
        <f t="shared" si="40"/>
        <v>1150</v>
      </c>
      <c r="F153" s="10">
        <v>33</v>
      </c>
      <c r="G153" s="13">
        <f t="shared" si="41"/>
        <v>181.81818181818181</v>
      </c>
      <c r="H153" s="13"/>
      <c r="J153" s="10">
        <v>35</v>
      </c>
      <c r="K153" s="15">
        <v>296</v>
      </c>
      <c r="L153" s="15">
        <f t="shared" si="42"/>
        <v>331</v>
      </c>
      <c r="M153" s="10">
        <v>33</v>
      </c>
      <c r="N153" s="10">
        <f t="shared" si="37"/>
        <v>-483.33333333333331</v>
      </c>
      <c r="O153" s="10">
        <f t="shared" si="38"/>
        <v>74.12587412587412</v>
      </c>
      <c r="P153" s="10">
        <f t="shared" si="39"/>
        <v>71.217391304347828</v>
      </c>
      <c r="Q153" s="13"/>
    </row>
    <row r="154" spans="1:17" x14ac:dyDescent="0.3">
      <c r="A154" s="2">
        <v>44466</v>
      </c>
      <c r="B154" s="3" t="s">
        <v>38</v>
      </c>
      <c r="C154" s="10">
        <v>21</v>
      </c>
      <c r="D154" s="15">
        <v>268</v>
      </c>
      <c r="E154" s="15">
        <f t="shared" si="40"/>
        <v>289</v>
      </c>
      <c r="F154" s="10">
        <v>33</v>
      </c>
      <c r="G154" s="13">
        <f t="shared" si="41"/>
        <v>636.36363636363637</v>
      </c>
      <c r="H154" s="13"/>
      <c r="J154" s="10">
        <v>20</v>
      </c>
      <c r="K154" s="15">
        <v>658</v>
      </c>
      <c r="L154" s="15">
        <f t="shared" si="42"/>
        <v>678</v>
      </c>
      <c r="M154" s="10">
        <v>33</v>
      </c>
      <c r="N154" s="10">
        <f t="shared" si="37"/>
        <v>4.7619047619047619</v>
      </c>
      <c r="O154" s="10">
        <f t="shared" si="38"/>
        <v>-145.52238805970151</v>
      </c>
      <c r="P154" s="10">
        <f t="shared" si="39"/>
        <v>-134.60207612456747</v>
      </c>
      <c r="Q154" s="13"/>
    </row>
    <row r="155" spans="1:17" x14ac:dyDescent="0.3">
      <c r="A155" s="2">
        <v>44466</v>
      </c>
      <c r="B155" s="3" t="s">
        <v>36</v>
      </c>
      <c r="C155" s="10">
        <v>22</v>
      </c>
      <c r="D155" s="15">
        <v>289</v>
      </c>
      <c r="E155" s="15">
        <f t="shared" si="40"/>
        <v>311</v>
      </c>
      <c r="F155" s="10">
        <v>33</v>
      </c>
      <c r="G155" s="13">
        <f t="shared" si="41"/>
        <v>666.66666666666674</v>
      </c>
      <c r="H155" s="13"/>
      <c r="J155" s="10">
        <v>29</v>
      </c>
      <c r="K155" s="15">
        <v>630</v>
      </c>
      <c r="L155" s="15">
        <f t="shared" si="42"/>
        <v>659</v>
      </c>
      <c r="M155" s="10">
        <v>33</v>
      </c>
      <c r="N155" s="10">
        <f t="shared" si="37"/>
        <v>-31.818181818181817</v>
      </c>
      <c r="O155" s="10">
        <f t="shared" si="38"/>
        <v>-117.9930795847751</v>
      </c>
      <c r="P155" s="10">
        <f t="shared" si="39"/>
        <v>-111.89710610932475</v>
      </c>
      <c r="Q155" s="13"/>
    </row>
    <row r="156" spans="1:17" x14ac:dyDescent="0.3">
      <c r="A156" s="2">
        <v>44466</v>
      </c>
      <c r="B156" s="3" t="s">
        <v>44</v>
      </c>
      <c r="C156" s="10">
        <v>773</v>
      </c>
      <c r="D156" s="15">
        <v>1458</v>
      </c>
      <c r="E156" s="15">
        <f t="shared" si="40"/>
        <v>2231</v>
      </c>
      <c r="F156" s="10">
        <v>33</v>
      </c>
      <c r="G156" s="13">
        <f t="shared" si="41"/>
        <v>23424.242424242424</v>
      </c>
      <c r="H156" s="13"/>
      <c r="J156" s="10">
        <v>113</v>
      </c>
      <c r="K156" s="15">
        <v>642</v>
      </c>
      <c r="L156" s="15">
        <f t="shared" si="42"/>
        <v>755</v>
      </c>
      <c r="M156" s="10">
        <v>33</v>
      </c>
      <c r="N156" s="10">
        <f t="shared" si="37"/>
        <v>85.381630012936611</v>
      </c>
      <c r="O156" s="10">
        <f t="shared" si="38"/>
        <v>55.967078189300409</v>
      </c>
      <c r="P156" s="10">
        <f t="shared" si="39"/>
        <v>66.158673240699244</v>
      </c>
      <c r="Q156" s="13"/>
    </row>
    <row r="157" spans="1:17" x14ac:dyDescent="0.3">
      <c r="A157" s="2">
        <v>44467</v>
      </c>
      <c r="B157" s="3" t="s">
        <v>42</v>
      </c>
      <c r="C157" s="10">
        <v>72</v>
      </c>
      <c r="D157" s="15">
        <v>3629</v>
      </c>
      <c r="E157" s="15">
        <f t="shared" si="40"/>
        <v>3701</v>
      </c>
      <c r="F157" s="10">
        <v>33</v>
      </c>
      <c r="G157" s="13">
        <f t="shared" si="41"/>
        <v>2181.818181818182</v>
      </c>
      <c r="H157" s="13"/>
      <c r="J157" s="10">
        <v>40</v>
      </c>
      <c r="K157" s="15">
        <v>2874</v>
      </c>
      <c r="L157" s="15">
        <f t="shared" si="42"/>
        <v>2914</v>
      </c>
      <c r="M157" s="10">
        <v>33</v>
      </c>
      <c r="N157" s="10">
        <f t="shared" si="37"/>
        <v>44.444444444444443</v>
      </c>
      <c r="O157" s="10">
        <f t="shared" si="38"/>
        <v>20.80462937448333</v>
      </c>
      <c r="P157" s="10">
        <f t="shared" si="39"/>
        <v>21.264523101864359</v>
      </c>
      <c r="Q157" s="13"/>
    </row>
    <row r="158" spans="1:17" x14ac:dyDescent="0.3">
      <c r="A158" s="2">
        <v>44467</v>
      </c>
      <c r="B158" s="3" t="s">
        <v>43</v>
      </c>
      <c r="C158" s="10">
        <v>74</v>
      </c>
      <c r="D158" s="15">
        <v>3866</v>
      </c>
      <c r="E158" s="15">
        <f t="shared" si="40"/>
        <v>3940</v>
      </c>
      <c r="F158" s="10">
        <v>33</v>
      </c>
      <c r="G158" s="13">
        <f t="shared" si="41"/>
        <v>2242.4242424242425</v>
      </c>
      <c r="H158" s="13"/>
      <c r="J158" s="10">
        <v>59</v>
      </c>
      <c r="K158" s="15">
        <v>3514</v>
      </c>
      <c r="L158" s="15">
        <f t="shared" si="42"/>
        <v>3573</v>
      </c>
      <c r="M158" s="10">
        <v>33</v>
      </c>
      <c r="N158" s="10">
        <f t="shared" si="37"/>
        <v>20.27027027027027</v>
      </c>
      <c r="O158" s="10">
        <f t="shared" si="38"/>
        <v>9.1050181065700979</v>
      </c>
      <c r="P158" s="10">
        <f t="shared" si="39"/>
        <v>9.3147208121827401</v>
      </c>
      <c r="Q158" s="13"/>
    </row>
    <row r="159" spans="1:17" x14ac:dyDescent="0.3">
      <c r="A159" s="2">
        <v>44467</v>
      </c>
      <c r="B159" s="3" t="s">
        <v>40</v>
      </c>
      <c r="C159" s="10">
        <v>129</v>
      </c>
      <c r="D159" s="15">
        <v>3967</v>
      </c>
      <c r="E159" s="15">
        <f t="shared" si="40"/>
        <v>4096</v>
      </c>
      <c r="F159" s="10">
        <v>33</v>
      </c>
      <c r="G159" s="13">
        <f t="shared" si="41"/>
        <v>3909.0909090909095</v>
      </c>
      <c r="H159" s="13"/>
      <c r="J159" s="10">
        <v>83</v>
      </c>
      <c r="K159" s="15">
        <v>3786</v>
      </c>
      <c r="L159" s="15">
        <f t="shared" si="42"/>
        <v>3869</v>
      </c>
      <c r="M159" s="10">
        <v>33</v>
      </c>
      <c r="N159" s="10">
        <f t="shared" si="37"/>
        <v>35.65891472868217</v>
      </c>
      <c r="O159" s="10">
        <f t="shared" si="38"/>
        <v>4.5626417948071589</v>
      </c>
      <c r="P159" s="10">
        <f t="shared" si="39"/>
        <v>5.5419921875</v>
      </c>
      <c r="Q159" s="13"/>
    </row>
    <row r="160" spans="1:17" x14ac:dyDescent="0.3">
      <c r="A160" s="2">
        <v>44467</v>
      </c>
      <c r="B160" s="3" t="s">
        <v>41</v>
      </c>
      <c r="C160" s="10">
        <v>86</v>
      </c>
      <c r="D160" s="15">
        <v>3935</v>
      </c>
      <c r="E160" s="15">
        <f t="shared" si="40"/>
        <v>4021</v>
      </c>
      <c r="F160" s="10">
        <v>33</v>
      </c>
      <c r="G160" s="13">
        <f t="shared" si="41"/>
        <v>2606.060606060606</v>
      </c>
      <c r="H160" s="13"/>
      <c r="J160" s="10">
        <v>82</v>
      </c>
      <c r="K160" s="15">
        <v>3565</v>
      </c>
      <c r="L160" s="15">
        <f t="shared" si="42"/>
        <v>3647</v>
      </c>
      <c r="M160" s="10">
        <v>33</v>
      </c>
      <c r="N160" s="10">
        <f t="shared" si="37"/>
        <v>4.6511627906976747</v>
      </c>
      <c r="O160" s="10">
        <f t="shared" si="38"/>
        <v>9.4027954256670903</v>
      </c>
      <c r="P160" s="10">
        <f t="shared" si="39"/>
        <v>9.3011688634667991</v>
      </c>
      <c r="Q160" s="13"/>
    </row>
    <row r="161" spans="1:17" x14ac:dyDescent="0.3">
      <c r="A161" s="2">
        <v>44467</v>
      </c>
      <c r="B161" s="3" t="s">
        <v>37</v>
      </c>
      <c r="C161" s="10">
        <v>84</v>
      </c>
      <c r="D161" s="15">
        <v>4755</v>
      </c>
      <c r="E161" s="15">
        <f t="shared" si="40"/>
        <v>4839</v>
      </c>
      <c r="F161" s="10">
        <v>33</v>
      </c>
      <c r="G161" s="13">
        <f t="shared" si="41"/>
        <v>2545.4545454545455</v>
      </c>
      <c r="H161" s="13"/>
      <c r="J161" s="15">
        <v>79</v>
      </c>
      <c r="K161" s="15">
        <v>4501</v>
      </c>
      <c r="L161" s="15">
        <f t="shared" si="42"/>
        <v>4580</v>
      </c>
      <c r="M161" s="10">
        <v>33</v>
      </c>
      <c r="N161" s="10">
        <f t="shared" si="37"/>
        <v>5.9523809523809517</v>
      </c>
      <c r="O161" s="10">
        <f t="shared" si="38"/>
        <v>5.3417455310199795</v>
      </c>
      <c r="P161" s="10">
        <f t="shared" si="39"/>
        <v>5.3523455259351111</v>
      </c>
      <c r="Q161" s="13"/>
    </row>
    <row r="162" spans="1:17" x14ac:dyDescent="0.3">
      <c r="A162" s="2">
        <v>44467</v>
      </c>
      <c r="B162" s="3" t="s">
        <v>39</v>
      </c>
      <c r="C162" s="10">
        <v>53</v>
      </c>
      <c r="D162" s="15">
        <v>4559</v>
      </c>
      <c r="E162" s="15">
        <f t="shared" si="40"/>
        <v>4612</v>
      </c>
      <c r="F162" s="10">
        <v>33</v>
      </c>
      <c r="G162" s="13">
        <f t="shared" si="41"/>
        <v>1606.0606060606062</v>
      </c>
      <c r="H162" s="13"/>
      <c r="J162" s="10">
        <v>54</v>
      </c>
      <c r="K162" s="15">
        <v>4175</v>
      </c>
      <c r="L162" s="15">
        <f t="shared" si="42"/>
        <v>4229</v>
      </c>
      <c r="M162" s="10">
        <v>33</v>
      </c>
      <c r="N162" s="10">
        <f t="shared" si="37"/>
        <v>-1.8867924528301887</v>
      </c>
      <c r="O162" s="10">
        <f t="shared" si="38"/>
        <v>8.4228997587190175</v>
      </c>
      <c r="P162" s="10">
        <f t="shared" si="39"/>
        <v>8.3044232437120549</v>
      </c>
      <c r="Q162" s="13"/>
    </row>
    <row r="163" spans="1:17" x14ac:dyDescent="0.3">
      <c r="A163" s="2">
        <v>44467</v>
      </c>
      <c r="B163" s="3" t="s">
        <v>38</v>
      </c>
      <c r="C163" s="10">
        <v>72</v>
      </c>
      <c r="D163" s="15">
        <v>4272</v>
      </c>
      <c r="E163" s="15">
        <f t="shared" si="40"/>
        <v>4344</v>
      </c>
      <c r="F163" s="10">
        <v>33</v>
      </c>
      <c r="G163" s="13">
        <f t="shared" si="41"/>
        <v>2181.818181818182</v>
      </c>
      <c r="H163" s="13"/>
      <c r="J163" s="10">
        <v>81</v>
      </c>
      <c r="K163" s="15">
        <v>4195</v>
      </c>
      <c r="L163" s="15">
        <f t="shared" si="42"/>
        <v>4276</v>
      </c>
      <c r="M163" s="10">
        <v>33</v>
      </c>
      <c r="N163" s="10">
        <f t="shared" si="37"/>
        <v>-12.5</v>
      </c>
      <c r="O163" s="10">
        <f t="shared" si="38"/>
        <v>1.8024344569288389</v>
      </c>
      <c r="P163" s="10">
        <f t="shared" si="39"/>
        <v>1.5653775322283612</v>
      </c>
      <c r="Q163" s="13"/>
    </row>
    <row r="164" spans="1:17" x14ac:dyDescent="0.3">
      <c r="A164" s="2">
        <v>44467</v>
      </c>
      <c r="B164" s="3" t="s">
        <v>36</v>
      </c>
      <c r="C164" s="10">
        <v>75</v>
      </c>
      <c r="D164" s="15">
        <v>4765</v>
      </c>
      <c r="E164" s="15">
        <f t="shared" si="40"/>
        <v>4840</v>
      </c>
      <c r="F164" s="10">
        <v>33</v>
      </c>
      <c r="G164" s="13">
        <f t="shared" si="41"/>
        <v>2272.727272727273</v>
      </c>
      <c r="H164" s="13"/>
      <c r="J164" s="10">
        <v>66</v>
      </c>
      <c r="K164" s="15">
        <v>4030</v>
      </c>
      <c r="L164" s="15">
        <f t="shared" si="42"/>
        <v>4096</v>
      </c>
      <c r="M164" s="10">
        <v>33</v>
      </c>
      <c r="N164" s="10">
        <f t="shared" ref="N164:N190" si="43">+(C164-J164)/C164*100</f>
        <v>12</v>
      </c>
      <c r="O164" s="10">
        <f t="shared" ref="O164:O190" si="44">+(D164-K164)/D164*100</f>
        <v>15.424973767051418</v>
      </c>
      <c r="P164" s="10">
        <f t="shared" ref="P164:P190" si="45">+(E164-L164)/E164*100</f>
        <v>15.37190082644628</v>
      </c>
      <c r="Q164" s="13"/>
    </row>
    <row r="165" spans="1:17" x14ac:dyDescent="0.3">
      <c r="A165" s="2">
        <v>44467</v>
      </c>
      <c r="B165" s="3" t="s">
        <v>44</v>
      </c>
      <c r="C165" s="10">
        <v>106</v>
      </c>
      <c r="D165" s="15">
        <v>4472</v>
      </c>
      <c r="E165" s="15">
        <f t="shared" si="40"/>
        <v>4578</v>
      </c>
      <c r="F165" s="10">
        <v>33</v>
      </c>
      <c r="G165" s="13">
        <f t="shared" si="41"/>
        <v>3212.1212121212125</v>
      </c>
      <c r="H165" s="13"/>
      <c r="J165" s="10">
        <v>84</v>
      </c>
      <c r="K165" s="15">
        <v>3814</v>
      </c>
      <c r="L165" s="15">
        <f t="shared" si="42"/>
        <v>3898</v>
      </c>
      <c r="M165" s="10">
        <v>33</v>
      </c>
      <c r="N165" s="10">
        <f t="shared" si="43"/>
        <v>20.754716981132077</v>
      </c>
      <c r="O165" s="10">
        <f t="shared" si="44"/>
        <v>14.713774597495528</v>
      </c>
      <c r="P165" s="10">
        <f t="shared" si="45"/>
        <v>14.853647881170817</v>
      </c>
      <c r="Q165" s="13"/>
    </row>
    <row r="166" spans="1:17" x14ac:dyDescent="0.3">
      <c r="A166" s="2">
        <v>44469</v>
      </c>
      <c r="B166" s="3" t="s">
        <v>42</v>
      </c>
      <c r="C166" s="10">
        <v>42</v>
      </c>
      <c r="D166" s="15">
        <v>3883</v>
      </c>
      <c r="E166" s="15">
        <f t="shared" si="40"/>
        <v>3925</v>
      </c>
      <c r="F166" s="10">
        <v>33</v>
      </c>
      <c r="G166" s="13">
        <f t="shared" si="41"/>
        <v>1272.7272727272727</v>
      </c>
      <c r="H166" s="13"/>
      <c r="J166" s="10">
        <v>33</v>
      </c>
      <c r="K166" s="15">
        <v>1499</v>
      </c>
      <c r="L166" s="15">
        <f t="shared" si="42"/>
        <v>1532</v>
      </c>
      <c r="M166" s="10">
        <v>33</v>
      </c>
      <c r="N166" s="10">
        <f t="shared" si="43"/>
        <v>21.428571428571427</v>
      </c>
      <c r="O166" s="10">
        <f t="shared" si="44"/>
        <v>61.39582796806593</v>
      </c>
      <c r="P166" s="10">
        <f t="shared" si="45"/>
        <v>60.968152866242043</v>
      </c>
      <c r="Q166" s="13"/>
    </row>
    <row r="167" spans="1:17" x14ac:dyDescent="0.3">
      <c r="A167" s="2">
        <v>44469</v>
      </c>
      <c r="B167" s="3" t="s">
        <v>43</v>
      </c>
      <c r="C167" s="10">
        <v>54</v>
      </c>
      <c r="D167" s="15">
        <v>2919</v>
      </c>
      <c r="E167" s="15">
        <f t="shared" si="40"/>
        <v>2973</v>
      </c>
      <c r="F167" s="10">
        <v>33</v>
      </c>
      <c r="G167" s="13">
        <f t="shared" si="41"/>
        <v>1636.3636363636365</v>
      </c>
      <c r="H167" s="13"/>
      <c r="J167" s="10">
        <v>28</v>
      </c>
      <c r="K167" s="15">
        <v>1456</v>
      </c>
      <c r="L167" s="15">
        <f t="shared" si="42"/>
        <v>1484</v>
      </c>
      <c r="M167" s="10">
        <v>33</v>
      </c>
      <c r="N167" s="10">
        <f t="shared" si="43"/>
        <v>48.148148148148145</v>
      </c>
      <c r="O167" s="10">
        <f t="shared" si="44"/>
        <v>50.119904076738607</v>
      </c>
      <c r="P167" s="10">
        <f t="shared" si="45"/>
        <v>50.084090144635049</v>
      </c>
      <c r="Q167" s="13"/>
    </row>
    <row r="168" spans="1:17" x14ac:dyDescent="0.3">
      <c r="A168" s="2">
        <v>44469</v>
      </c>
      <c r="B168" s="3" t="s">
        <v>40</v>
      </c>
      <c r="C168" s="10">
        <v>99</v>
      </c>
      <c r="D168" s="15">
        <v>2769</v>
      </c>
      <c r="E168" s="15">
        <f t="shared" si="40"/>
        <v>2868</v>
      </c>
      <c r="F168" s="10">
        <v>33</v>
      </c>
      <c r="G168" s="13">
        <f t="shared" si="41"/>
        <v>3000</v>
      </c>
      <c r="H168" s="13"/>
      <c r="J168" s="10">
        <v>59</v>
      </c>
      <c r="K168" s="15">
        <v>2309</v>
      </c>
      <c r="L168" s="15">
        <f t="shared" si="42"/>
        <v>2368</v>
      </c>
      <c r="M168" s="10">
        <v>33</v>
      </c>
      <c r="N168" s="10">
        <f t="shared" si="43"/>
        <v>40.404040404040401</v>
      </c>
      <c r="O168" s="10">
        <f t="shared" si="44"/>
        <v>16.612495485734922</v>
      </c>
      <c r="P168" s="10">
        <f t="shared" si="45"/>
        <v>17.433751743375176</v>
      </c>
      <c r="Q168" s="13"/>
    </row>
    <row r="169" spans="1:17" x14ac:dyDescent="0.3">
      <c r="A169" s="2">
        <v>44469</v>
      </c>
      <c r="B169" s="3" t="s">
        <v>41</v>
      </c>
      <c r="C169" s="15">
        <v>61</v>
      </c>
      <c r="D169" s="15">
        <v>2901</v>
      </c>
      <c r="E169" s="15">
        <f t="shared" si="40"/>
        <v>2962</v>
      </c>
      <c r="F169" s="10">
        <v>33</v>
      </c>
      <c r="G169" s="13">
        <f t="shared" si="41"/>
        <v>1848.4848484848485</v>
      </c>
      <c r="H169" s="13"/>
      <c r="J169" s="10">
        <v>40</v>
      </c>
      <c r="K169" s="15">
        <v>2436</v>
      </c>
      <c r="L169" s="15">
        <f t="shared" si="42"/>
        <v>2476</v>
      </c>
      <c r="M169" s="10">
        <v>33</v>
      </c>
      <c r="N169" s="10">
        <f t="shared" si="43"/>
        <v>34.42622950819672</v>
      </c>
      <c r="O169" s="10">
        <f t="shared" si="44"/>
        <v>16.028955532574972</v>
      </c>
      <c r="P169" s="10">
        <f t="shared" si="45"/>
        <v>16.407832545577314</v>
      </c>
      <c r="Q169" s="13"/>
    </row>
    <row r="170" spans="1:17" x14ac:dyDescent="0.3">
      <c r="A170" s="2">
        <v>44469</v>
      </c>
      <c r="B170" s="3" t="s">
        <v>37</v>
      </c>
      <c r="C170" s="10">
        <v>32</v>
      </c>
      <c r="D170" s="15">
        <v>2794</v>
      </c>
      <c r="E170" s="15">
        <f t="shared" si="40"/>
        <v>2826</v>
      </c>
      <c r="F170" s="10">
        <v>33</v>
      </c>
      <c r="G170" s="13">
        <f t="shared" si="41"/>
        <v>969.69696969696975</v>
      </c>
      <c r="H170" s="13"/>
      <c r="J170" s="10">
        <v>29</v>
      </c>
      <c r="K170" s="15">
        <v>2565</v>
      </c>
      <c r="L170" s="15">
        <f t="shared" si="42"/>
        <v>2594</v>
      </c>
      <c r="M170" s="10">
        <v>33</v>
      </c>
      <c r="N170" s="10">
        <f t="shared" si="43"/>
        <v>9.375</v>
      </c>
      <c r="O170" s="10">
        <f t="shared" si="44"/>
        <v>8.1961345740873295</v>
      </c>
      <c r="P170" s="10">
        <f t="shared" si="45"/>
        <v>8.2094833687190381</v>
      </c>
      <c r="Q170" s="13"/>
    </row>
    <row r="171" spans="1:17" x14ac:dyDescent="0.3">
      <c r="A171" s="2">
        <v>44469</v>
      </c>
      <c r="B171" s="3" t="s">
        <v>39</v>
      </c>
      <c r="C171" s="10">
        <v>30</v>
      </c>
      <c r="D171" s="15">
        <v>3447</v>
      </c>
      <c r="E171" s="15">
        <f t="shared" si="40"/>
        <v>3477</v>
      </c>
      <c r="F171" s="10">
        <v>33</v>
      </c>
      <c r="G171" s="13">
        <f t="shared" si="41"/>
        <v>909.09090909090912</v>
      </c>
      <c r="H171" s="13"/>
      <c r="J171" s="10">
        <v>25</v>
      </c>
      <c r="K171" s="15">
        <v>3058</v>
      </c>
      <c r="L171" s="15">
        <f t="shared" si="42"/>
        <v>3083</v>
      </c>
      <c r="M171" s="10">
        <v>33</v>
      </c>
      <c r="N171" s="10">
        <f t="shared" si="43"/>
        <v>16.666666666666664</v>
      </c>
      <c r="O171" s="10">
        <f t="shared" si="44"/>
        <v>11.285175514940528</v>
      </c>
      <c r="P171" s="10">
        <f t="shared" si="45"/>
        <v>11.331607707794076</v>
      </c>
      <c r="Q171" s="13"/>
    </row>
    <row r="172" spans="1:17" x14ac:dyDescent="0.3">
      <c r="A172" s="2">
        <v>44469</v>
      </c>
      <c r="B172" s="3" t="s">
        <v>38</v>
      </c>
      <c r="C172" s="15">
        <v>170</v>
      </c>
      <c r="D172" s="15">
        <v>7671</v>
      </c>
      <c r="E172" s="15">
        <f t="shared" si="40"/>
        <v>7841</v>
      </c>
      <c r="F172" s="10">
        <v>33</v>
      </c>
      <c r="G172" s="13">
        <f t="shared" si="41"/>
        <v>5151.515151515152</v>
      </c>
      <c r="H172" s="13"/>
      <c r="J172" s="10">
        <v>51</v>
      </c>
      <c r="K172" s="15">
        <v>3085</v>
      </c>
      <c r="L172" s="15">
        <f t="shared" si="42"/>
        <v>3136</v>
      </c>
      <c r="M172" s="10">
        <v>33</v>
      </c>
      <c r="N172" s="10">
        <f t="shared" si="43"/>
        <v>70</v>
      </c>
      <c r="O172" s="10">
        <f t="shared" si="44"/>
        <v>59.783600573588849</v>
      </c>
      <c r="P172" s="10">
        <f t="shared" si="45"/>
        <v>60.005101390128814</v>
      </c>
      <c r="Q172" s="13"/>
    </row>
    <row r="173" spans="1:17" x14ac:dyDescent="0.3">
      <c r="A173" s="2">
        <v>44469</v>
      </c>
      <c r="B173" s="3" t="s">
        <v>36</v>
      </c>
      <c r="C173" s="10">
        <v>32</v>
      </c>
      <c r="D173" s="15">
        <v>3221</v>
      </c>
      <c r="E173" s="15">
        <f t="shared" si="40"/>
        <v>3253</v>
      </c>
      <c r="F173" s="10">
        <v>33</v>
      </c>
      <c r="G173" s="13">
        <f t="shared" si="41"/>
        <v>969.69696969696975</v>
      </c>
      <c r="H173" s="13"/>
      <c r="J173" s="10">
        <v>53</v>
      </c>
      <c r="K173" s="15">
        <v>10710</v>
      </c>
      <c r="L173" s="15">
        <f t="shared" si="42"/>
        <v>10763</v>
      </c>
      <c r="M173" s="10">
        <v>33</v>
      </c>
      <c r="N173" s="10">
        <f t="shared" si="43"/>
        <v>-65.625</v>
      </c>
      <c r="O173" s="10">
        <f t="shared" si="44"/>
        <v>-232.50543309531201</v>
      </c>
      <c r="P173" s="10">
        <f t="shared" si="45"/>
        <v>-230.86381801414078</v>
      </c>
      <c r="Q173" s="13"/>
    </row>
    <row r="174" spans="1:17" x14ac:dyDescent="0.3">
      <c r="A174" s="2">
        <v>44469</v>
      </c>
      <c r="B174" s="3" t="s">
        <v>44</v>
      </c>
      <c r="C174" s="10">
        <v>118</v>
      </c>
      <c r="D174" s="15">
        <v>3984</v>
      </c>
      <c r="E174" s="15">
        <f t="shared" si="40"/>
        <v>4102</v>
      </c>
      <c r="F174" s="10">
        <v>33</v>
      </c>
      <c r="G174" s="13">
        <f t="shared" si="41"/>
        <v>3575.757575757576</v>
      </c>
      <c r="H174" s="13"/>
      <c r="J174" s="10">
        <v>67</v>
      </c>
      <c r="K174" s="15">
        <v>2514</v>
      </c>
      <c r="L174" s="15">
        <f t="shared" si="42"/>
        <v>2581</v>
      </c>
      <c r="M174" s="10">
        <v>33</v>
      </c>
      <c r="N174" s="10">
        <f t="shared" si="43"/>
        <v>43.220338983050851</v>
      </c>
      <c r="O174" s="10">
        <f t="shared" si="44"/>
        <v>36.897590361445779</v>
      </c>
      <c r="P174" s="10">
        <f t="shared" si="45"/>
        <v>37.079473427596291</v>
      </c>
      <c r="Q174" s="13"/>
    </row>
    <row r="175" spans="1:17" x14ac:dyDescent="0.3">
      <c r="A175" s="2">
        <v>44473</v>
      </c>
      <c r="B175" s="3" t="s">
        <v>42</v>
      </c>
      <c r="C175" s="10">
        <v>40</v>
      </c>
      <c r="D175" s="10">
        <v>977</v>
      </c>
      <c r="E175" s="15">
        <f t="shared" si="40"/>
        <v>1017</v>
      </c>
      <c r="F175" s="10">
        <v>33</v>
      </c>
      <c r="G175" s="13">
        <f t="shared" si="41"/>
        <v>1212.1212121212122</v>
      </c>
      <c r="H175" s="13"/>
      <c r="J175" s="10">
        <v>24</v>
      </c>
      <c r="K175" s="15">
        <v>1089</v>
      </c>
      <c r="L175" s="15">
        <f t="shared" si="42"/>
        <v>1113</v>
      </c>
      <c r="M175" s="10">
        <v>33</v>
      </c>
      <c r="N175" s="10">
        <f t="shared" si="43"/>
        <v>40</v>
      </c>
      <c r="O175" s="10">
        <f t="shared" si="44"/>
        <v>-11.463664278403275</v>
      </c>
      <c r="P175" s="10">
        <f t="shared" si="45"/>
        <v>-9.4395280235988199</v>
      </c>
      <c r="Q175" s="13"/>
    </row>
    <row r="176" spans="1:17" x14ac:dyDescent="0.3">
      <c r="A176" s="2">
        <v>44473</v>
      </c>
      <c r="B176" s="3" t="s">
        <v>43</v>
      </c>
      <c r="C176" s="10">
        <v>59</v>
      </c>
      <c r="D176" s="15">
        <v>2529</v>
      </c>
      <c r="E176" s="15">
        <f t="shared" si="40"/>
        <v>2588</v>
      </c>
      <c r="F176" s="10">
        <v>33</v>
      </c>
      <c r="G176" s="13">
        <f t="shared" si="41"/>
        <v>1787.878787878788</v>
      </c>
      <c r="H176" s="13"/>
      <c r="J176" s="10">
        <v>45</v>
      </c>
      <c r="K176" s="15">
        <v>1298</v>
      </c>
      <c r="L176" s="15">
        <f t="shared" si="42"/>
        <v>1343</v>
      </c>
      <c r="M176" s="10">
        <v>33</v>
      </c>
      <c r="N176" s="10">
        <f t="shared" si="43"/>
        <v>23.728813559322035</v>
      </c>
      <c r="O176" s="10">
        <f t="shared" si="44"/>
        <v>48.675365757216291</v>
      </c>
      <c r="P176" s="10">
        <f t="shared" si="45"/>
        <v>48.106646058732608</v>
      </c>
      <c r="Q176" s="13"/>
    </row>
    <row r="177" spans="1:17" x14ac:dyDescent="0.3">
      <c r="A177" s="2">
        <v>44473</v>
      </c>
      <c r="B177" s="3" t="s">
        <v>40</v>
      </c>
      <c r="C177" s="10">
        <v>38</v>
      </c>
      <c r="D177" s="10">
        <v>948</v>
      </c>
      <c r="E177" s="15">
        <f t="shared" si="40"/>
        <v>986</v>
      </c>
      <c r="F177" s="10">
        <v>33</v>
      </c>
      <c r="G177" s="13">
        <f t="shared" si="41"/>
        <v>1151.5151515151515</v>
      </c>
      <c r="H177" s="13"/>
      <c r="J177" s="10">
        <v>59</v>
      </c>
      <c r="K177" s="15">
        <v>1382</v>
      </c>
      <c r="L177" s="15">
        <f t="shared" si="42"/>
        <v>1441</v>
      </c>
      <c r="M177" s="10">
        <v>33</v>
      </c>
      <c r="N177" s="10">
        <f t="shared" si="43"/>
        <v>-55.26315789473685</v>
      </c>
      <c r="O177" s="10">
        <f t="shared" si="44"/>
        <v>-45.780590717299582</v>
      </c>
      <c r="P177" s="10">
        <f t="shared" si="45"/>
        <v>-46.146044624746452</v>
      </c>
      <c r="Q177" s="13"/>
    </row>
    <row r="178" spans="1:17" x14ac:dyDescent="0.3">
      <c r="A178" s="2">
        <v>44473</v>
      </c>
      <c r="B178" s="3" t="s">
        <v>41</v>
      </c>
      <c r="C178" s="10">
        <v>48</v>
      </c>
      <c r="D178" s="15">
        <v>1239</v>
      </c>
      <c r="E178" s="15">
        <f t="shared" si="40"/>
        <v>1287</v>
      </c>
      <c r="F178" s="10">
        <v>33</v>
      </c>
      <c r="G178" s="13">
        <f t="shared" si="41"/>
        <v>1454.5454545454545</v>
      </c>
      <c r="H178" s="13"/>
      <c r="J178" s="10">
        <v>46</v>
      </c>
      <c r="K178" s="15">
        <v>1562</v>
      </c>
      <c r="L178" s="15">
        <f t="shared" si="42"/>
        <v>1608</v>
      </c>
      <c r="M178" s="10">
        <v>33</v>
      </c>
      <c r="N178" s="10">
        <f t="shared" si="43"/>
        <v>4.1666666666666661</v>
      </c>
      <c r="O178" s="10">
        <f t="shared" si="44"/>
        <v>-26.069410815173526</v>
      </c>
      <c r="P178" s="10">
        <f t="shared" si="45"/>
        <v>-24.941724941724942</v>
      </c>
      <c r="Q178" s="13"/>
    </row>
    <row r="179" spans="1:17" x14ac:dyDescent="0.3">
      <c r="A179" s="2">
        <v>44473</v>
      </c>
      <c r="B179" s="3" t="s">
        <v>37</v>
      </c>
      <c r="C179" s="10">
        <v>54</v>
      </c>
      <c r="D179" s="15">
        <v>1608</v>
      </c>
      <c r="E179" s="15">
        <f t="shared" si="40"/>
        <v>1662</v>
      </c>
      <c r="F179" s="10">
        <v>33</v>
      </c>
      <c r="G179" s="13">
        <f t="shared" si="41"/>
        <v>1636.3636363636365</v>
      </c>
      <c r="H179" s="13"/>
      <c r="J179" s="15">
        <v>34</v>
      </c>
      <c r="K179" s="15">
        <v>1381</v>
      </c>
      <c r="L179" s="15">
        <f t="shared" si="42"/>
        <v>1415</v>
      </c>
      <c r="M179" s="10">
        <v>33</v>
      </c>
      <c r="N179" s="10">
        <f t="shared" si="43"/>
        <v>37.037037037037038</v>
      </c>
      <c r="O179" s="10">
        <f t="shared" si="44"/>
        <v>14.116915422885572</v>
      </c>
      <c r="P179" s="10">
        <f t="shared" si="45"/>
        <v>14.861612515042118</v>
      </c>
      <c r="Q179" s="13"/>
    </row>
    <row r="180" spans="1:17" x14ac:dyDescent="0.3">
      <c r="A180" s="2">
        <v>44473</v>
      </c>
      <c r="B180" s="3" t="s">
        <v>39</v>
      </c>
      <c r="C180" s="10">
        <v>36</v>
      </c>
      <c r="D180" s="15">
        <v>1596</v>
      </c>
      <c r="E180" s="15">
        <f t="shared" si="40"/>
        <v>1632</v>
      </c>
      <c r="F180" s="10">
        <v>33</v>
      </c>
      <c r="G180" s="13">
        <f t="shared" si="41"/>
        <v>1090.909090909091</v>
      </c>
      <c r="H180" s="13"/>
      <c r="J180" s="10">
        <v>32</v>
      </c>
      <c r="K180" s="15">
        <v>1571</v>
      </c>
      <c r="L180" s="15">
        <f t="shared" si="42"/>
        <v>1603</v>
      </c>
      <c r="M180" s="10">
        <v>33</v>
      </c>
      <c r="N180" s="10">
        <f t="shared" si="43"/>
        <v>11.111111111111111</v>
      </c>
      <c r="O180" s="10">
        <f t="shared" si="44"/>
        <v>1.5664160401002505</v>
      </c>
      <c r="P180" s="10">
        <f t="shared" si="45"/>
        <v>1.7769607843137254</v>
      </c>
      <c r="Q180" s="13"/>
    </row>
    <row r="181" spans="1:17" x14ac:dyDescent="0.3">
      <c r="A181" s="2">
        <v>44473</v>
      </c>
      <c r="B181" s="3" t="s">
        <v>38</v>
      </c>
      <c r="C181" s="15">
        <v>313</v>
      </c>
      <c r="D181" s="15">
        <v>2671</v>
      </c>
      <c r="E181" s="15">
        <f t="shared" si="40"/>
        <v>2984</v>
      </c>
      <c r="F181" s="10">
        <v>33</v>
      </c>
      <c r="G181" s="13">
        <f t="shared" si="41"/>
        <v>9484.8484848484859</v>
      </c>
      <c r="H181" s="13"/>
      <c r="J181" s="10">
        <v>26</v>
      </c>
      <c r="K181" s="15">
        <v>1321</v>
      </c>
      <c r="L181" s="15">
        <f t="shared" si="42"/>
        <v>1347</v>
      </c>
      <c r="M181" s="10">
        <v>33</v>
      </c>
      <c r="N181" s="10">
        <f t="shared" si="43"/>
        <v>91.693290734824288</v>
      </c>
      <c r="O181" s="10">
        <f t="shared" si="44"/>
        <v>50.542867839760383</v>
      </c>
      <c r="P181" s="10">
        <f t="shared" si="45"/>
        <v>54.859249329758711</v>
      </c>
      <c r="Q181" s="13"/>
    </row>
    <row r="182" spans="1:17" x14ac:dyDescent="0.3">
      <c r="A182" s="2">
        <v>44473</v>
      </c>
      <c r="B182" s="3" t="s">
        <v>36</v>
      </c>
      <c r="C182" s="10">
        <v>40</v>
      </c>
      <c r="D182" s="15">
        <v>2094</v>
      </c>
      <c r="E182" s="15">
        <f t="shared" si="40"/>
        <v>2134</v>
      </c>
      <c r="F182" s="10">
        <v>33</v>
      </c>
      <c r="G182" s="13">
        <f t="shared" si="41"/>
        <v>1212.1212121212122</v>
      </c>
      <c r="H182" s="13"/>
      <c r="J182" s="10">
        <v>33</v>
      </c>
      <c r="K182" s="15">
        <v>1305</v>
      </c>
      <c r="L182" s="15">
        <f t="shared" si="42"/>
        <v>1338</v>
      </c>
      <c r="M182" s="10">
        <v>33</v>
      </c>
      <c r="N182" s="10">
        <f t="shared" si="43"/>
        <v>17.5</v>
      </c>
      <c r="O182" s="10">
        <f t="shared" si="44"/>
        <v>37.679083094555878</v>
      </c>
      <c r="P182" s="10">
        <f t="shared" si="45"/>
        <v>37.300843486410493</v>
      </c>
      <c r="Q182" s="13"/>
    </row>
    <row r="183" spans="1:17" x14ac:dyDescent="0.3">
      <c r="A183" s="2">
        <v>44473</v>
      </c>
      <c r="B183" s="3" t="s">
        <v>44</v>
      </c>
      <c r="C183" s="10">
        <v>47</v>
      </c>
      <c r="D183" s="15">
        <v>1424</v>
      </c>
      <c r="E183" s="15">
        <f t="shared" si="40"/>
        <v>1471</v>
      </c>
      <c r="F183" s="10">
        <v>33</v>
      </c>
      <c r="G183" s="13">
        <f t="shared" si="41"/>
        <v>1424.2424242424242</v>
      </c>
      <c r="H183" s="13"/>
      <c r="J183" s="10">
        <v>59</v>
      </c>
      <c r="K183" s="15">
        <v>1635</v>
      </c>
      <c r="L183" s="15">
        <f t="shared" si="42"/>
        <v>1694</v>
      </c>
      <c r="M183" s="10">
        <v>33</v>
      </c>
      <c r="N183" s="10">
        <f t="shared" si="43"/>
        <v>-25.531914893617021</v>
      </c>
      <c r="O183" s="10">
        <f t="shared" si="44"/>
        <v>-14.817415730337077</v>
      </c>
      <c r="P183" s="10">
        <f t="shared" si="45"/>
        <v>-15.159755268524814</v>
      </c>
      <c r="Q183" s="13"/>
    </row>
    <row r="184" spans="1:17" x14ac:dyDescent="0.3">
      <c r="A184" s="2">
        <v>44474</v>
      </c>
      <c r="B184" s="3" t="s">
        <v>42</v>
      </c>
      <c r="C184" s="10">
        <v>67</v>
      </c>
      <c r="D184" s="15">
        <v>4224</v>
      </c>
      <c r="E184" s="15">
        <f t="shared" si="40"/>
        <v>4291</v>
      </c>
      <c r="F184" s="10">
        <v>33</v>
      </c>
      <c r="G184" s="13">
        <f t="shared" si="41"/>
        <v>2030.3030303030305</v>
      </c>
      <c r="H184" s="13"/>
      <c r="J184" s="10">
        <v>47</v>
      </c>
      <c r="K184" s="15">
        <v>5406</v>
      </c>
      <c r="L184" s="15">
        <f t="shared" si="42"/>
        <v>5453</v>
      </c>
      <c r="M184" s="10">
        <v>33</v>
      </c>
      <c r="N184" s="10">
        <f t="shared" si="43"/>
        <v>29.850746268656714</v>
      </c>
      <c r="O184" s="10">
        <f t="shared" si="44"/>
        <v>-27.982954545454547</v>
      </c>
      <c r="P184" s="10">
        <f t="shared" si="45"/>
        <v>-27.079934747145192</v>
      </c>
      <c r="Q184" s="13"/>
    </row>
    <row r="185" spans="1:17" x14ac:dyDescent="0.3">
      <c r="A185" s="2">
        <v>44474</v>
      </c>
      <c r="B185" s="3" t="s">
        <v>43</v>
      </c>
      <c r="C185" s="10">
        <v>41</v>
      </c>
      <c r="D185" s="15">
        <v>4802</v>
      </c>
      <c r="E185" s="15">
        <f t="shared" si="40"/>
        <v>4843</v>
      </c>
      <c r="F185" s="10">
        <v>33</v>
      </c>
      <c r="G185" s="13">
        <f t="shared" si="41"/>
        <v>1242.4242424242425</v>
      </c>
      <c r="H185" s="13"/>
      <c r="J185" s="10">
        <v>87</v>
      </c>
      <c r="K185" s="15">
        <v>5595</v>
      </c>
      <c r="L185" s="15">
        <f t="shared" si="42"/>
        <v>5682</v>
      </c>
      <c r="M185" s="10">
        <v>33</v>
      </c>
      <c r="N185" s="10">
        <f t="shared" si="43"/>
        <v>-112.19512195121952</v>
      </c>
      <c r="O185" s="10">
        <f t="shared" si="44"/>
        <v>-16.513952519783423</v>
      </c>
      <c r="P185" s="10">
        <f t="shared" si="45"/>
        <v>-17.323972744166838</v>
      </c>
      <c r="Q185" s="13"/>
    </row>
    <row r="186" spans="1:17" x14ac:dyDescent="0.3">
      <c r="A186" s="2">
        <v>44474</v>
      </c>
      <c r="B186" s="3" t="s">
        <v>40</v>
      </c>
      <c r="C186" s="10">
        <v>80</v>
      </c>
      <c r="D186" s="15">
        <v>5983</v>
      </c>
      <c r="E186" s="15">
        <f t="shared" si="40"/>
        <v>6063</v>
      </c>
      <c r="F186" s="10">
        <v>33</v>
      </c>
      <c r="G186" s="13">
        <f t="shared" si="41"/>
        <v>2424.2424242424245</v>
      </c>
      <c r="H186" s="13"/>
      <c r="J186" s="10">
        <v>65</v>
      </c>
      <c r="K186" s="15">
        <v>4975</v>
      </c>
      <c r="L186" s="15">
        <f t="shared" si="42"/>
        <v>5040</v>
      </c>
      <c r="M186" s="10">
        <v>33</v>
      </c>
      <c r="N186" s="10">
        <f t="shared" si="43"/>
        <v>18.75</v>
      </c>
      <c r="O186" s="10">
        <f t="shared" si="44"/>
        <v>16.847735249874646</v>
      </c>
      <c r="P186" s="10">
        <f t="shared" si="45"/>
        <v>16.872835230084114</v>
      </c>
      <c r="Q186" s="13"/>
    </row>
    <row r="187" spans="1:17" x14ac:dyDescent="0.3">
      <c r="A187" s="2">
        <v>44474</v>
      </c>
      <c r="B187" s="3" t="s">
        <v>41</v>
      </c>
      <c r="C187" s="10">
        <v>88</v>
      </c>
      <c r="D187" s="15">
        <v>6299</v>
      </c>
      <c r="E187" s="15">
        <f t="shared" si="40"/>
        <v>6387</v>
      </c>
      <c r="F187" s="10">
        <v>33</v>
      </c>
      <c r="G187" s="13">
        <f t="shared" si="41"/>
        <v>2666.666666666667</v>
      </c>
      <c r="H187" s="13"/>
      <c r="J187" s="10">
        <v>56</v>
      </c>
      <c r="K187" s="15">
        <v>5698</v>
      </c>
      <c r="L187" s="15">
        <f t="shared" si="42"/>
        <v>5754</v>
      </c>
      <c r="M187" s="10">
        <v>33</v>
      </c>
      <c r="N187" s="10">
        <f t="shared" si="43"/>
        <v>36.363636363636367</v>
      </c>
      <c r="O187" s="10">
        <f t="shared" si="44"/>
        <v>9.5411970153992698</v>
      </c>
      <c r="P187" s="10">
        <f t="shared" si="45"/>
        <v>9.9107562235791455</v>
      </c>
      <c r="Q187" s="13"/>
    </row>
    <row r="188" spans="1:17" x14ac:dyDescent="0.3">
      <c r="A188" s="2">
        <v>44474</v>
      </c>
      <c r="B188" s="3" t="s">
        <v>37</v>
      </c>
      <c r="C188" s="10">
        <v>46</v>
      </c>
      <c r="D188" s="15">
        <v>5447</v>
      </c>
      <c r="E188" s="15">
        <f t="shared" si="40"/>
        <v>5493</v>
      </c>
      <c r="F188" s="10">
        <v>33</v>
      </c>
      <c r="G188" s="13">
        <f t="shared" si="41"/>
        <v>1393.939393939394</v>
      </c>
      <c r="H188" s="13"/>
      <c r="J188" s="10">
        <v>32</v>
      </c>
      <c r="K188" s="15">
        <v>4392</v>
      </c>
      <c r="L188" s="15">
        <f t="shared" si="42"/>
        <v>4424</v>
      </c>
      <c r="M188" s="10">
        <v>33</v>
      </c>
      <c r="N188" s="10">
        <f t="shared" si="43"/>
        <v>30.434782608695656</v>
      </c>
      <c r="O188" s="10">
        <f t="shared" si="44"/>
        <v>19.368459702588581</v>
      </c>
      <c r="P188" s="10">
        <f t="shared" si="45"/>
        <v>19.46113235026397</v>
      </c>
      <c r="Q188" s="13"/>
    </row>
    <row r="189" spans="1:17" x14ac:dyDescent="0.3">
      <c r="A189" s="2">
        <v>44474</v>
      </c>
      <c r="B189" s="3" t="s">
        <v>39</v>
      </c>
      <c r="C189" s="10">
        <v>48</v>
      </c>
      <c r="D189" s="15">
        <v>4385</v>
      </c>
      <c r="E189" s="15">
        <f t="shared" si="40"/>
        <v>4433</v>
      </c>
      <c r="F189" s="10">
        <v>33</v>
      </c>
      <c r="G189" s="13">
        <f t="shared" si="41"/>
        <v>1454.5454545454545</v>
      </c>
      <c r="H189" s="13"/>
      <c r="J189" s="10">
        <v>62</v>
      </c>
      <c r="K189" s="15">
        <v>7383</v>
      </c>
      <c r="L189" s="15">
        <f t="shared" si="42"/>
        <v>7445</v>
      </c>
      <c r="M189" s="10">
        <v>33</v>
      </c>
      <c r="N189" s="10">
        <f t="shared" si="43"/>
        <v>-29.166666666666668</v>
      </c>
      <c r="O189" s="10">
        <f t="shared" si="44"/>
        <v>-68.369441277080952</v>
      </c>
      <c r="P189" s="10">
        <f t="shared" si="45"/>
        <v>-67.944958267538908</v>
      </c>
      <c r="Q189" s="13"/>
    </row>
    <row r="190" spans="1:17" x14ac:dyDescent="0.3">
      <c r="A190" s="2">
        <v>44474</v>
      </c>
      <c r="B190" s="3" t="s">
        <v>38</v>
      </c>
      <c r="C190" s="10">
        <v>88</v>
      </c>
      <c r="D190" s="15">
        <v>6905</v>
      </c>
      <c r="E190" s="15">
        <f t="shared" si="40"/>
        <v>6993</v>
      </c>
      <c r="F190" s="10">
        <v>33</v>
      </c>
      <c r="G190" s="13">
        <f t="shared" si="41"/>
        <v>2666.666666666667</v>
      </c>
      <c r="H190" s="13"/>
      <c r="J190" s="10">
        <v>55</v>
      </c>
      <c r="K190" s="15">
        <v>5752</v>
      </c>
      <c r="L190" s="15">
        <f t="shared" si="42"/>
        <v>5807</v>
      </c>
      <c r="M190" s="10">
        <v>33</v>
      </c>
      <c r="N190" s="10">
        <f t="shared" si="43"/>
        <v>37.5</v>
      </c>
      <c r="O190" s="10">
        <f t="shared" si="44"/>
        <v>16.698044895003619</v>
      </c>
      <c r="P190" s="10">
        <f t="shared" si="45"/>
        <v>16.959816959816958</v>
      </c>
      <c r="Q190" s="13"/>
    </row>
    <row r="191" spans="1:17" x14ac:dyDescent="0.3">
      <c r="A191" s="2">
        <v>44474</v>
      </c>
      <c r="B191" s="3" t="s">
        <v>36</v>
      </c>
      <c r="C191" s="10">
        <v>48</v>
      </c>
      <c r="D191" s="15">
        <v>6294</v>
      </c>
      <c r="E191" s="15">
        <f t="shared" si="40"/>
        <v>6342</v>
      </c>
      <c r="F191" s="10">
        <v>33</v>
      </c>
      <c r="G191" s="13">
        <f t="shared" si="41"/>
        <v>1454.5454545454545</v>
      </c>
      <c r="H191" s="13"/>
      <c r="J191" s="10">
        <v>176</v>
      </c>
      <c r="K191" s="15">
        <v>22382</v>
      </c>
      <c r="L191" s="15">
        <f t="shared" si="42"/>
        <v>22558</v>
      </c>
      <c r="M191" s="10">
        <v>33</v>
      </c>
      <c r="N191" s="10">
        <f t="shared" ref="N191:N222" si="46">+(C191-J191)/C191*100</f>
        <v>-266.66666666666663</v>
      </c>
      <c r="O191" s="10">
        <f t="shared" ref="O191:O222" si="47">+(D191-K191)/D191*100</f>
        <v>-255.6085160470289</v>
      </c>
      <c r="Q191" s="13"/>
    </row>
    <row r="192" spans="1:17" x14ac:dyDescent="0.3">
      <c r="A192" s="2">
        <v>44474</v>
      </c>
      <c r="B192" s="3" t="s">
        <v>44</v>
      </c>
      <c r="C192" s="15">
        <v>128</v>
      </c>
      <c r="D192" s="15">
        <v>3716</v>
      </c>
      <c r="E192" s="15">
        <f t="shared" si="40"/>
        <v>3844</v>
      </c>
      <c r="F192" s="10">
        <v>33</v>
      </c>
      <c r="G192" s="13">
        <f t="shared" si="41"/>
        <v>3878.787878787879</v>
      </c>
      <c r="H192" s="13"/>
      <c r="J192" s="10">
        <v>83</v>
      </c>
      <c r="K192" s="15">
        <v>3775</v>
      </c>
      <c r="L192" s="15">
        <f t="shared" si="42"/>
        <v>3858</v>
      </c>
      <c r="M192" s="10">
        <v>33</v>
      </c>
      <c r="N192" s="10">
        <f t="shared" si="46"/>
        <v>35.15625</v>
      </c>
      <c r="O192" s="10">
        <f t="shared" si="47"/>
        <v>-1.5877287405812703</v>
      </c>
      <c r="P192" s="10">
        <f>+(E192-L192)/E192*100</f>
        <v>-0.36420395421436003</v>
      </c>
      <c r="Q192" s="13"/>
    </row>
    <row r="193" spans="1:17" x14ac:dyDescent="0.3">
      <c r="A193" s="2">
        <v>44475</v>
      </c>
      <c r="B193" s="3" t="s">
        <v>42</v>
      </c>
      <c r="C193" s="10">
        <v>30</v>
      </c>
      <c r="D193" s="15">
        <v>3207</v>
      </c>
      <c r="E193" s="15">
        <f t="shared" si="40"/>
        <v>3237</v>
      </c>
      <c r="F193" s="10">
        <v>33</v>
      </c>
      <c r="G193" s="13">
        <f t="shared" si="41"/>
        <v>909.09090909090912</v>
      </c>
      <c r="H193" s="13"/>
      <c r="J193" s="10">
        <v>23</v>
      </c>
      <c r="K193" s="15">
        <v>4924</v>
      </c>
      <c r="L193" s="15">
        <f t="shared" si="42"/>
        <v>4947</v>
      </c>
      <c r="M193" s="10">
        <v>33</v>
      </c>
      <c r="N193" s="10">
        <f t="shared" si="46"/>
        <v>23.333333333333332</v>
      </c>
      <c r="O193" s="10">
        <f t="shared" si="47"/>
        <v>-53.539133146242591</v>
      </c>
      <c r="P193" s="10">
        <f>+(E193-L193)/E193*100</f>
        <v>-52.826691380908251</v>
      </c>
      <c r="Q193" s="13"/>
    </row>
    <row r="194" spans="1:17" x14ac:dyDescent="0.3">
      <c r="A194" s="2">
        <v>44475</v>
      </c>
      <c r="B194" s="3" t="s">
        <v>43</v>
      </c>
      <c r="C194" s="10">
        <v>29</v>
      </c>
      <c r="D194" s="15">
        <v>3037</v>
      </c>
      <c r="E194" s="15">
        <f t="shared" si="40"/>
        <v>3066</v>
      </c>
      <c r="F194" s="10">
        <v>33</v>
      </c>
      <c r="G194" s="13">
        <f t="shared" si="41"/>
        <v>878.78787878787887</v>
      </c>
      <c r="H194" s="13"/>
      <c r="J194" s="10">
        <v>44</v>
      </c>
      <c r="K194" s="15">
        <v>3925</v>
      </c>
      <c r="L194" s="15">
        <f t="shared" si="42"/>
        <v>3969</v>
      </c>
      <c r="M194" s="10">
        <v>33</v>
      </c>
      <c r="N194" s="10">
        <f t="shared" si="46"/>
        <v>-51.724137931034484</v>
      </c>
      <c r="O194" s="10">
        <f t="shared" si="47"/>
        <v>-29.239380968060587</v>
      </c>
      <c r="P194" s="10">
        <f>+(E194-L194)/E194*100</f>
        <v>-29.452054794520549</v>
      </c>
      <c r="Q194" s="13"/>
    </row>
    <row r="195" spans="1:17" x14ac:dyDescent="0.3">
      <c r="A195" s="2">
        <v>44475</v>
      </c>
      <c r="B195" s="3" t="s">
        <v>40</v>
      </c>
      <c r="C195" s="10">
        <v>45</v>
      </c>
      <c r="D195" s="15">
        <v>4301</v>
      </c>
      <c r="E195" s="15">
        <f t="shared" si="40"/>
        <v>4346</v>
      </c>
      <c r="F195" s="10">
        <v>33</v>
      </c>
      <c r="G195" s="13">
        <f t="shared" si="41"/>
        <v>1363.6363636363637</v>
      </c>
      <c r="H195" s="13"/>
      <c r="J195" s="10">
        <v>46</v>
      </c>
      <c r="K195" s="15">
        <v>4569</v>
      </c>
      <c r="L195" s="15">
        <f t="shared" si="42"/>
        <v>4615</v>
      </c>
      <c r="M195" s="10">
        <v>33</v>
      </c>
      <c r="N195" s="10">
        <f t="shared" si="46"/>
        <v>-2.2222222222222223</v>
      </c>
      <c r="O195" s="10">
        <f t="shared" si="47"/>
        <v>-6.2311090444082771</v>
      </c>
      <c r="P195" s="10">
        <f>+(E195-L195)/E195*100</f>
        <v>-6.1895996318453754</v>
      </c>
      <c r="Q195" s="13"/>
    </row>
    <row r="196" spans="1:17" x14ac:dyDescent="0.3">
      <c r="A196" s="2">
        <v>44475</v>
      </c>
      <c r="B196" s="3" t="s">
        <v>41</v>
      </c>
      <c r="C196" s="10">
        <v>56</v>
      </c>
      <c r="D196" s="15">
        <v>4665</v>
      </c>
      <c r="E196" s="15">
        <f t="shared" si="40"/>
        <v>4721</v>
      </c>
      <c r="F196" s="10">
        <v>33</v>
      </c>
      <c r="G196" s="13">
        <f t="shared" si="41"/>
        <v>1696.969696969697</v>
      </c>
      <c r="H196" s="13"/>
      <c r="J196" s="15">
        <v>25</v>
      </c>
      <c r="K196" s="15">
        <v>6038</v>
      </c>
      <c r="L196" s="15">
        <f t="shared" si="42"/>
        <v>6063</v>
      </c>
      <c r="M196" s="10">
        <v>33</v>
      </c>
      <c r="N196" s="10">
        <f t="shared" si="46"/>
        <v>55.357142857142861</v>
      </c>
      <c r="O196" s="10">
        <f t="shared" si="47"/>
        <v>-29.431939978563769</v>
      </c>
      <c r="P196" s="10">
        <f>+(E196-L196)/E196*100</f>
        <v>-28.426180893878417</v>
      </c>
      <c r="Q196" s="13"/>
    </row>
    <row r="197" spans="1:17" x14ac:dyDescent="0.3">
      <c r="A197" s="2">
        <v>44475</v>
      </c>
      <c r="B197" s="3" t="s">
        <v>37</v>
      </c>
      <c r="C197" s="10">
        <v>33</v>
      </c>
      <c r="D197" s="15">
        <v>3553</v>
      </c>
      <c r="E197" s="15">
        <f t="shared" si="40"/>
        <v>3586</v>
      </c>
      <c r="F197" s="10">
        <v>33</v>
      </c>
      <c r="G197" s="13">
        <f t="shared" si="41"/>
        <v>1000</v>
      </c>
      <c r="H197" s="13"/>
      <c r="J197" s="10">
        <v>32</v>
      </c>
      <c r="K197" s="15">
        <v>8260</v>
      </c>
      <c r="L197" s="15">
        <f t="shared" si="42"/>
        <v>8292</v>
      </c>
      <c r="M197" s="10">
        <v>33</v>
      </c>
      <c r="N197" s="10">
        <f t="shared" si="46"/>
        <v>3.0303030303030303</v>
      </c>
      <c r="O197" s="10">
        <f t="shared" si="47"/>
        <v>-132.47959470869688</v>
      </c>
      <c r="Q197" s="13"/>
    </row>
    <row r="198" spans="1:17" x14ac:dyDescent="0.3">
      <c r="A198" s="2">
        <v>44475</v>
      </c>
      <c r="B198" s="3" t="s">
        <v>39</v>
      </c>
      <c r="C198" s="10">
        <v>32</v>
      </c>
      <c r="D198" s="15">
        <v>8260</v>
      </c>
      <c r="E198" s="15">
        <f t="shared" si="40"/>
        <v>8292</v>
      </c>
      <c r="F198" s="10">
        <v>33</v>
      </c>
      <c r="G198" s="13">
        <f t="shared" si="41"/>
        <v>969.69696969696975</v>
      </c>
      <c r="H198" s="13"/>
      <c r="J198" s="10">
        <v>39</v>
      </c>
      <c r="K198" s="15">
        <v>5893</v>
      </c>
      <c r="L198" s="15">
        <f t="shared" si="42"/>
        <v>5932</v>
      </c>
      <c r="M198" s="10">
        <v>33</v>
      </c>
      <c r="N198" s="10">
        <f t="shared" si="46"/>
        <v>-21.875</v>
      </c>
      <c r="O198" s="10">
        <f t="shared" si="47"/>
        <v>28.656174334140438</v>
      </c>
      <c r="P198" s="10">
        <f t="shared" ref="P198:P229" si="48">+(E198-L198)/E198*100</f>
        <v>28.461167390255671</v>
      </c>
      <c r="Q198" s="13"/>
    </row>
    <row r="199" spans="1:17" x14ac:dyDescent="0.3">
      <c r="A199" s="2">
        <v>44475</v>
      </c>
      <c r="B199" s="3" t="s">
        <v>38</v>
      </c>
      <c r="C199" s="10">
        <v>46</v>
      </c>
      <c r="D199" s="15">
        <v>5310</v>
      </c>
      <c r="E199" s="15">
        <f t="shared" si="40"/>
        <v>5356</v>
      </c>
      <c r="F199" s="10">
        <v>33</v>
      </c>
      <c r="G199" s="13">
        <f t="shared" si="41"/>
        <v>1393.939393939394</v>
      </c>
      <c r="H199" s="13"/>
      <c r="J199" s="10">
        <v>20</v>
      </c>
      <c r="K199" s="15">
        <v>2922</v>
      </c>
      <c r="L199" s="15">
        <f t="shared" si="42"/>
        <v>2942</v>
      </c>
      <c r="M199" s="10">
        <v>33</v>
      </c>
      <c r="N199" s="10">
        <f t="shared" si="46"/>
        <v>56.521739130434781</v>
      </c>
      <c r="O199" s="10">
        <f t="shared" si="47"/>
        <v>44.971751412429377</v>
      </c>
      <c r="P199" s="10">
        <f t="shared" si="48"/>
        <v>45.070948469006723</v>
      </c>
      <c r="Q199" s="13"/>
    </row>
    <row r="200" spans="1:17" x14ac:dyDescent="0.3">
      <c r="A200" s="2">
        <v>44475</v>
      </c>
      <c r="B200" s="3" t="s">
        <v>36</v>
      </c>
      <c r="C200" s="10">
        <v>78</v>
      </c>
      <c r="D200" s="15">
        <v>8639</v>
      </c>
      <c r="E200" s="15">
        <f t="shared" si="40"/>
        <v>8717</v>
      </c>
      <c r="F200" s="10">
        <v>33</v>
      </c>
      <c r="G200" s="13">
        <f t="shared" si="41"/>
        <v>2363.636363636364</v>
      </c>
      <c r="H200" s="13"/>
      <c r="J200" s="10">
        <v>51</v>
      </c>
      <c r="K200" s="15">
        <v>11195</v>
      </c>
      <c r="L200" s="15">
        <f t="shared" si="42"/>
        <v>11246</v>
      </c>
      <c r="M200" s="10">
        <v>33</v>
      </c>
      <c r="N200" s="10">
        <f t="shared" si="46"/>
        <v>34.615384615384613</v>
      </c>
      <c r="O200" s="10">
        <f t="shared" si="47"/>
        <v>-29.586757726588726</v>
      </c>
      <c r="P200" s="10">
        <f t="shared" si="48"/>
        <v>-29.012274865205917</v>
      </c>
      <c r="Q200" s="13"/>
    </row>
    <row r="201" spans="1:17" x14ac:dyDescent="0.3">
      <c r="A201" s="2">
        <v>44475</v>
      </c>
      <c r="B201" s="3" t="s">
        <v>44</v>
      </c>
      <c r="C201" s="10">
        <v>33</v>
      </c>
      <c r="D201" s="15">
        <v>4050</v>
      </c>
      <c r="E201" s="15">
        <f t="shared" si="40"/>
        <v>4083</v>
      </c>
      <c r="F201" s="10">
        <v>33</v>
      </c>
      <c r="G201" s="13">
        <f t="shared" si="41"/>
        <v>1000</v>
      </c>
      <c r="H201" s="13"/>
      <c r="J201" s="10">
        <v>78</v>
      </c>
      <c r="K201" s="15">
        <v>8327</v>
      </c>
      <c r="L201" s="15">
        <f t="shared" si="42"/>
        <v>8405</v>
      </c>
      <c r="M201" s="10">
        <v>33</v>
      </c>
      <c r="N201" s="10">
        <f t="shared" si="46"/>
        <v>-136.36363636363635</v>
      </c>
      <c r="O201" s="10">
        <f t="shared" si="47"/>
        <v>-105.60493827160494</v>
      </c>
      <c r="P201" s="10">
        <f t="shared" si="48"/>
        <v>-105.85353906441341</v>
      </c>
      <c r="Q201" s="13"/>
    </row>
    <row r="202" spans="1:17" x14ac:dyDescent="0.3">
      <c r="A202" s="2">
        <v>44476</v>
      </c>
      <c r="B202" s="3" t="s">
        <v>42</v>
      </c>
      <c r="C202" s="10">
        <v>26</v>
      </c>
      <c r="D202" s="15">
        <v>2399</v>
      </c>
      <c r="E202" s="15">
        <f t="shared" si="40"/>
        <v>2425</v>
      </c>
      <c r="F202" s="10">
        <v>33</v>
      </c>
      <c r="G202" s="13">
        <f t="shared" si="41"/>
        <v>787.87878787878788</v>
      </c>
      <c r="H202" s="13"/>
      <c r="J202" s="10">
        <v>19</v>
      </c>
      <c r="K202" s="15">
        <v>1778</v>
      </c>
      <c r="L202" s="15">
        <f t="shared" si="42"/>
        <v>1797</v>
      </c>
      <c r="M202" s="10">
        <v>33</v>
      </c>
      <c r="N202" s="10">
        <f t="shared" si="46"/>
        <v>26.923076923076923</v>
      </c>
      <c r="O202" s="10">
        <f t="shared" si="47"/>
        <v>25.885785744060026</v>
      </c>
      <c r="P202" s="10">
        <f t="shared" si="48"/>
        <v>25.896907216494846</v>
      </c>
      <c r="Q202" s="13"/>
    </row>
    <row r="203" spans="1:17" x14ac:dyDescent="0.3">
      <c r="A203" s="2">
        <v>44476</v>
      </c>
      <c r="B203" s="3" t="s">
        <v>43</v>
      </c>
      <c r="C203" s="10">
        <v>26</v>
      </c>
      <c r="D203" s="15">
        <v>1729</v>
      </c>
      <c r="E203" s="15">
        <f t="shared" ref="E203:E246" si="49">+C203+D203</f>
        <v>1755</v>
      </c>
      <c r="F203" s="10">
        <v>33</v>
      </c>
      <c r="G203" s="13">
        <f t="shared" ref="G203:G246" si="50">(1000/F203)*C203</f>
        <v>787.87878787878788</v>
      </c>
      <c r="H203" s="13"/>
      <c r="J203" s="10">
        <v>34</v>
      </c>
      <c r="K203" s="15">
        <v>2305</v>
      </c>
      <c r="L203" s="15">
        <f t="shared" si="42"/>
        <v>2339</v>
      </c>
      <c r="M203" s="10">
        <v>33</v>
      </c>
      <c r="N203" s="10">
        <f t="shared" si="46"/>
        <v>-30.76923076923077</v>
      </c>
      <c r="O203" s="10">
        <f t="shared" si="47"/>
        <v>-33.314054366685944</v>
      </c>
      <c r="P203" s="10">
        <f t="shared" si="48"/>
        <v>-33.276353276353277</v>
      </c>
      <c r="Q203" s="13"/>
    </row>
    <row r="204" spans="1:17" x14ac:dyDescent="0.3">
      <c r="A204" s="2">
        <v>44476</v>
      </c>
      <c r="B204" s="3" t="s">
        <v>40</v>
      </c>
      <c r="C204" s="10">
        <v>33</v>
      </c>
      <c r="D204" s="15">
        <v>2278</v>
      </c>
      <c r="E204" s="15">
        <f t="shared" si="49"/>
        <v>2311</v>
      </c>
      <c r="F204" s="10">
        <v>33</v>
      </c>
      <c r="G204" s="13">
        <f t="shared" si="50"/>
        <v>1000</v>
      </c>
      <c r="H204" s="13"/>
      <c r="J204" s="10">
        <v>30</v>
      </c>
      <c r="K204" s="15">
        <v>2057</v>
      </c>
      <c r="L204" s="15">
        <f t="shared" si="42"/>
        <v>2087</v>
      </c>
      <c r="M204" s="10">
        <v>33</v>
      </c>
      <c r="N204" s="10">
        <f t="shared" si="46"/>
        <v>9.0909090909090917</v>
      </c>
      <c r="O204" s="10">
        <f t="shared" si="47"/>
        <v>9.7014925373134329</v>
      </c>
      <c r="P204" s="10">
        <f t="shared" si="48"/>
        <v>9.6927736910428379</v>
      </c>
      <c r="Q204" s="13"/>
    </row>
    <row r="205" spans="1:17" x14ac:dyDescent="0.3">
      <c r="A205" s="2">
        <v>44476</v>
      </c>
      <c r="B205" s="3" t="s">
        <v>41</v>
      </c>
      <c r="C205" s="10">
        <v>27</v>
      </c>
      <c r="D205" s="15">
        <v>2838</v>
      </c>
      <c r="E205" s="15">
        <f t="shared" si="49"/>
        <v>2865</v>
      </c>
      <c r="F205" s="10">
        <v>33</v>
      </c>
      <c r="G205" s="13">
        <f t="shared" si="50"/>
        <v>818.18181818181824</v>
      </c>
      <c r="H205" s="13"/>
      <c r="J205" s="15">
        <v>26</v>
      </c>
      <c r="K205" s="15">
        <v>1907</v>
      </c>
      <c r="L205" s="15">
        <f t="shared" si="42"/>
        <v>1933</v>
      </c>
      <c r="M205" s="10">
        <v>33</v>
      </c>
      <c r="N205" s="10">
        <f t="shared" si="46"/>
        <v>3.7037037037037033</v>
      </c>
      <c r="O205" s="10">
        <f t="shared" si="47"/>
        <v>32.804792107117684</v>
      </c>
      <c r="P205" s="10">
        <f t="shared" si="48"/>
        <v>32.53054101221641</v>
      </c>
      <c r="Q205" s="13"/>
    </row>
    <row r="206" spans="1:17" x14ac:dyDescent="0.3">
      <c r="A206" s="2">
        <v>44476</v>
      </c>
      <c r="B206" s="3" t="s">
        <v>37</v>
      </c>
      <c r="C206" s="10">
        <v>23</v>
      </c>
      <c r="D206" s="15">
        <v>2654</v>
      </c>
      <c r="E206" s="15">
        <f t="shared" si="49"/>
        <v>2677</v>
      </c>
      <c r="F206" s="10">
        <v>33</v>
      </c>
      <c r="G206" s="13">
        <f t="shared" si="50"/>
        <v>696.969696969697</v>
      </c>
      <c r="H206" s="13"/>
      <c r="J206" s="10">
        <v>26</v>
      </c>
      <c r="K206" s="15">
        <v>2919</v>
      </c>
      <c r="L206" s="15">
        <f t="shared" si="42"/>
        <v>2945</v>
      </c>
      <c r="M206" s="10">
        <v>33</v>
      </c>
      <c r="N206" s="10">
        <f t="shared" si="46"/>
        <v>-13.043478260869565</v>
      </c>
      <c r="O206" s="10">
        <f t="shared" si="47"/>
        <v>-9.9849284099472495</v>
      </c>
      <c r="P206" s="10">
        <f t="shared" si="48"/>
        <v>-10.011206574523721</v>
      </c>
      <c r="Q206" s="13"/>
    </row>
    <row r="207" spans="1:17" x14ac:dyDescent="0.3">
      <c r="A207" s="2">
        <v>44476</v>
      </c>
      <c r="B207" s="3" t="s">
        <v>39</v>
      </c>
      <c r="C207" s="10">
        <v>26</v>
      </c>
      <c r="D207" s="15">
        <v>1244</v>
      </c>
      <c r="E207" s="15">
        <f t="shared" si="49"/>
        <v>1270</v>
      </c>
      <c r="F207" s="10">
        <v>33</v>
      </c>
      <c r="G207" s="13">
        <f t="shared" si="50"/>
        <v>787.87878787878788</v>
      </c>
      <c r="H207" s="13"/>
      <c r="J207" s="10">
        <v>16</v>
      </c>
      <c r="K207" s="15">
        <v>2220</v>
      </c>
      <c r="L207" s="15">
        <f t="shared" si="42"/>
        <v>2236</v>
      </c>
      <c r="M207" s="10">
        <v>33</v>
      </c>
      <c r="N207" s="10">
        <f t="shared" si="46"/>
        <v>38.461538461538467</v>
      </c>
      <c r="O207" s="10">
        <f t="shared" si="47"/>
        <v>-78.456591639871391</v>
      </c>
      <c r="P207" s="10">
        <f t="shared" si="48"/>
        <v>-76.062992125984252</v>
      </c>
      <c r="Q207" s="13"/>
    </row>
    <row r="208" spans="1:17" x14ac:dyDescent="0.3">
      <c r="A208" s="2">
        <v>44476</v>
      </c>
      <c r="B208" s="3" t="s">
        <v>38</v>
      </c>
      <c r="C208" s="10">
        <v>26</v>
      </c>
      <c r="D208" s="15">
        <v>1239</v>
      </c>
      <c r="E208" s="15">
        <f t="shared" si="49"/>
        <v>1265</v>
      </c>
      <c r="F208" s="10">
        <v>33</v>
      </c>
      <c r="G208" s="13">
        <f t="shared" si="50"/>
        <v>787.87878787878788</v>
      </c>
      <c r="H208" s="13"/>
      <c r="J208" s="10">
        <v>46</v>
      </c>
      <c r="K208" s="15">
        <v>7204</v>
      </c>
      <c r="L208" s="15">
        <f t="shared" si="42"/>
        <v>7250</v>
      </c>
      <c r="M208" s="10">
        <v>33</v>
      </c>
      <c r="N208" s="10">
        <f t="shared" si="46"/>
        <v>-76.923076923076934</v>
      </c>
      <c r="O208" s="10">
        <f t="shared" si="47"/>
        <v>-481.43664245359162</v>
      </c>
      <c r="P208" s="10">
        <f t="shared" si="48"/>
        <v>-473.12252964426875</v>
      </c>
      <c r="Q208" s="13"/>
    </row>
    <row r="209" spans="1:17" x14ac:dyDescent="0.3">
      <c r="A209" s="2">
        <v>44476</v>
      </c>
      <c r="B209" s="3" t="s">
        <v>36</v>
      </c>
      <c r="C209" s="10">
        <v>22</v>
      </c>
      <c r="D209" s="15">
        <v>1315</v>
      </c>
      <c r="E209" s="15">
        <f t="shared" si="49"/>
        <v>1337</v>
      </c>
      <c r="F209" s="10">
        <v>33</v>
      </c>
      <c r="G209" s="13">
        <f t="shared" si="50"/>
        <v>666.66666666666674</v>
      </c>
      <c r="H209" s="13"/>
      <c r="J209" s="10">
        <v>22</v>
      </c>
      <c r="K209" s="15">
        <v>1649</v>
      </c>
      <c r="L209" s="15">
        <f t="shared" si="42"/>
        <v>1671</v>
      </c>
      <c r="M209" s="10">
        <v>33</v>
      </c>
      <c r="N209" s="10">
        <f t="shared" si="46"/>
        <v>0</v>
      </c>
      <c r="O209" s="10">
        <f t="shared" si="47"/>
        <v>-25.399239543726239</v>
      </c>
      <c r="P209" s="10">
        <f t="shared" si="48"/>
        <v>-24.981301421091999</v>
      </c>
      <c r="Q209" s="13"/>
    </row>
    <row r="210" spans="1:17" x14ac:dyDescent="0.3">
      <c r="A210" s="2">
        <v>44476</v>
      </c>
      <c r="B210" s="3" t="s">
        <v>44</v>
      </c>
      <c r="C210" s="10">
        <v>51</v>
      </c>
      <c r="D210" s="15">
        <v>1457</v>
      </c>
      <c r="E210" s="15">
        <f t="shared" si="49"/>
        <v>1508</v>
      </c>
      <c r="F210" s="10">
        <v>33</v>
      </c>
      <c r="G210" s="13">
        <f t="shared" si="50"/>
        <v>1545.4545454545455</v>
      </c>
      <c r="H210" s="13"/>
      <c r="J210" s="10">
        <v>33</v>
      </c>
      <c r="K210" s="15">
        <v>1376</v>
      </c>
      <c r="L210" s="15">
        <f t="shared" si="42"/>
        <v>1409</v>
      </c>
      <c r="M210" s="10">
        <v>33</v>
      </c>
      <c r="N210" s="10">
        <f t="shared" si="46"/>
        <v>35.294117647058826</v>
      </c>
      <c r="O210" s="10">
        <f t="shared" si="47"/>
        <v>5.5593685655456415</v>
      </c>
      <c r="P210" s="10">
        <f t="shared" si="48"/>
        <v>6.5649867374005302</v>
      </c>
      <c r="Q210" s="13"/>
    </row>
    <row r="211" spans="1:17" x14ac:dyDescent="0.3">
      <c r="A211" s="2">
        <v>44481</v>
      </c>
      <c r="B211" s="3" t="s">
        <v>42</v>
      </c>
      <c r="C211" s="13">
        <v>23</v>
      </c>
      <c r="D211" s="15">
        <v>4355</v>
      </c>
      <c r="E211" s="15">
        <f t="shared" si="49"/>
        <v>4378</v>
      </c>
      <c r="F211" s="10">
        <v>33</v>
      </c>
      <c r="G211" s="13">
        <f t="shared" si="50"/>
        <v>696.969696969697</v>
      </c>
      <c r="H211" s="13"/>
      <c r="J211" s="13">
        <v>60</v>
      </c>
      <c r="K211" s="15">
        <v>3052</v>
      </c>
      <c r="L211" s="15">
        <f t="shared" si="42"/>
        <v>3112</v>
      </c>
      <c r="M211" s="10">
        <v>33</v>
      </c>
      <c r="N211" s="10">
        <f t="shared" si="46"/>
        <v>-160.86956521739131</v>
      </c>
      <c r="O211" s="10">
        <f t="shared" si="47"/>
        <v>29.919632606199769</v>
      </c>
      <c r="P211" s="10">
        <f t="shared" si="48"/>
        <v>28.917313841936959</v>
      </c>
      <c r="Q211" s="13"/>
    </row>
    <row r="212" spans="1:17" x14ac:dyDescent="0.3">
      <c r="A212" s="2">
        <v>44481</v>
      </c>
      <c r="B212" s="3" t="s">
        <v>43</v>
      </c>
      <c r="C212" s="13">
        <v>17</v>
      </c>
      <c r="D212" s="15">
        <v>2894</v>
      </c>
      <c r="E212" s="15">
        <f t="shared" si="49"/>
        <v>2911</v>
      </c>
      <c r="F212" s="10">
        <v>33</v>
      </c>
      <c r="G212" s="13">
        <f t="shared" si="50"/>
        <v>515.15151515151513</v>
      </c>
      <c r="H212" s="13"/>
      <c r="J212" s="13">
        <v>17</v>
      </c>
      <c r="K212" s="15">
        <v>2421</v>
      </c>
      <c r="L212" s="15">
        <f t="shared" ref="L212:L246" si="51">+J212+K212</f>
        <v>2438</v>
      </c>
      <c r="M212" s="10">
        <v>33</v>
      </c>
      <c r="N212" s="10">
        <f t="shared" si="46"/>
        <v>0</v>
      </c>
      <c r="O212" s="10">
        <f t="shared" si="47"/>
        <v>16.344160331720804</v>
      </c>
      <c r="P212" s="10">
        <f t="shared" si="48"/>
        <v>16.248711782892478</v>
      </c>
      <c r="Q212" s="13"/>
    </row>
    <row r="213" spans="1:17" x14ac:dyDescent="0.3">
      <c r="A213" s="2">
        <v>44481</v>
      </c>
      <c r="B213" s="3" t="s">
        <v>40</v>
      </c>
      <c r="C213" s="13">
        <v>14</v>
      </c>
      <c r="D213" s="15">
        <v>2788</v>
      </c>
      <c r="E213" s="15">
        <f t="shared" si="49"/>
        <v>2802</v>
      </c>
      <c r="F213" s="10">
        <v>33</v>
      </c>
      <c r="G213" s="13">
        <f t="shared" si="50"/>
        <v>424.24242424242425</v>
      </c>
      <c r="H213" s="13"/>
      <c r="J213" s="13">
        <v>13</v>
      </c>
      <c r="K213" s="15">
        <v>2669</v>
      </c>
      <c r="L213" s="15">
        <f t="shared" si="51"/>
        <v>2682</v>
      </c>
      <c r="M213" s="10">
        <v>33</v>
      </c>
      <c r="N213" s="10">
        <f t="shared" si="46"/>
        <v>7.1428571428571423</v>
      </c>
      <c r="O213" s="10">
        <f t="shared" si="47"/>
        <v>4.2682926829268295</v>
      </c>
      <c r="P213" s="10">
        <f t="shared" si="48"/>
        <v>4.2826552462526761</v>
      </c>
      <c r="Q213" s="13"/>
    </row>
    <row r="214" spans="1:17" x14ac:dyDescent="0.3">
      <c r="A214" s="2">
        <v>44481</v>
      </c>
      <c r="B214" s="3" t="s">
        <v>41</v>
      </c>
      <c r="C214" s="3">
        <v>21</v>
      </c>
      <c r="D214" s="1">
        <v>2628</v>
      </c>
      <c r="E214" s="15">
        <f t="shared" si="49"/>
        <v>2649</v>
      </c>
      <c r="F214" s="10">
        <v>33</v>
      </c>
      <c r="G214" s="13">
        <f t="shared" si="50"/>
        <v>636.36363636363637</v>
      </c>
      <c r="H214" s="13"/>
      <c r="J214" s="3">
        <v>20</v>
      </c>
      <c r="K214" s="1">
        <v>2601</v>
      </c>
      <c r="L214" s="15">
        <f t="shared" si="51"/>
        <v>2621</v>
      </c>
      <c r="M214" s="10">
        <v>33</v>
      </c>
      <c r="N214" s="10">
        <f t="shared" si="46"/>
        <v>4.7619047619047619</v>
      </c>
      <c r="O214" s="10">
        <f t="shared" si="47"/>
        <v>1.0273972602739725</v>
      </c>
      <c r="P214" s="10">
        <f t="shared" si="48"/>
        <v>1.0570026425066061</v>
      </c>
      <c r="Q214" s="13"/>
    </row>
    <row r="215" spans="1:17" x14ac:dyDescent="0.3">
      <c r="A215" s="2">
        <v>44481</v>
      </c>
      <c r="B215" s="3" t="s">
        <v>37</v>
      </c>
      <c r="C215" s="16">
        <v>9</v>
      </c>
      <c r="D215" s="15">
        <v>2416</v>
      </c>
      <c r="E215" s="15">
        <f t="shared" si="49"/>
        <v>2425</v>
      </c>
      <c r="F215" s="10">
        <v>33</v>
      </c>
      <c r="G215" s="13">
        <f t="shared" si="50"/>
        <v>272.72727272727275</v>
      </c>
      <c r="H215" s="13"/>
      <c r="J215" s="16">
        <v>12</v>
      </c>
      <c r="K215" s="15">
        <v>1987</v>
      </c>
      <c r="L215" s="15">
        <f t="shared" si="51"/>
        <v>1999</v>
      </c>
      <c r="M215" s="10">
        <v>33</v>
      </c>
      <c r="N215" s="10">
        <f t="shared" si="46"/>
        <v>-33.333333333333329</v>
      </c>
      <c r="O215" s="10">
        <f t="shared" si="47"/>
        <v>17.756622516556291</v>
      </c>
      <c r="P215" s="10">
        <f t="shared" si="48"/>
        <v>17.567010309278349</v>
      </c>
      <c r="Q215" s="13"/>
    </row>
    <row r="216" spans="1:17" x14ac:dyDescent="0.3">
      <c r="A216" s="2">
        <v>44481</v>
      </c>
      <c r="B216" s="3" t="s">
        <v>39</v>
      </c>
      <c r="C216" s="16">
        <v>11</v>
      </c>
      <c r="D216" s="15">
        <v>2547</v>
      </c>
      <c r="E216" s="15">
        <f t="shared" si="49"/>
        <v>2558</v>
      </c>
      <c r="F216" s="10">
        <v>33</v>
      </c>
      <c r="G216" s="13">
        <f t="shared" si="50"/>
        <v>333.33333333333337</v>
      </c>
      <c r="H216" s="13"/>
      <c r="J216" s="16">
        <v>27</v>
      </c>
      <c r="K216" s="15">
        <v>2154</v>
      </c>
      <c r="L216" s="15">
        <f t="shared" si="51"/>
        <v>2181</v>
      </c>
      <c r="M216" s="10">
        <v>33</v>
      </c>
      <c r="N216" s="10">
        <f t="shared" si="46"/>
        <v>-145.45454545454547</v>
      </c>
      <c r="O216" s="10">
        <f t="shared" si="47"/>
        <v>15.429917550058892</v>
      </c>
      <c r="P216" s="10">
        <f t="shared" si="48"/>
        <v>14.738076622361222</v>
      </c>
      <c r="Q216" s="13"/>
    </row>
    <row r="217" spans="1:17" x14ac:dyDescent="0.3">
      <c r="A217" s="2">
        <v>44481</v>
      </c>
      <c r="B217" s="3" t="s">
        <v>38</v>
      </c>
      <c r="C217" s="16">
        <v>35</v>
      </c>
      <c r="D217" s="15">
        <v>2763</v>
      </c>
      <c r="E217" s="15">
        <f t="shared" si="49"/>
        <v>2798</v>
      </c>
      <c r="F217" s="10">
        <v>33</v>
      </c>
      <c r="G217" s="13">
        <f t="shared" si="50"/>
        <v>1060.6060606060607</v>
      </c>
      <c r="H217" s="13"/>
      <c r="J217" s="16">
        <v>8</v>
      </c>
      <c r="K217" s="15">
        <v>2167</v>
      </c>
      <c r="L217" s="15">
        <f t="shared" si="51"/>
        <v>2175</v>
      </c>
      <c r="M217" s="10">
        <v>33</v>
      </c>
      <c r="N217" s="10">
        <f t="shared" si="46"/>
        <v>77.142857142857153</v>
      </c>
      <c r="O217" s="10">
        <f t="shared" si="47"/>
        <v>21.570756424176622</v>
      </c>
      <c r="P217" s="10">
        <f t="shared" si="48"/>
        <v>22.265904217298068</v>
      </c>
      <c r="Q217" s="13"/>
    </row>
    <row r="218" spans="1:17" x14ac:dyDescent="0.3">
      <c r="A218" s="2">
        <v>44481</v>
      </c>
      <c r="B218" s="3" t="s">
        <v>36</v>
      </c>
      <c r="C218" s="16">
        <v>20</v>
      </c>
      <c r="D218" s="15">
        <v>2555</v>
      </c>
      <c r="E218" s="15">
        <f t="shared" si="49"/>
        <v>2575</v>
      </c>
      <c r="F218" s="10">
        <v>33</v>
      </c>
      <c r="G218" s="13">
        <f t="shared" si="50"/>
        <v>606.06060606060612</v>
      </c>
      <c r="H218" s="13"/>
      <c r="J218" s="13">
        <v>9</v>
      </c>
      <c r="K218" s="15">
        <v>2421</v>
      </c>
      <c r="L218" s="15">
        <f t="shared" si="51"/>
        <v>2430</v>
      </c>
      <c r="M218" s="10">
        <v>33</v>
      </c>
      <c r="N218" s="10">
        <f t="shared" si="46"/>
        <v>55.000000000000007</v>
      </c>
      <c r="O218" s="10">
        <f t="shared" si="47"/>
        <v>5.244618395303327</v>
      </c>
      <c r="P218" s="10">
        <f t="shared" si="48"/>
        <v>5.6310679611650478</v>
      </c>
      <c r="Q218" s="13"/>
    </row>
    <row r="219" spans="1:17" x14ac:dyDescent="0.3">
      <c r="A219" s="2">
        <v>44481</v>
      </c>
      <c r="B219" s="3" t="s">
        <v>44</v>
      </c>
      <c r="C219" s="3">
        <v>21</v>
      </c>
      <c r="D219" s="1">
        <v>1904</v>
      </c>
      <c r="E219" s="15">
        <f t="shared" si="49"/>
        <v>1925</v>
      </c>
      <c r="F219" s="10">
        <v>33</v>
      </c>
      <c r="G219" s="13">
        <f t="shared" si="50"/>
        <v>636.36363636363637</v>
      </c>
      <c r="H219" s="13"/>
      <c r="J219" s="3">
        <v>40</v>
      </c>
      <c r="K219" s="1">
        <v>1637</v>
      </c>
      <c r="L219" s="15">
        <f t="shared" si="51"/>
        <v>1677</v>
      </c>
      <c r="M219" s="10">
        <v>33</v>
      </c>
      <c r="N219" s="10">
        <f t="shared" si="46"/>
        <v>-90.476190476190482</v>
      </c>
      <c r="O219" s="10">
        <f t="shared" si="47"/>
        <v>14.02310924369748</v>
      </c>
      <c r="P219" s="10">
        <f t="shared" si="48"/>
        <v>12.883116883116882</v>
      </c>
      <c r="Q219" s="13"/>
    </row>
    <row r="220" spans="1:17" x14ac:dyDescent="0.3">
      <c r="A220" s="2">
        <v>44482</v>
      </c>
      <c r="B220" s="3" t="s">
        <v>42</v>
      </c>
      <c r="C220" s="13">
        <v>27</v>
      </c>
      <c r="D220" s="15">
        <v>4803</v>
      </c>
      <c r="E220" s="15">
        <f t="shared" si="49"/>
        <v>4830</v>
      </c>
      <c r="F220" s="10">
        <v>33</v>
      </c>
      <c r="G220" s="13">
        <f t="shared" si="50"/>
        <v>818.18181818181824</v>
      </c>
      <c r="H220" s="13"/>
      <c r="J220" s="13">
        <v>47</v>
      </c>
      <c r="K220" s="15">
        <v>9464</v>
      </c>
      <c r="L220" s="15">
        <f t="shared" si="51"/>
        <v>9511</v>
      </c>
      <c r="M220" s="10">
        <v>33</v>
      </c>
      <c r="N220" s="10">
        <f t="shared" si="46"/>
        <v>-74.074074074074076</v>
      </c>
      <c r="O220" s="10">
        <f t="shared" si="47"/>
        <v>-97.043514470122844</v>
      </c>
      <c r="P220" s="10">
        <f t="shared" si="48"/>
        <v>-96.915113871635612</v>
      </c>
      <c r="Q220" s="13"/>
    </row>
    <row r="221" spans="1:17" x14ac:dyDescent="0.3">
      <c r="A221" s="2">
        <v>44482</v>
      </c>
      <c r="B221" s="3" t="s">
        <v>43</v>
      </c>
      <c r="C221" s="13">
        <v>48</v>
      </c>
      <c r="D221" s="15">
        <v>1326</v>
      </c>
      <c r="E221" s="15">
        <f t="shared" si="49"/>
        <v>1374</v>
      </c>
      <c r="F221" s="10">
        <v>33</v>
      </c>
      <c r="G221" s="13">
        <f t="shared" si="50"/>
        <v>1454.5454545454545</v>
      </c>
      <c r="H221" s="13"/>
      <c r="J221" s="13">
        <v>59</v>
      </c>
      <c r="K221" s="15">
        <v>11597</v>
      </c>
      <c r="L221" s="15">
        <f t="shared" si="51"/>
        <v>11656</v>
      </c>
      <c r="M221" s="10">
        <v>33</v>
      </c>
      <c r="N221" s="10">
        <f t="shared" si="46"/>
        <v>-22.916666666666664</v>
      </c>
      <c r="O221" s="10">
        <f t="shared" si="47"/>
        <v>-774.58521870286575</v>
      </c>
      <c r="P221" s="10">
        <f t="shared" si="48"/>
        <v>-748.32605531295485</v>
      </c>
      <c r="Q221" s="13"/>
    </row>
    <row r="222" spans="1:17" x14ac:dyDescent="0.3">
      <c r="A222" s="2">
        <v>44482</v>
      </c>
      <c r="B222" s="3" t="s">
        <v>40</v>
      </c>
      <c r="C222" s="13">
        <v>75</v>
      </c>
      <c r="D222" s="15">
        <v>3555</v>
      </c>
      <c r="E222" s="15">
        <f t="shared" si="49"/>
        <v>3630</v>
      </c>
      <c r="F222" s="10">
        <v>33</v>
      </c>
      <c r="G222" s="13">
        <f t="shared" si="50"/>
        <v>2272.727272727273</v>
      </c>
      <c r="H222" s="13"/>
      <c r="J222" s="13">
        <v>34</v>
      </c>
      <c r="K222" s="15">
        <v>2833</v>
      </c>
      <c r="L222" s="15">
        <f t="shared" si="51"/>
        <v>2867</v>
      </c>
      <c r="M222" s="10">
        <v>33</v>
      </c>
      <c r="N222" s="10">
        <f t="shared" si="46"/>
        <v>54.666666666666664</v>
      </c>
      <c r="O222" s="10">
        <f t="shared" si="47"/>
        <v>20.309423347398031</v>
      </c>
      <c r="P222" s="10">
        <f t="shared" si="48"/>
        <v>21.019283746556475</v>
      </c>
      <c r="Q222" s="13"/>
    </row>
    <row r="223" spans="1:17" x14ac:dyDescent="0.3">
      <c r="A223" s="2">
        <v>44482</v>
      </c>
      <c r="B223" s="3" t="s">
        <v>41</v>
      </c>
      <c r="C223" s="13">
        <v>28</v>
      </c>
      <c r="D223" s="1">
        <v>4400</v>
      </c>
      <c r="E223" s="15">
        <f t="shared" si="49"/>
        <v>4428</v>
      </c>
      <c r="F223" s="10">
        <v>33</v>
      </c>
      <c r="G223" s="13">
        <f t="shared" si="50"/>
        <v>848.4848484848485</v>
      </c>
      <c r="H223" s="13"/>
      <c r="J223" s="13">
        <v>100</v>
      </c>
      <c r="K223" s="1">
        <v>5269</v>
      </c>
      <c r="L223" s="15">
        <f t="shared" si="51"/>
        <v>5369</v>
      </c>
      <c r="M223" s="10">
        <v>33</v>
      </c>
      <c r="N223" s="10">
        <f t="shared" ref="N223:N254" si="52">+(C223-J223)/C223*100</f>
        <v>-257.14285714285717</v>
      </c>
      <c r="O223" s="10">
        <f t="shared" ref="O223:O254" si="53">+(D223-K223)/D223*100</f>
        <v>-19.75</v>
      </c>
      <c r="P223" s="10">
        <f t="shared" si="48"/>
        <v>-21.251129177958447</v>
      </c>
      <c r="Q223" s="13"/>
    </row>
    <row r="224" spans="1:17" x14ac:dyDescent="0.3">
      <c r="A224" s="2">
        <v>44482</v>
      </c>
      <c r="B224" s="3" t="s">
        <v>37</v>
      </c>
      <c r="C224" s="16">
        <v>14</v>
      </c>
      <c r="D224" s="15">
        <v>12052</v>
      </c>
      <c r="E224" s="15">
        <f t="shared" si="49"/>
        <v>12066</v>
      </c>
      <c r="F224" s="10">
        <v>33</v>
      </c>
      <c r="G224" s="13">
        <f t="shared" si="50"/>
        <v>424.24242424242425</v>
      </c>
      <c r="H224" s="13"/>
      <c r="J224" s="16">
        <v>213</v>
      </c>
      <c r="K224" s="15">
        <v>19194</v>
      </c>
      <c r="L224" s="15">
        <f t="shared" si="51"/>
        <v>19407</v>
      </c>
      <c r="M224" s="10">
        <v>33</v>
      </c>
      <c r="N224" s="10">
        <f t="shared" si="52"/>
        <v>-1421.4285714285713</v>
      </c>
      <c r="O224" s="10">
        <f t="shared" si="53"/>
        <v>-59.259873879853963</v>
      </c>
      <c r="P224" s="10">
        <f t="shared" si="48"/>
        <v>-60.840377921432122</v>
      </c>
      <c r="Q224" s="13"/>
    </row>
    <row r="225" spans="1:17" x14ac:dyDescent="0.3">
      <c r="A225" s="2">
        <v>44482</v>
      </c>
      <c r="B225" s="3" t="s">
        <v>39</v>
      </c>
      <c r="C225" s="16">
        <v>73</v>
      </c>
      <c r="D225" s="15">
        <v>12156</v>
      </c>
      <c r="E225" s="15">
        <f t="shared" si="49"/>
        <v>12229</v>
      </c>
      <c r="F225" s="10">
        <v>33</v>
      </c>
      <c r="G225" s="13">
        <f t="shared" si="50"/>
        <v>2212.121212121212</v>
      </c>
      <c r="H225" s="13"/>
      <c r="J225" s="16">
        <v>82</v>
      </c>
      <c r="K225" s="15">
        <v>13079</v>
      </c>
      <c r="L225" s="15">
        <f t="shared" si="51"/>
        <v>13161</v>
      </c>
      <c r="M225" s="10">
        <v>33</v>
      </c>
      <c r="N225" s="10">
        <f t="shared" si="52"/>
        <v>-12.328767123287671</v>
      </c>
      <c r="O225" s="10">
        <f t="shared" si="53"/>
        <v>-7.5929582099374793</v>
      </c>
      <c r="P225" s="10">
        <f t="shared" si="48"/>
        <v>-7.6212282279826642</v>
      </c>
      <c r="Q225" s="13"/>
    </row>
    <row r="226" spans="1:17" x14ac:dyDescent="0.3">
      <c r="A226" s="2">
        <v>44482</v>
      </c>
      <c r="B226" s="3" t="s">
        <v>38</v>
      </c>
      <c r="C226" s="16">
        <v>77</v>
      </c>
      <c r="D226" s="15">
        <v>10920</v>
      </c>
      <c r="E226" s="15">
        <f t="shared" si="49"/>
        <v>10997</v>
      </c>
      <c r="F226" s="10">
        <v>33</v>
      </c>
      <c r="G226" s="13">
        <f t="shared" si="50"/>
        <v>2333.3333333333335</v>
      </c>
      <c r="H226" s="13"/>
      <c r="J226" s="16">
        <v>115</v>
      </c>
      <c r="K226" s="15">
        <v>16380</v>
      </c>
      <c r="L226" s="15">
        <f t="shared" si="51"/>
        <v>16495</v>
      </c>
      <c r="M226" s="10">
        <v>33</v>
      </c>
      <c r="N226" s="10">
        <f t="shared" si="52"/>
        <v>-49.350649350649348</v>
      </c>
      <c r="O226" s="10">
        <f t="shared" si="53"/>
        <v>-50</v>
      </c>
      <c r="P226" s="10">
        <f t="shared" si="48"/>
        <v>-49.995453305446944</v>
      </c>
      <c r="Q226" s="13"/>
    </row>
    <row r="227" spans="1:17" x14ac:dyDescent="0.3">
      <c r="A227" s="2">
        <v>44482</v>
      </c>
      <c r="B227" s="3" t="s">
        <v>36</v>
      </c>
      <c r="C227" s="16">
        <v>50</v>
      </c>
      <c r="D227" s="15">
        <v>12669</v>
      </c>
      <c r="E227" s="15">
        <f t="shared" si="49"/>
        <v>12719</v>
      </c>
      <c r="F227" s="10">
        <v>33</v>
      </c>
      <c r="G227" s="13">
        <f t="shared" si="50"/>
        <v>1515.1515151515152</v>
      </c>
      <c r="H227" s="13"/>
      <c r="J227" s="13">
        <v>154</v>
      </c>
      <c r="K227" s="15">
        <v>35964</v>
      </c>
      <c r="L227" s="15">
        <f t="shared" si="51"/>
        <v>36118</v>
      </c>
      <c r="M227" s="10">
        <v>33</v>
      </c>
      <c r="N227" s="10">
        <f t="shared" si="52"/>
        <v>-208</v>
      </c>
      <c r="O227" s="10">
        <f t="shared" si="53"/>
        <v>-183.87402320625148</v>
      </c>
      <c r="P227" s="10">
        <f t="shared" si="48"/>
        <v>-183.96886547684565</v>
      </c>
      <c r="Q227" s="13"/>
    </row>
    <row r="228" spans="1:17" x14ac:dyDescent="0.3">
      <c r="A228" s="2">
        <v>44482</v>
      </c>
      <c r="B228" s="3" t="s">
        <v>44</v>
      </c>
      <c r="C228" s="3">
        <v>20</v>
      </c>
      <c r="D228" s="1">
        <v>5084</v>
      </c>
      <c r="E228" s="15">
        <f t="shared" si="49"/>
        <v>5104</v>
      </c>
      <c r="F228" s="10">
        <v>33</v>
      </c>
      <c r="G228" s="13">
        <f t="shared" si="50"/>
        <v>606.06060606060612</v>
      </c>
      <c r="H228" s="13"/>
      <c r="J228" s="3">
        <v>92</v>
      </c>
      <c r="K228" s="1">
        <v>7019</v>
      </c>
      <c r="L228" s="15">
        <f t="shared" si="51"/>
        <v>7111</v>
      </c>
      <c r="M228" s="10">
        <v>33</v>
      </c>
      <c r="N228" s="10">
        <f t="shared" si="52"/>
        <v>-360</v>
      </c>
      <c r="O228" s="10">
        <f t="shared" si="53"/>
        <v>-38.060582218725415</v>
      </c>
      <c r="P228" s="10">
        <f t="shared" si="48"/>
        <v>-39.322100313479623</v>
      </c>
      <c r="Q228" s="13"/>
    </row>
    <row r="229" spans="1:17" x14ac:dyDescent="0.3">
      <c r="A229" s="2">
        <v>44483</v>
      </c>
      <c r="B229" s="3" t="s">
        <v>42</v>
      </c>
      <c r="C229" s="13">
        <v>19</v>
      </c>
      <c r="D229" s="15">
        <v>1053</v>
      </c>
      <c r="E229" s="15">
        <f t="shared" si="49"/>
        <v>1072</v>
      </c>
      <c r="F229" s="10">
        <v>33</v>
      </c>
      <c r="G229" s="13">
        <f t="shared" si="50"/>
        <v>575.75757575757575</v>
      </c>
      <c r="H229" s="13"/>
      <c r="J229" s="13">
        <v>22</v>
      </c>
      <c r="K229" s="15">
        <v>2290</v>
      </c>
      <c r="L229" s="15">
        <f t="shared" si="51"/>
        <v>2312</v>
      </c>
      <c r="M229" s="10">
        <v>33</v>
      </c>
      <c r="N229" s="10">
        <f t="shared" si="52"/>
        <v>-15.789473684210526</v>
      </c>
      <c r="O229" s="10">
        <f t="shared" si="53"/>
        <v>-117.47388414055079</v>
      </c>
      <c r="P229" s="10">
        <f t="shared" si="48"/>
        <v>-115.67164179104476</v>
      </c>
      <c r="Q229" s="13"/>
    </row>
    <row r="230" spans="1:17" x14ac:dyDescent="0.3">
      <c r="A230" s="2">
        <v>44483</v>
      </c>
      <c r="B230" s="3" t="s">
        <v>43</v>
      </c>
      <c r="C230" s="10">
        <v>18</v>
      </c>
      <c r="D230" s="15">
        <v>1453</v>
      </c>
      <c r="E230" s="15">
        <f t="shared" si="49"/>
        <v>1471</v>
      </c>
      <c r="F230" s="10">
        <v>33</v>
      </c>
      <c r="G230" s="13">
        <f t="shared" si="50"/>
        <v>545.4545454545455</v>
      </c>
      <c r="H230" s="13"/>
      <c r="J230" s="10">
        <v>20</v>
      </c>
      <c r="K230" s="15">
        <v>1421</v>
      </c>
      <c r="L230" s="15">
        <f t="shared" si="51"/>
        <v>1441</v>
      </c>
      <c r="M230" s="10">
        <v>33</v>
      </c>
      <c r="N230" s="10">
        <f t="shared" si="52"/>
        <v>-11.111111111111111</v>
      </c>
      <c r="O230" s="10">
        <f t="shared" si="53"/>
        <v>2.202339986235375</v>
      </c>
      <c r="P230" s="10">
        <f t="shared" ref="P230:P261" si="54">+(E230-L230)/E230*100</f>
        <v>2.0394289598912305</v>
      </c>
      <c r="Q230" s="13"/>
    </row>
    <row r="231" spans="1:17" x14ac:dyDescent="0.3">
      <c r="A231" s="2">
        <v>44483</v>
      </c>
      <c r="B231" s="3" t="s">
        <v>40</v>
      </c>
      <c r="C231" s="10">
        <v>33</v>
      </c>
      <c r="D231" s="15">
        <v>2051</v>
      </c>
      <c r="E231" s="15">
        <f t="shared" si="49"/>
        <v>2084</v>
      </c>
      <c r="F231" s="10">
        <v>33</v>
      </c>
      <c r="G231" s="13">
        <f t="shared" si="50"/>
        <v>1000</v>
      </c>
      <c r="H231" s="13"/>
      <c r="J231" s="10">
        <v>18</v>
      </c>
      <c r="K231" s="15">
        <v>1386</v>
      </c>
      <c r="L231" s="15">
        <f t="shared" si="51"/>
        <v>1404</v>
      </c>
      <c r="M231" s="10">
        <v>33</v>
      </c>
      <c r="N231" s="10">
        <f t="shared" si="52"/>
        <v>45.454545454545453</v>
      </c>
      <c r="O231" s="10">
        <f t="shared" si="53"/>
        <v>32.423208191126278</v>
      </c>
      <c r="P231" s="10">
        <f t="shared" si="54"/>
        <v>32.629558541266796</v>
      </c>
      <c r="Q231" s="13"/>
    </row>
    <row r="232" spans="1:17" x14ac:dyDescent="0.3">
      <c r="A232" s="2">
        <v>44483</v>
      </c>
      <c r="B232" s="3" t="s">
        <v>41</v>
      </c>
      <c r="C232" s="10">
        <v>24</v>
      </c>
      <c r="D232" s="15">
        <v>1492</v>
      </c>
      <c r="E232" s="15">
        <f t="shared" si="49"/>
        <v>1516</v>
      </c>
      <c r="F232" s="10">
        <v>33</v>
      </c>
      <c r="G232" s="13">
        <f t="shared" si="50"/>
        <v>727.27272727272725</v>
      </c>
      <c r="H232" s="13"/>
      <c r="J232" s="10">
        <v>14</v>
      </c>
      <c r="K232" s="15">
        <v>1432</v>
      </c>
      <c r="L232" s="15">
        <f t="shared" si="51"/>
        <v>1446</v>
      </c>
      <c r="M232" s="10">
        <v>33</v>
      </c>
      <c r="N232" s="10">
        <f t="shared" si="52"/>
        <v>41.666666666666671</v>
      </c>
      <c r="O232" s="10">
        <f t="shared" si="53"/>
        <v>4.0214477211796247</v>
      </c>
      <c r="P232" s="10">
        <f t="shared" si="54"/>
        <v>4.6174142480211078</v>
      </c>
      <c r="Q232" s="13"/>
    </row>
    <row r="233" spans="1:17" x14ac:dyDescent="0.3">
      <c r="A233" s="2">
        <v>44483</v>
      </c>
      <c r="B233" s="3" t="s">
        <v>37</v>
      </c>
      <c r="C233" s="13">
        <v>20</v>
      </c>
      <c r="D233" s="15">
        <v>4279</v>
      </c>
      <c r="E233" s="15">
        <f t="shared" si="49"/>
        <v>4299</v>
      </c>
      <c r="F233" s="10">
        <v>33</v>
      </c>
      <c r="G233" s="13">
        <f t="shared" si="50"/>
        <v>606.06060606060612</v>
      </c>
      <c r="H233" s="13"/>
      <c r="J233" s="13">
        <v>9</v>
      </c>
      <c r="K233" s="15">
        <v>1737</v>
      </c>
      <c r="L233" s="15">
        <f t="shared" si="51"/>
        <v>1746</v>
      </c>
      <c r="M233" s="10">
        <v>33</v>
      </c>
      <c r="N233" s="10">
        <f t="shared" si="52"/>
        <v>55.000000000000007</v>
      </c>
      <c r="O233" s="10">
        <f t="shared" si="53"/>
        <v>59.406403365272261</v>
      </c>
      <c r="P233" s="10">
        <f t="shared" si="54"/>
        <v>59.385903698534548</v>
      </c>
      <c r="Q233" s="13"/>
    </row>
    <row r="234" spans="1:17" x14ac:dyDescent="0.3">
      <c r="A234" s="2">
        <v>44483</v>
      </c>
      <c r="B234" s="3" t="s">
        <v>39</v>
      </c>
      <c r="C234" s="16">
        <v>14</v>
      </c>
      <c r="D234" s="15">
        <v>2303</v>
      </c>
      <c r="E234" s="15">
        <f t="shared" si="49"/>
        <v>2317</v>
      </c>
      <c r="F234" s="10">
        <v>33</v>
      </c>
      <c r="G234" s="13">
        <f t="shared" si="50"/>
        <v>424.24242424242425</v>
      </c>
      <c r="H234" s="13"/>
      <c r="J234" s="16">
        <v>26</v>
      </c>
      <c r="K234" s="15">
        <v>1547</v>
      </c>
      <c r="L234" s="15">
        <f t="shared" si="51"/>
        <v>1573</v>
      </c>
      <c r="M234" s="10">
        <v>33</v>
      </c>
      <c r="N234" s="10">
        <f t="shared" si="52"/>
        <v>-85.714285714285708</v>
      </c>
      <c r="O234" s="10">
        <f t="shared" si="53"/>
        <v>32.826747720364743</v>
      </c>
      <c r="P234" s="10">
        <f t="shared" si="54"/>
        <v>32.110487699611568</v>
      </c>
      <c r="Q234" s="13"/>
    </row>
    <row r="235" spans="1:17" x14ac:dyDescent="0.3">
      <c r="A235" s="2">
        <v>44483</v>
      </c>
      <c r="B235" s="3" t="s">
        <v>38</v>
      </c>
      <c r="C235" s="16">
        <v>22</v>
      </c>
      <c r="D235" s="15">
        <v>2137</v>
      </c>
      <c r="E235" s="15">
        <f t="shared" si="49"/>
        <v>2159</v>
      </c>
      <c r="F235" s="10">
        <v>33</v>
      </c>
      <c r="G235" s="13">
        <f t="shared" si="50"/>
        <v>666.66666666666674</v>
      </c>
      <c r="H235" s="13"/>
      <c r="J235" s="16">
        <v>6</v>
      </c>
      <c r="K235" s="15">
        <v>1233</v>
      </c>
      <c r="L235" s="15">
        <f t="shared" si="51"/>
        <v>1239</v>
      </c>
      <c r="M235" s="10">
        <v>33</v>
      </c>
      <c r="N235" s="10">
        <f t="shared" si="52"/>
        <v>72.727272727272734</v>
      </c>
      <c r="O235" s="10">
        <f t="shared" si="53"/>
        <v>42.302292934019654</v>
      </c>
      <c r="P235" s="10">
        <f t="shared" si="54"/>
        <v>42.612320518758686</v>
      </c>
      <c r="Q235" s="13"/>
    </row>
    <row r="236" spans="1:17" x14ac:dyDescent="0.3">
      <c r="A236" s="2">
        <v>44483</v>
      </c>
      <c r="B236" s="3" t="s">
        <v>36</v>
      </c>
      <c r="C236" s="16">
        <v>52</v>
      </c>
      <c r="D236" s="15">
        <v>9297</v>
      </c>
      <c r="E236" s="15">
        <f t="shared" si="49"/>
        <v>9349</v>
      </c>
      <c r="F236" s="10">
        <v>33</v>
      </c>
      <c r="G236" s="13">
        <f t="shared" si="50"/>
        <v>1575.7575757575758</v>
      </c>
      <c r="H236" s="13"/>
      <c r="J236" s="16">
        <v>25</v>
      </c>
      <c r="K236" s="15">
        <v>5795</v>
      </c>
      <c r="L236" s="15">
        <f t="shared" si="51"/>
        <v>5820</v>
      </c>
      <c r="M236" s="10">
        <v>33</v>
      </c>
      <c r="N236" s="10">
        <f t="shared" si="52"/>
        <v>51.923076923076927</v>
      </c>
      <c r="O236" s="10">
        <f t="shared" si="53"/>
        <v>37.668064967193722</v>
      </c>
      <c r="P236" s="10">
        <f t="shared" si="54"/>
        <v>37.747352658038288</v>
      </c>
      <c r="Q236" s="13"/>
    </row>
    <row r="237" spans="1:17" x14ac:dyDescent="0.3">
      <c r="A237" s="2">
        <v>44483</v>
      </c>
      <c r="B237" s="3" t="s">
        <v>44</v>
      </c>
      <c r="C237" s="13">
        <v>55</v>
      </c>
      <c r="D237" s="15">
        <v>1920</v>
      </c>
      <c r="E237" s="15">
        <f t="shared" si="49"/>
        <v>1975</v>
      </c>
      <c r="F237" s="10">
        <v>33</v>
      </c>
      <c r="G237" s="13">
        <f t="shared" si="50"/>
        <v>1666.6666666666667</v>
      </c>
      <c r="H237" s="13"/>
      <c r="J237" s="13">
        <v>28</v>
      </c>
      <c r="K237" s="15">
        <v>675</v>
      </c>
      <c r="L237" s="15">
        <f t="shared" si="51"/>
        <v>703</v>
      </c>
      <c r="M237" s="10">
        <v>33</v>
      </c>
      <c r="N237" s="10">
        <f t="shared" si="52"/>
        <v>49.090909090909093</v>
      </c>
      <c r="O237" s="10">
        <f t="shared" si="53"/>
        <v>64.84375</v>
      </c>
      <c r="P237" s="10">
        <f t="shared" si="54"/>
        <v>64.405063291139243</v>
      </c>
      <c r="Q237" s="13"/>
    </row>
    <row r="238" spans="1:17" x14ac:dyDescent="0.3">
      <c r="A238" s="2">
        <v>44487</v>
      </c>
      <c r="B238" s="3" t="s">
        <v>42</v>
      </c>
      <c r="C238" s="13">
        <v>2</v>
      </c>
      <c r="D238" s="15">
        <v>1356</v>
      </c>
      <c r="E238" s="15">
        <f t="shared" si="49"/>
        <v>1358</v>
      </c>
      <c r="F238" s="10">
        <v>33</v>
      </c>
      <c r="G238" s="13">
        <f t="shared" si="50"/>
        <v>60.606060606060609</v>
      </c>
      <c r="H238" s="13"/>
      <c r="J238" s="10">
        <v>8</v>
      </c>
      <c r="K238" s="15">
        <v>2211</v>
      </c>
      <c r="L238" s="15">
        <f t="shared" si="51"/>
        <v>2219</v>
      </c>
      <c r="M238" s="10">
        <v>33</v>
      </c>
      <c r="N238" s="10">
        <f t="shared" si="52"/>
        <v>-300</v>
      </c>
      <c r="O238" s="10">
        <f t="shared" si="53"/>
        <v>-63.053097345132748</v>
      </c>
      <c r="P238" s="10">
        <f t="shared" si="54"/>
        <v>-63.402061855670098</v>
      </c>
      <c r="Q238" s="13"/>
    </row>
    <row r="239" spans="1:17" x14ac:dyDescent="0.3">
      <c r="A239" s="2">
        <v>44487</v>
      </c>
      <c r="B239" s="3" t="s">
        <v>43</v>
      </c>
      <c r="C239" s="10">
        <v>27</v>
      </c>
      <c r="D239" s="15">
        <v>2301</v>
      </c>
      <c r="E239" s="15">
        <f t="shared" si="49"/>
        <v>2328</v>
      </c>
      <c r="F239" s="10">
        <v>33</v>
      </c>
      <c r="G239" s="13">
        <f t="shared" si="50"/>
        <v>818.18181818181824</v>
      </c>
      <c r="H239" s="13"/>
      <c r="J239" s="10">
        <v>9</v>
      </c>
      <c r="K239" s="15">
        <v>2314</v>
      </c>
      <c r="L239" s="15">
        <f t="shared" si="51"/>
        <v>2323</v>
      </c>
      <c r="M239" s="10">
        <v>33</v>
      </c>
      <c r="N239" s="10">
        <f t="shared" si="52"/>
        <v>66.666666666666657</v>
      </c>
      <c r="O239" s="10">
        <f t="shared" si="53"/>
        <v>-0.56497175141242939</v>
      </c>
      <c r="P239" s="10">
        <f t="shared" si="54"/>
        <v>0.21477663230240551</v>
      </c>
      <c r="Q239" s="13"/>
    </row>
    <row r="240" spans="1:17" x14ac:dyDescent="0.3">
      <c r="A240" s="2">
        <v>44487</v>
      </c>
      <c r="B240" s="3" t="s">
        <v>40</v>
      </c>
      <c r="C240" s="10">
        <v>17</v>
      </c>
      <c r="D240" s="15">
        <v>1802</v>
      </c>
      <c r="E240" s="15">
        <f t="shared" si="49"/>
        <v>1819</v>
      </c>
      <c r="F240" s="10">
        <v>33</v>
      </c>
      <c r="G240" s="13">
        <f t="shared" si="50"/>
        <v>515.15151515151513</v>
      </c>
      <c r="H240" s="13"/>
      <c r="J240" s="10">
        <v>7</v>
      </c>
      <c r="K240" s="15">
        <v>1970</v>
      </c>
      <c r="L240" s="15">
        <f t="shared" si="51"/>
        <v>1977</v>
      </c>
      <c r="M240" s="10">
        <v>33</v>
      </c>
      <c r="N240" s="10">
        <f t="shared" si="52"/>
        <v>58.82352941176471</v>
      </c>
      <c r="O240" s="10">
        <f t="shared" si="53"/>
        <v>-9.3229744728079904</v>
      </c>
      <c r="P240" s="10">
        <f t="shared" si="54"/>
        <v>-8.6860912589334802</v>
      </c>
      <c r="Q240" s="13"/>
    </row>
    <row r="241" spans="1:17" x14ac:dyDescent="0.3">
      <c r="A241" s="2">
        <v>44487</v>
      </c>
      <c r="B241" s="3" t="s">
        <v>41</v>
      </c>
      <c r="C241" s="13">
        <v>39</v>
      </c>
      <c r="D241" s="15">
        <v>1587</v>
      </c>
      <c r="E241" s="15">
        <f t="shared" si="49"/>
        <v>1626</v>
      </c>
      <c r="F241" s="10">
        <v>33</v>
      </c>
      <c r="G241" s="13">
        <f t="shared" si="50"/>
        <v>1181.818181818182</v>
      </c>
      <c r="H241" s="13"/>
      <c r="J241" s="13">
        <v>5</v>
      </c>
      <c r="K241" s="15">
        <v>1745</v>
      </c>
      <c r="L241" s="15">
        <f t="shared" si="51"/>
        <v>1750</v>
      </c>
      <c r="M241" s="10">
        <v>33</v>
      </c>
      <c r="N241" s="10">
        <f t="shared" si="52"/>
        <v>87.179487179487182</v>
      </c>
      <c r="O241" s="10">
        <f t="shared" si="53"/>
        <v>-9.9558916194076872</v>
      </c>
      <c r="P241" s="10">
        <f t="shared" si="54"/>
        <v>-7.6260762607626074</v>
      </c>
      <c r="Q241" s="13"/>
    </row>
    <row r="242" spans="1:17" x14ac:dyDescent="0.3">
      <c r="A242" s="2">
        <v>44487</v>
      </c>
      <c r="B242" s="3" t="s">
        <v>37</v>
      </c>
      <c r="C242" s="16">
        <v>36</v>
      </c>
      <c r="D242" s="15">
        <v>1640</v>
      </c>
      <c r="E242" s="15">
        <f t="shared" si="49"/>
        <v>1676</v>
      </c>
      <c r="F242" s="10">
        <v>33</v>
      </c>
      <c r="G242" s="13">
        <f t="shared" si="50"/>
        <v>1090.909090909091</v>
      </c>
      <c r="H242" s="13"/>
      <c r="J242" s="16">
        <v>9</v>
      </c>
      <c r="K242" s="15">
        <v>1980</v>
      </c>
      <c r="L242" s="15">
        <f t="shared" si="51"/>
        <v>1989</v>
      </c>
      <c r="M242" s="10">
        <v>33</v>
      </c>
      <c r="N242" s="10">
        <f t="shared" si="52"/>
        <v>75</v>
      </c>
      <c r="O242" s="10">
        <f t="shared" si="53"/>
        <v>-20.73170731707317</v>
      </c>
      <c r="P242" s="10">
        <f t="shared" si="54"/>
        <v>-18.67541766109785</v>
      </c>
      <c r="Q242" s="13"/>
    </row>
    <row r="243" spans="1:17" x14ac:dyDescent="0.3">
      <c r="A243" s="2">
        <v>44487</v>
      </c>
      <c r="B243" s="3" t="s">
        <v>39</v>
      </c>
      <c r="C243" s="16">
        <v>29</v>
      </c>
      <c r="D243" s="15">
        <v>1319</v>
      </c>
      <c r="E243" s="15">
        <f t="shared" si="49"/>
        <v>1348</v>
      </c>
      <c r="F243" s="10">
        <v>33</v>
      </c>
      <c r="G243" s="13">
        <f t="shared" si="50"/>
        <v>878.78787878787887</v>
      </c>
      <c r="H243" s="13"/>
      <c r="J243" s="16">
        <v>3</v>
      </c>
      <c r="K243" s="15">
        <v>1524</v>
      </c>
      <c r="L243" s="15">
        <f t="shared" si="51"/>
        <v>1527</v>
      </c>
      <c r="M243" s="10">
        <v>33</v>
      </c>
      <c r="N243" s="10">
        <f t="shared" si="52"/>
        <v>89.65517241379311</v>
      </c>
      <c r="O243" s="10">
        <f t="shared" si="53"/>
        <v>-15.542077331311599</v>
      </c>
      <c r="P243" s="10">
        <f t="shared" si="54"/>
        <v>-13.27893175074184</v>
      </c>
      <c r="Q243" s="13"/>
    </row>
    <row r="244" spans="1:17" x14ac:dyDescent="0.3">
      <c r="A244" s="2">
        <v>44487</v>
      </c>
      <c r="B244" s="3" t="s">
        <v>38</v>
      </c>
      <c r="C244" s="16">
        <v>17</v>
      </c>
      <c r="D244" s="15">
        <v>1456</v>
      </c>
      <c r="E244" s="15">
        <f t="shared" si="49"/>
        <v>1473</v>
      </c>
      <c r="F244" s="10">
        <v>33</v>
      </c>
      <c r="G244" s="13">
        <f t="shared" si="50"/>
        <v>515.15151515151513</v>
      </c>
      <c r="H244" s="13"/>
      <c r="J244" s="16">
        <v>9</v>
      </c>
      <c r="K244" s="15">
        <v>2326</v>
      </c>
      <c r="L244" s="15">
        <f t="shared" si="51"/>
        <v>2335</v>
      </c>
      <c r="M244" s="10">
        <v>33</v>
      </c>
      <c r="N244" s="10">
        <f t="shared" si="52"/>
        <v>47.058823529411761</v>
      </c>
      <c r="O244" s="10">
        <f t="shared" si="53"/>
        <v>-59.752747252747248</v>
      </c>
      <c r="P244" s="10">
        <f t="shared" si="54"/>
        <v>-58.520027155465037</v>
      </c>
      <c r="Q244" s="13"/>
    </row>
    <row r="245" spans="1:17" x14ac:dyDescent="0.3">
      <c r="A245" s="2">
        <v>44487</v>
      </c>
      <c r="B245" s="3" t="s">
        <v>36</v>
      </c>
      <c r="C245" s="16">
        <v>62</v>
      </c>
      <c r="D245" s="15">
        <v>1385</v>
      </c>
      <c r="E245" s="15">
        <f t="shared" si="49"/>
        <v>1447</v>
      </c>
      <c r="F245" s="10">
        <v>33</v>
      </c>
      <c r="G245" s="13">
        <f t="shared" si="50"/>
        <v>1878.787878787879</v>
      </c>
      <c r="H245" s="13"/>
      <c r="J245" s="13">
        <v>10</v>
      </c>
      <c r="K245" s="15">
        <v>1411</v>
      </c>
      <c r="L245" s="15">
        <f t="shared" si="51"/>
        <v>1421</v>
      </c>
      <c r="M245" s="10">
        <v>33</v>
      </c>
      <c r="N245" s="10">
        <f t="shared" si="52"/>
        <v>83.870967741935488</v>
      </c>
      <c r="O245" s="10">
        <f t="shared" si="53"/>
        <v>-1.8772563176895307</v>
      </c>
      <c r="P245" s="10">
        <f t="shared" si="54"/>
        <v>1.796821008984105</v>
      </c>
      <c r="Q245" s="13"/>
    </row>
    <row r="246" spans="1:17" x14ac:dyDescent="0.3">
      <c r="A246" s="2">
        <v>44487</v>
      </c>
      <c r="B246" s="3" t="s">
        <v>44</v>
      </c>
      <c r="C246" s="13">
        <v>18</v>
      </c>
      <c r="D246" s="15">
        <v>5245</v>
      </c>
      <c r="E246" s="15">
        <f t="shared" si="49"/>
        <v>5263</v>
      </c>
      <c r="F246" s="10">
        <v>33</v>
      </c>
      <c r="G246" s="13">
        <f t="shared" si="50"/>
        <v>545.4545454545455</v>
      </c>
      <c r="H246" s="13"/>
      <c r="J246" s="13">
        <v>8</v>
      </c>
      <c r="K246" s="15">
        <v>3621</v>
      </c>
      <c r="L246" s="15">
        <f t="shared" si="51"/>
        <v>3629</v>
      </c>
      <c r="M246" s="10">
        <v>33</v>
      </c>
      <c r="N246" s="10">
        <f t="shared" si="52"/>
        <v>55.555555555555557</v>
      </c>
      <c r="O246" s="10">
        <f t="shared" si="53"/>
        <v>30.962821734985702</v>
      </c>
      <c r="P246" s="10">
        <f t="shared" si="54"/>
        <v>31.046931407942242</v>
      </c>
      <c r="Q246" s="13"/>
    </row>
    <row r="247" spans="1:17" x14ac:dyDescent="0.3">
      <c r="A247" s="14">
        <v>44488</v>
      </c>
      <c r="B247" s="3" t="s">
        <v>42</v>
      </c>
      <c r="C247" s="10">
        <v>22</v>
      </c>
      <c r="D247" s="15">
        <v>3283</v>
      </c>
      <c r="E247" s="15">
        <f t="shared" ref="E247:E264" si="55">+C247+D247</f>
        <v>3305</v>
      </c>
      <c r="F247" s="10">
        <v>33</v>
      </c>
      <c r="G247" s="13">
        <f t="shared" ref="G247:G273" si="56">(1000/F247)*C247</f>
        <v>666.66666666666674</v>
      </c>
      <c r="H247" s="13"/>
      <c r="J247" s="10">
        <v>19</v>
      </c>
      <c r="K247" s="15">
        <v>3299</v>
      </c>
      <c r="L247" s="15">
        <f t="shared" ref="L247:L264" si="57">+J247+K247</f>
        <v>3318</v>
      </c>
      <c r="M247" s="10">
        <v>33</v>
      </c>
      <c r="N247" s="10">
        <f t="shared" si="52"/>
        <v>13.636363636363635</v>
      </c>
      <c r="O247" s="10">
        <f t="shared" si="53"/>
        <v>-0.48735912275357907</v>
      </c>
      <c r="P247" s="10">
        <f t="shared" si="54"/>
        <v>-0.39334341906202724</v>
      </c>
      <c r="Q247" s="13"/>
    </row>
    <row r="248" spans="1:17" x14ac:dyDescent="0.3">
      <c r="A248" s="14">
        <v>44488</v>
      </c>
      <c r="B248" s="3" t="s">
        <v>43</v>
      </c>
      <c r="C248" s="10">
        <v>29</v>
      </c>
      <c r="D248" s="15">
        <v>2750</v>
      </c>
      <c r="E248" s="15">
        <f t="shared" si="55"/>
        <v>2779</v>
      </c>
      <c r="F248" s="10">
        <v>33</v>
      </c>
      <c r="G248" s="13">
        <f t="shared" si="56"/>
        <v>878.78787878787887</v>
      </c>
      <c r="H248" s="13"/>
      <c r="J248" s="10">
        <v>24</v>
      </c>
      <c r="K248" s="15">
        <v>2012</v>
      </c>
      <c r="L248" s="15">
        <f t="shared" si="57"/>
        <v>2036</v>
      </c>
      <c r="M248" s="10">
        <v>33</v>
      </c>
      <c r="N248" s="10">
        <f t="shared" si="52"/>
        <v>17.241379310344829</v>
      </c>
      <c r="O248" s="10">
        <f t="shared" si="53"/>
        <v>26.836363636363636</v>
      </c>
      <c r="P248" s="10">
        <f t="shared" si="54"/>
        <v>26.736236056135297</v>
      </c>
      <c r="Q248" s="13"/>
    </row>
    <row r="249" spans="1:17" x14ac:dyDescent="0.3">
      <c r="A249" s="14">
        <v>44488</v>
      </c>
      <c r="B249" s="3" t="s">
        <v>40</v>
      </c>
      <c r="C249" s="10">
        <v>33</v>
      </c>
      <c r="D249" s="15">
        <v>2658</v>
      </c>
      <c r="E249" s="15">
        <f t="shared" si="55"/>
        <v>2691</v>
      </c>
      <c r="F249" s="10">
        <v>33</v>
      </c>
      <c r="G249" s="13">
        <f t="shared" si="56"/>
        <v>1000</v>
      </c>
      <c r="H249" s="13"/>
      <c r="J249" s="10">
        <v>20</v>
      </c>
      <c r="K249" s="15">
        <v>1978</v>
      </c>
      <c r="L249" s="15">
        <f t="shared" si="57"/>
        <v>1998</v>
      </c>
      <c r="M249" s="10">
        <v>33</v>
      </c>
      <c r="N249" s="10">
        <f t="shared" si="52"/>
        <v>39.393939393939391</v>
      </c>
      <c r="O249" s="10">
        <f t="shared" si="53"/>
        <v>25.58314522197141</v>
      </c>
      <c r="P249" s="10">
        <f t="shared" si="54"/>
        <v>25.752508361204011</v>
      </c>
      <c r="Q249" s="13"/>
    </row>
    <row r="250" spans="1:17" x14ac:dyDescent="0.3">
      <c r="A250" s="14">
        <v>44488</v>
      </c>
      <c r="B250" s="3" t="s">
        <v>41</v>
      </c>
      <c r="C250" s="13">
        <v>22</v>
      </c>
      <c r="D250" s="15">
        <v>2574</v>
      </c>
      <c r="E250" s="15">
        <f t="shared" si="55"/>
        <v>2596</v>
      </c>
      <c r="F250" s="10">
        <v>33</v>
      </c>
      <c r="G250" s="13">
        <f t="shared" si="56"/>
        <v>666.66666666666674</v>
      </c>
      <c r="H250" s="13"/>
      <c r="J250" s="13">
        <v>20</v>
      </c>
      <c r="K250" s="15">
        <v>3922</v>
      </c>
      <c r="L250" s="15">
        <f t="shared" si="57"/>
        <v>3942</v>
      </c>
      <c r="M250" s="10">
        <v>33</v>
      </c>
      <c r="N250" s="10">
        <f t="shared" si="52"/>
        <v>9.0909090909090917</v>
      </c>
      <c r="O250" s="10">
        <f t="shared" si="53"/>
        <v>-52.369852369852367</v>
      </c>
      <c r="P250" s="10">
        <f t="shared" si="54"/>
        <v>-51.848998459167952</v>
      </c>
      <c r="Q250" s="13"/>
    </row>
    <row r="251" spans="1:17" x14ac:dyDescent="0.3">
      <c r="A251" s="14">
        <v>44488</v>
      </c>
      <c r="B251" s="3" t="s">
        <v>37</v>
      </c>
      <c r="C251" s="16">
        <v>21</v>
      </c>
      <c r="D251" s="15">
        <v>2349</v>
      </c>
      <c r="E251" s="15">
        <f t="shared" si="55"/>
        <v>2370</v>
      </c>
      <c r="F251" s="10">
        <v>33</v>
      </c>
      <c r="G251" s="13">
        <f t="shared" si="56"/>
        <v>636.36363636363637</v>
      </c>
      <c r="H251" s="13"/>
      <c r="J251" s="16">
        <v>15</v>
      </c>
      <c r="K251" s="15">
        <v>1130</v>
      </c>
      <c r="L251" s="15">
        <f t="shared" si="57"/>
        <v>1145</v>
      </c>
      <c r="M251" s="10">
        <v>33</v>
      </c>
      <c r="N251" s="10">
        <f t="shared" si="52"/>
        <v>28.571428571428569</v>
      </c>
      <c r="O251" s="10">
        <f t="shared" si="53"/>
        <v>51.894423158790971</v>
      </c>
      <c r="P251" s="10">
        <f t="shared" si="54"/>
        <v>51.687763713080173</v>
      </c>
      <c r="Q251" s="13"/>
    </row>
    <row r="252" spans="1:17" x14ac:dyDescent="0.3">
      <c r="A252" s="14">
        <v>44488</v>
      </c>
      <c r="B252" s="3" t="s">
        <v>39</v>
      </c>
      <c r="C252" s="16">
        <v>6</v>
      </c>
      <c r="D252" s="15">
        <v>1383</v>
      </c>
      <c r="E252" s="15">
        <f t="shared" si="55"/>
        <v>1389</v>
      </c>
      <c r="F252" s="10">
        <v>33</v>
      </c>
      <c r="G252" s="13">
        <f t="shared" si="56"/>
        <v>181.81818181818181</v>
      </c>
      <c r="H252" s="13"/>
      <c r="J252" s="16">
        <v>20</v>
      </c>
      <c r="K252" s="15">
        <v>3194</v>
      </c>
      <c r="L252" s="15">
        <f t="shared" si="57"/>
        <v>3214</v>
      </c>
      <c r="M252" s="10">
        <v>33</v>
      </c>
      <c r="N252" s="10">
        <f t="shared" si="52"/>
        <v>-233.33333333333334</v>
      </c>
      <c r="O252" s="10">
        <f t="shared" si="53"/>
        <v>-130.94721619667388</v>
      </c>
      <c r="P252" s="10">
        <f t="shared" si="54"/>
        <v>-131.38948884089271</v>
      </c>
      <c r="Q252" s="13"/>
    </row>
    <row r="253" spans="1:17" x14ac:dyDescent="0.3">
      <c r="A253" s="14">
        <v>44488</v>
      </c>
      <c r="B253" s="3" t="s">
        <v>38</v>
      </c>
      <c r="C253" s="16">
        <v>24</v>
      </c>
      <c r="D253" s="15">
        <v>4009</v>
      </c>
      <c r="E253" s="15">
        <f t="shared" si="55"/>
        <v>4033</v>
      </c>
      <c r="F253" s="10">
        <v>33</v>
      </c>
      <c r="G253" s="13">
        <f t="shared" si="56"/>
        <v>727.27272727272725</v>
      </c>
      <c r="H253" s="13"/>
      <c r="J253" s="16">
        <v>14</v>
      </c>
      <c r="K253" s="15">
        <v>3646</v>
      </c>
      <c r="L253" s="15">
        <f t="shared" si="57"/>
        <v>3660</v>
      </c>
      <c r="M253" s="10">
        <v>33</v>
      </c>
      <c r="N253" s="10">
        <f t="shared" si="52"/>
        <v>41.666666666666671</v>
      </c>
      <c r="O253" s="10">
        <f t="shared" si="53"/>
        <v>9.0546270890496388</v>
      </c>
      <c r="P253" s="10">
        <f t="shared" si="54"/>
        <v>9.2486982395239288</v>
      </c>
      <c r="Q253" s="13"/>
    </row>
    <row r="254" spans="1:17" x14ac:dyDescent="0.3">
      <c r="A254" s="14">
        <v>44488</v>
      </c>
      <c r="B254" s="3" t="s">
        <v>36</v>
      </c>
      <c r="C254" s="13">
        <v>31</v>
      </c>
      <c r="D254" s="15">
        <v>1847</v>
      </c>
      <c r="E254" s="15">
        <f t="shared" si="55"/>
        <v>1878</v>
      </c>
      <c r="F254" s="10">
        <v>33</v>
      </c>
      <c r="G254" s="13">
        <f t="shared" si="56"/>
        <v>939.39393939393949</v>
      </c>
      <c r="H254" s="13"/>
      <c r="J254" s="13">
        <v>11</v>
      </c>
      <c r="K254" s="15">
        <v>1820</v>
      </c>
      <c r="L254" s="15">
        <f t="shared" si="57"/>
        <v>1831</v>
      </c>
      <c r="M254" s="10">
        <v>33</v>
      </c>
      <c r="N254" s="10">
        <f t="shared" si="52"/>
        <v>64.516129032258064</v>
      </c>
      <c r="O254" s="10">
        <f t="shared" si="53"/>
        <v>1.4618299945858149</v>
      </c>
      <c r="P254" s="10">
        <f t="shared" si="54"/>
        <v>2.5026624068157615</v>
      </c>
      <c r="Q254" s="13"/>
    </row>
    <row r="255" spans="1:17" x14ac:dyDescent="0.3">
      <c r="A255" s="14">
        <v>44488</v>
      </c>
      <c r="B255" s="3" t="s">
        <v>44</v>
      </c>
      <c r="C255" s="13">
        <v>25</v>
      </c>
      <c r="D255" s="15">
        <v>1428</v>
      </c>
      <c r="E255" s="15">
        <f t="shared" si="55"/>
        <v>1453</v>
      </c>
      <c r="F255" s="10">
        <v>33</v>
      </c>
      <c r="G255" s="13">
        <f t="shared" si="56"/>
        <v>757.57575757575762</v>
      </c>
      <c r="H255" s="13"/>
      <c r="J255" s="13">
        <v>24</v>
      </c>
      <c r="K255" s="15">
        <v>1138</v>
      </c>
      <c r="L255" s="15">
        <f t="shared" si="57"/>
        <v>1162</v>
      </c>
      <c r="M255" s="10">
        <v>33</v>
      </c>
      <c r="N255" s="10">
        <f t="shared" ref="N255:N282" si="58">+(C255-J255)/C255*100</f>
        <v>4</v>
      </c>
      <c r="O255" s="10">
        <f t="shared" ref="O255:O282" si="59">+(D255-K255)/D255*100</f>
        <v>20.308123249299719</v>
      </c>
      <c r="P255" s="10">
        <f t="shared" si="54"/>
        <v>20.027529249827943</v>
      </c>
      <c r="Q255" s="13"/>
    </row>
    <row r="256" spans="1:17" x14ac:dyDescent="0.3">
      <c r="A256" s="2">
        <v>44490</v>
      </c>
      <c r="B256" s="3" t="s">
        <v>42</v>
      </c>
      <c r="C256" s="10">
        <v>13</v>
      </c>
      <c r="D256" s="15">
        <v>1814</v>
      </c>
      <c r="E256" s="15">
        <f t="shared" si="55"/>
        <v>1827</v>
      </c>
      <c r="F256" s="10">
        <v>33</v>
      </c>
      <c r="G256" s="13">
        <f t="shared" si="56"/>
        <v>393.93939393939394</v>
      </c>
      <c r="H256" s="13"/>
      <c r="J256" s="10">
        <v>13</v>
      </c>
      <c r="K256" s="15">
        <v>5565</v>
      </c>
      <c r="L256" s="15">
        <f t="shared" si="57"/>
        <v>5578</v>
      </c>
      <c r="M256" s="10">
        <v>33</v>
      </c>
      <c r="N256" s="10">
        <f t="shared" si="58"/>
        <v>0</v>
      </c>
      <c r="O256" s="10">
        <f t="shared" si="59"/>
        <v>-206.78059536934953</v>
      </c>
      <c r="P256" s="10">
        <f t="shared" si="54"/>
        <v>-205.30925013683637</v>
      </c>
      <c r="Q256" s="13"/>
    </row>
    <row r="257" spans="1:17" x14ac:dyDescent="0.3">
      <c r="A257" s="2">
        <v>44490</v>
      </c>
      <c r="B257" s="3" t="s">
        <v>43</v>
      </c>
      <c r="C257" s="10">
        <v>19</v>
      </c>
      <c r="D257" s="15">
        <v>1997</v>
      </c>
      <c r="E257" s="15">
        <f t="shared" si="55"/>
        <v>2016</v>
      </c>
      <c r="F257" s="10">
        <v>33</v>
      </c>
      <c r="G257" s="13">
        <f t="shared" si="56"/>
        <v>575.75757575757575</v>
      </c>
      <c r="H257" s="13"/>
      <c r="J257" s="10">
        <v>7</v>
      </c>
      <c r="K257" s="15">
        <v>1711</v>
      </c>
      <c r="L257" s="15">
        <f t="shared" si="57"/>
        <v>1718</v>
      </c>
      <c r="M257" s="10">
        <v>33</v>
      </c>
      <c r="N257" s="10">
        <f t="shared" si="58"/>
        <v>63.157894736842103</v>
      </c>
      <c r="O257" s="10">
        <f t="shared" si="59"/>
        <v>14.321482223335003</v>
      </c>
      <c r="P257" s="10">
        <f t="shared" si="54"/>
        <v>14.781746031746032</v>
      </c>
      <c r="Q257" s="13"/>
    </row>
    <row r="258" spans="1:17" x14ac:dyDescent="0.3">
      <c r="A258" s="2">
        <v>44490</v>
      </c>
      <c r="B258" s="3" t="s">
        <v>40</v>
      </c>
      <c r="C258" s="10">
        <v>17</v>
      </c>
      <c r="D258" s="15">
        <v>1933</v>
      </c>
      <c r="E258" s="15">
        <f t="shared" si="55"/>
        <v>1950</v>
      </c>
      <c r="F258" s="10">
        <v>33</v>
      </c>
      <c r="G258" s="13">
        <f t="shared" si="56"/>
        <v>515.15151515151513</v>
      </c>
      <c r="H258" s="13"/>
      <c r="J258" s="10">
        <v>6</v>
      </c>
      <c r="K258" s="15">
        <v>2332</v>
      </c>
      <c r="L258" s="15">
        <f t="shared" si="57"/>
        <v>2338</v>
      </c>
      <c r="M258" s="10">
        <v>33</v>
      </c>
      <c r="N258" s="10">
        <f t="shared" si="58"/>
        <v>64.705882352941174</v>
      </c>
      <c r="O258" s="10">
        <f t="shared" si="59"/>
        <v>-20.641489912053803</v>
      </c>
      <c r="P258" s="10">
        <f t="shared" si="54"/>
        <v>-19.897435897435898</v>
      </c>
      <c r="Q258" s="13"/>
    </row>
    <row r="259" spans="1:17" x14ac:dyDescent="0.3">
      <c r="A259" s="2">
        <v>44490</v>
      </c>
      <c r="B259" s="3" t="s">
        <v>41</v>
      </c>
      <c r="C259" s="13">
        <v>11</v>
      </c>
      <c r="D259" s="15">
        <v>1279</v>
      </c>
      <c r="E259" s="15">
        <f t="shared" si="55"/>
        <v>1290</v>
      </c>
      <c r="F259" s="10">
        <v>33</v>
      </c>
      <c r="G259" s="13">
        <f t="shared" si="56"/>
        <v>333.33333333333337</v>
      </c>
      <c r="H259" s="13"/>
      <c r="J259" s="13">
        <v>10</v>
      </c>
      <c r="K259" s="15">
        <v>1716</v>
      </c>
      <c r="L259" s="15">
        <f t="shared" si="57"/>
        <v>1726</v>
      </c>
      <c r="M259" s="10">
        <v>33</v>
      </c>
      <c r="N259" s="10">
        <f t="shared" si="58"/>
        <v>9.0909090909090917</v>
      </c>
      <c r="O259" s="10">
        <f t="shared" si="59"/>
        <v>-34.167318217357312</v>
      </c>
      <c r="P259" s="10">
        <f t="shared" si="54"/>
        <v>-33.798449612403104</v>
      </c>
      <c r="Q259" s="13"/>
    </row>
    <row r="260" spans="1:17" x14ac:dyDescent="0.3">
      <c r="A260" s="2">
        <v>44490</v>
      </c>
      <c r="B260" s="3" t="s">
        <v>37</v>
      </c>
      <c r="C260" s="15">
        <v>19</v>
      </c>
      <c r="D260" s="15">
        <v>2381</v>
      </c>
      <c r="E260" s="15">
        <f t="shared" si="55"/>
        <v>2400</v>
      </c>
      <c r="F260" s="10">
        <v>33</v>
      </c>
      <c r="G260" s="13">
        <f t="shared" si="56"/>
        <v>575.75757575757575</v>
      </c>
      <c r="H260" s="13"/>
      <c r="J260" s="16">
        <v>12</v>
      </c>
      <c r="K260" s="15">
        <v>2199</v>
      </c>
      <c r="L260" s="15">
        <f t="shared" si="57"/>
        <v>2211</v>
      </c>
      <c r="M260" s="10">
        <v>33</v>
      </c>
      <c r="N260" s="10">
        <f t="shared" si="58"/>
        <v>36.84210526315789</v>
      </c>
      <c r="O260" s="10">
        <f t="shared" si="59"/>
        <v>7.6438471230575384</v>
      </c>
      <c r="P260" s="10">
        <f t="shared" si="54"/>
        <v>7.875</v>
      </c>
      <c r="Q260" s="13"/>
    </row>
    <row r="261" spans="1:17" x14ac:dyDescent="0.3">
      <c r="A261" s="2">
        <v>44490</v>
      </c>
      <c r="B261" s="3" t="s">
        <v>39</v>
      </c>
      <c r="C261" s="16">
        <v>20</v>
      </c>
      <c r="D261" s="15">
        <v>2489</v>
      </c>
      <c r="E261" s="15">
        <f t="shared" si="55"/>
        <v>2509</v>
      </c>
      <c r="F261" s="10">
        <v>33</v>
      </c>
      <c r="G261" s="13">
        <f t="shared" si="56"/>
        <v>606.06060606060612</v>
      </c>
      <c r="H261" s="13"/>
      <c r="J261" s="16">
        <v>12</v>
      </c>
      <c r="K261" s="15">
        <v>932</v>
      </c>
      <c r="L261" s="15">
        <f t="shared" si="57"/>
        <v>944</v>
      </c>
      <c r="M261" s="10">
        <v>33</v>
      </c>
      <c r="N261" s="10">
        <f t="shared" si="58"/>
        <v>40</v>
      </c>
      <c r="O261" s="10">
        <f t="shared" si="59"/>
        <v>62.555243069505828</v>
      </c>
      <c r="P261" s="10">
        <f t="shared" si="54"/>
        <v>62.375448385811083</v>
      </c>
      <c r="Q261" s="13"/>
    </row>
    <row r="262" spans="1:17" x14ac:dyDescent="0.3">
      <c r="A262" s="2">
        <v>44490</v>
      </c>
      <c r="B262" s="3" t="s">
        <v>38</v>
      </c>
      <c r="C262" s="16">
        <v>15</v>
      </c>
      <c r="D262" s="15">
        <v>2919</v>
      </c>
      <c r="E262" s="15">
        <f t="shared" si="55"/>
        <v>2934</v>
      </c>
      <c r="F262" s="10">
        <v>33</v>
      </c>
      <c r="G262" s="13">
        <f t="shared" si="56"/>
        <v>454.54545454545456</v>
      </c>
      <c r="H262" s="13"/>
      <c r="J262" s="16">
        <v>7</v>
      </c>
      <c r="K262" s="15">
        <v>1226</v>
      </c>
      <c r="L262" s="15">
        <f t="shared" si="57"/>
        <v>1233</v>
      </c>
      <c r="M262" s="10">
        <v>33</v>
      </c>
      <c r="N262" s="10">
        <f t="shared" si="58"/>
        <v>53.333333333333336</v>
      </c>
      <c r="O262" s="10">
        <f t="shared" si="59"/>
        <v>57.999314833847201</v>
      </c>
      <c r="P262" s="10">
        <f t="shared" ref="P262:P282" si="60">+(E262-L262)/E262*100</f>
        <v>57.975460122699388</v>
      </c>
      <c r="Q262" s="13"/>
    </row>
    <row r="263" spans="1:17" x14ac:dyDescent="0.3">
      <c r="A263" s="2">
        <v>44490</v>
      </c>
      <c r="B263" s="3" t="s">
        <v>36</v>
      </c>
      <c r="C263" s="13">
        <v>13</v>
      </c>
      <c r="D263" s="15">
        <v>1767</v>
      </c>
      <c r="E263" s="15">
        <f t="shared" si="55"/>
        <v>1780</v>
      </c>
      <c r="F263" s="10">
        <v>33</v>
      </c>
      <c r="G263" s="13">
        <f t="shared" si="56"/>
        <v>393.93939393939394</v>
      </c>
      <c r="H263" s="13"/>
      <c r="J263" s="13">
        <v>21</v>
      </c>
      <c r="K263" s="15">
        <v>4678</v>
      </c>
      <c r="L263" s="15">
        <f t="shared" si="57"/>
        <v>4699</v>
      </c>
      <c r="M263" s="10">
        <v>33</v>
      </c>
      <c r="N263" s="10">
        <f t="shared" si="58"/>
        <v>-61.53846153846154</v>
      </c>
      <c r="O263" s="10">
        <f t="shared" si="59"/>
        <v>-164.74250141482739</v>
      </c>
      <c r="P263" s="10">
        <f t="shared" si="60"/>
        <v>-163.98876404494382</v>
      </c>
      <c r="Q263" s="13"/>
    </row>
    <row r="264" spans="1:17" x14ac:dyDescent="0.3">
      <c r="A264" s="2">
        <v>44490</v>
      </c>
      <c r="B264" s="3" t="s">
        <v>44</v>
      </c>
      <c r="C264" s="13">
        <v>26</v>
      </c>
      <c r="D264" s="15">
        <v>1781</v>
      </c>
      <c r="E264" s="15">
        <f t="shared" si="55"/>
        <v>1807</v>
      </c>
      <c r="F264" s="10">
        <v>33</v>
      </c>
      <c r="G264" s="13">
        <f t="shared" si="56"/>
        <v>787.87878787878788</v>
      </c>
      <c r="H264" s="13"/>
      <c r="J264" s="13">
        <v>108</v>
      </c>
      <c r="K264" s="15">
        <v>4054</v>
      </c>
      <c r="L264" s="15">
        <f t="shared" si="57"/>
        <v>4162</v>
      </c>
      <c r="M264" s="10">
        <v>33</v>
      </c>
      <c r="N264" s="10">
        <f t="shared" si="58"/>
        <v>-315.38461538461536</v>
      </c>
      <c r="O264" s="10">
        <f t="shared" si="59"/>
        <v>-127.62492981471082</v>
      </c>
      <c r="P264" s="10">
        <f t="shared" si="60"/>
        <v>-130.32650802434975</v>
      </c>
      <c r="Q264" s="13"/>
    </row>
    <row r="265" spans="1:17" x14ac:dyDescent="0.3">
      <c r="A265" s="2">
        <v>44496</v>
      </c>
      <c r="B265" s="3" t="s">
        <v>44</v>
      </c>
      <c r="C265">
        <v>35</v>
      </c>
      <c r="D265" s="1">
        <v>7000</v>
      </c>
      <c r="E265" s="1">
        <f>+C265+D265</f>
        <v>7035</v>
      </c>
      <c r="F265" s="8">
        <v>33</v>
      </c>
      <c r="G265" s="13">
        <f t="shared" si="56"/>
        <v>1060.6060606060607</v>
      </c>
      <c r="H265"/>
      <c r="I265"/>
      <c r="J265">
        <v>37</v>
      </c>
      <c r="K265" s="1">
        <v>6563</v>
      </c>
      <c r="L265" s="1">
        <f>+J265+K265</f>
        <v>6600</v>
      </c>
      <c r="M265">
        <v>33</v>
      </c>
      <c r="N265">
        <f t="shared" si="58"/>
        <v>-5.7142857142857144</v>
      </c>
      <c r="O265">
        <f t="shared" si="59"/>
        <v>6.2428571428571429</v>
      </c>
      <c r="P265">
        <f t="shared" si="60"/>
        <v>6.1833688699360341</v>
      </c>
      <c r="Q265" s="13"/>
    </row>
    <row r="266" spans="1:17" x14ac:dyDescent="0.3">
      <c r="A266" s="2">
        <v>44496</v>
      </c>
      <c r="B266" s="3" t="s">
        <v>37</v>
      </c>
      <c r="C266">
        <v>68</v>
      </c>
      <c r="D266" s="1">
        <v>14830</v>
      </c>
      <c r="E266" s="1">
        <f t="shared" ref="E266:E282" si="61">+C266+D266</f>
        <v>14898</v>
      </c>
      <c r="F266" s="8">
        <v>33</v>
      </c>
      <c r="G266" s="13">
        <f t="shared" si="56"/>
        <v>2060.6060606060605</v>
      </c>
      <c r="H266"/>
      <c r="I266"/>
      <c r="J266">
        <v>45</v>
      </c>
      <c r="K266" s="1">
        <v>16050</v>
      </c>
      <c r="L266" s="1">
        <f t="shared" ref="L266:L282" si="62">+J266+K266</f>
        <v>16095</v>
      </c>
      <c r="M266">
        <v>33</v>
      </c>
      <c r="N266">
        <f t="shared" si="58"/>
        <v>33.82352941176471</v>
      </c>
      <c r="O266">
        <f t="shared" si="59"/>
        <v>-8.2265677680377607</v>
      </c>
      <c r="P266">
        <f t="shared" si="60"/>
        <v>-8.0346355215465159</v>
      </c>
      <c r="Q266" s="13"/>
    </row>
    <row r="267" spans="1:17" x14ac:dyDescent="0.3">
      <c r="A267" s="2">
        <v>44496</v>
      </c>
      <c r="B267" s="3" t="s">
        <v>39</v>
      </c>
      <c r="C267">
        <v>22</v>
      </c>
      <c r="D267" s="1">
        <v>10481</v>
      </c>
      <c r="E267" s="1">
        <f t="shared" si="61"/>
        <v>10503</v>
      </c>
      <c r="F267" s="8">
        <v>33</v>
      </c>
      <c r="G267" s="13">
        <f t="shared" si="56"/>
        <v>666.66666666666674</v>
      </c>
      <c r="H267"/>
      <c r="I267"/>
      <c r="J267">
        <v>19</v>
      </c>
      <c r="K267" s="1">
        <v>11431</v>
      </c>
      <c r="L267" s="1">
        <f t="shared" si="62"/>
        <v>11450</v>
      </c>
      <c r="M267">
        <v>33</v>
      </c>
      <c r="N267">
        <f t="shared" si="58"/>
        <v>13.636363636363635</v>
      </c>
      <c r="O267">
        <f t="shared" si="59"/>
        <v>-9.0640206087205417</v>
      </c>
      <c r="P267">
        <f t="shared" si="60"/>
        <v>-9.0164714843378082</v>
      </c>
    </row>
    <row r="268" spans="1:17" x14ac:dyDescent="0.3">
      <c r="A268" s="2">
        <v>44496</v>
      </c>
      <c r="B268" s="3" t="s">
        <v>38</v>
      </c>
      <c r="C268">
        <v>20</v>
      </c>
      <c r="D268" s="1">
        <v>11714</v>
      </c>
      <c r="E268" s="1">
        <f t="shared" si="61"/>
        <v>11734</v>
      </c>
      <c r="F268" s="13">
        <v>33</v>
      </c>
      <c r="G268" s="13">
        <f t="shared" si="56"/>
        <v>606.06060606060612</v>
      </c>
      <c r="J268">
        <v>31</v>
      </c>
      <c r="K268" s="1">
        <v>11670</v>
      </c>
      <c r="L268" s="1">
        <f t="shared" si="62"/>
        <v>11701</v>
      </c>
      <c r="M268" s="10">
        <v>33</v>
      </c>
      <c r="N268">
        <f t="shared" si="58"/>
        <v>-55.000000000000007</v>
      </c>
      <c r="O268">
        <f t="shared" si="59"/>
        <v>0.37561891753457399</v>
      </c>
      <c r="P268">
        <f t="shared" si="60"/>
        <v>0.28123402079427307</v>
      </c>
    </row>
    <row r="269" spans="1:17" x14ac:dyDescent="0.3">
      <c r="A269" s="2">
        <v>44496</v>
      </c>
      <c r="B269" s="3" t="s">
        <v>36</v>
      </c>
      <c r="C269">
        <v>30</v>
      </c>
      <c r="D269" s="1">
        <v>10411</v>
      </c>
      <c r="E269" s="1">
        <f t="shared" si="61"/>
        <v>10441</v>
      </c>
      <c r="F269" s="13">
        <v>33</v>
      </c>
      <c r="G269" s="13">
        <f t="shared" si="56"/>
        <v>909.09090909090912</v>
      </c>
      <c r="J269">
        <v>38</v>
      </c>
      <c r="K269" s="1">
        <v>29749</v>
      </c>
      <c r="L269" s="1">
        <f t="shared" si="62"/>
        <v>29787</v>
      </c>
      <c r="M269" s="10">
        <v>33</v>
      </c>
      <c r="N269">
        <f t="shared" si="58"/>
        <v>-26.666666666666668</v>
      </c>
      <c r="O269">
        <f t="shared" si="59"/>
        <v>-185.74584574008261</v>
      </c>
      <c r="P269">
        <f t="shared" si="60"/>
        <v>-185.28876544392298</v>
      </c>
    </row>
    <row r="270" spans="1:17" x14ac:dyDescent="0.3">
      <c r="A270" s="2">
        <v>44496</v>
      </c>
      <c r="B270" s="3" t="s">
        <v>42</v>
      </c>
      <c r="C270">
        <v>20</v>
      </c>
      <c r="D270" s="1">
        <v>14510</v>
      </c>
      <c r="E270" s="1">
        <f t="shared" si="61"/>
        <v>14530</v>
      </c>
      <c r="F270" s="13">
        <v>33</v>
      </c>
      <c r="G270" s="13">
        <f t="shared" si="56"/>
        <v>606.06060606060612</v>
      </c>
      <c r="J270">
        <v>28</v>
      </c>
      <c r="K270" s="1">
        <v>19110</v>
      </c>
      <c r="L270" s="1">
        <f t="shared" si="62"/>
        <v>19138</v>
      </c>
      <c r="M270" s="10">
        <v>33</v>
      </c>
      <c r="N270">
        <f t="shared" si="58"/>
        <v>-40</v>
      </c>
      <c r="O270">
        <f t="shared" si="59"/>
        <v>-31.702274293590627</v>
      </c>
      <c r="P270">
        <f t="shared" si="60"/>
        <v>-31.713695801789399</v>
      </c>
    </row>
    <row r="271" spans="1:17" x14ac:dyDescent="0.3">
      <c r="A271" s="2">
        <v>44496</v>
      </c>
      <c r="B271" s="3" t="s">
        <v>43</v>
      </c>
      <c r="C271">
        <v>24</v>
      </c>
      <c r="D271" s="1">
        <v>12517</v>
      </c>
      <c r="E271" s="1">
        <f t="shared" si="61"/>
        <v>12541</v>
      </c>
      <c r="F271" s="13">
        <v>33</v>
      </c>
      <c r="G271" s="13">
        <f t="shared" si="56"/>
        <v>727.27272727272725</v>
      </c>
      <c r="J271">
        <v>52</v>
      </c>
      <c r="K271" s="1">
        <v>20996</v>
      </c>
      <c r="L271" s="1">
        <f t="shared" si="62"/>
        <v>21048</v>
      </c>
      <c r="M271" s="10">
        <v>33</v>
      </c>
      <c r="N271">
        <f t="shared" si="58"/>
        <v>-116.66666666666667</v>
      </c>
      <c r="O271">
        <f t="shared" si="59"/>
        <v>-67.739873771670531</v>
      </c>
      <c r="P271">
        <f t="shared" si="60"/>
        <v>-67.833506099992022</v>
      </c>
    </row>
    <row r="272" spans="1:17" x14ac:dyDescent="0.3">
      <c r="A272" s="2">
        <v>44496</v>
      </c>
      <c r="B272" s="3" t="s">
        <v>40</v>
      </c>
      <c r="C272" s="1">
        <v>23</v>
      </c>
      <c r="D272" s="1">
        <v>12100</v>
      </c>
      <c r="E272" s="1">
        <f t="shared" si="61"/>
        <v>12123</v>
      </c>
      <c r="F272" s="13">
        <v>33</v>
      </c>
      <c r="G272" s="13">
        <f t="shared" si="56"/>
        <v>696.969696969697</v>
      </c>
      <c r="J272">
        <v>38</v>
      </c>
      <c r="K272" s="1">
        <v>22407</v>
      </c>
      <c r="L272" s="1">
        <f t="shared" si="62"/>
        <v>22445</v>
      </c>
      <c r="M272" s="10">
        <v>33</v>
      </c>
      <c r="N272">
        <f t="shared" si="58"/>
        <v>-65.217391304347828</v>
      </c>
      <c r="O272">
        <f t="shared" si="59"/>
        <v>-85.181818181818187</v>
      </c>
      <c r="P272">
        <f t="shared" si="60"/>
        <v>-85.143941268662871</v>
      </c>
    </row>
    <row r="273" spans="1:17" x14ac:dyDescent="0.3">
      <c r="A273" s="2">
        <v>44496</v>
      </c>
      <c r="B273" s="3" t="s">
        <v>41</v>
      </c>
      <c r="C273">
        <v>32</v>
      </c>
      <c r="D273" s="1">
        <v>13259</v>
      </c>
      <c r="E273" s="1">
        <f t="shared" si="61"/>
        <v>13291</v>
      </c>
      <c r="F273" s="13">
        <v>33</v>
      </c>
      <c r="G273" s="13">
        <f t="shared" si="56"/>
        <v>969.69696969696975</v>
      </c>
      <c r="J273">
        <v>31</v>
      </c>
      <c r="K273" s="1">
        <v>19174</v>
      </c>
      <c r="L273" s="1">
        <f t="shared" si="62"/>
        <v>19205</v>
      </c>
      <c r="M273" s="10">
        <v>33</v>
      </c>
      <c r="N273">
        <f t="shared" si="58"/>
        <v>3.125</v>
      </c>
      <c r="O273">
        <f t="shared" si="59"/>
        <v>-44.611207481710537</v>
      </c>
      <c r="P273">
        <f t="shared" si="60"/>
        <v>-44.496275675268983</v>
      </c>
    </row>
    <row r="274" spans="1:17" x14ac:dyDescent="0.3">
      <c r="A274" s="2">
        <v>44501</v>
      </c>
      <c r="B274" s="3" t="s">
        <v>42</v>
      </c>
      <c r="C274" s="13">
        <v>7</v>
      </c>
      <c r="D274" s="15">
        <v>1739</v>
      </c>
      <c r="E274" s="15">
        <f t="shared" si="61"/>
        <v>1746</v>
      </c>
      <c r="F274" s="10">
        <v>33</v>
      </c>
      <c r="G274" s="13">
        <f t="shared" ref="G274:G282" si="63">(1000/F274)*C274</f>
        <v>212.12121212121212</v>
      </c>
      <c r="H274" s="13"/>
      <c r="J274" s="13">
        <v>5</v>
      </c>
      <c r="K274" s="15">
        <v>1835</v>
      </c>
      <c r="L274" s="15">
        <f t="shared" si="62"/>
        <v>1840</v>
      </c>
      <c r="M274" s="10">
        <v>33</v>
      </c>
      <c r="N274" s="10">
        <f t="shared" si="58"/>
        <v>28.571428571428569</v>
      </c>
      <c r="O274" s="10">
        <f t="shared" si="59"/>
        <v>-5.5204140310523284</v>
      </c>
      <c r="P274" s="10">
        <f t="shared" si="60"/>
        <v>-5.3837342497136316</v>
      </c>
      <c r="Q274" s="13"/>
    </row>
    <row r="275" spans="1:17" x14ac:dyDescent="0.3">
      <c r="A275" s="2">
        <v>44501</v>
      </c>
      <c r="B275" s="3" t="s">
        <v>43</v>
      </c>
      <c r="C275" s="15">
        <v>6</v>
      </c>
      <c r="D275" s="15">
        <v>1582</v>
      </c>
      <c r="E275" s="15">
        <f t="shared" si="61"/>
        <v>1588</v>
      </c>
      <c r="F275" s="10">
        <v>33</v>
      </c>
      <c r="G275" s="13">
        <f t="shared" si="63"/>
        <v>181.81818181818181</v>
      </c>
      <c r="H275" s="13"/>
      <c r="J275" s="16">
        <v>7</v>
      </c>
      <c r="K275" s="15">
        <v>1474</v>
      </c>
      <c r="L275" s="15">
        <f t="shared" si="62"/>
        <v>1481</v>
      </c>
      <c r="M275" s="10">
        <v>33</v>
      </c>
      <c r="N275" s="10">
        <f t="shared" si="58"/>
        <v>-16.666666666666664</v>
      </c>
      <c r="O275" s="10">
        <f t="shared" si="59"/>
        <v>6.8268015170670031</v>
      </c>
      <c r="P275" s="10">
        <f t="shared" si="60"/>
        <v>6.738035264483627</v>
      </c>
      <c r="Q275" s="13"/>
    </row>
    <row r="276" spans="1:17" x14ac:dyDescent="0.3">
      <c r="A276" s="2">
        <v>44501</v>
      </c>
      <c r="B276" s="3" t="s">
        <v>40</v>
      </c>
      <c r="C276" s="16">
        <v>9</v>
      </c>
      <c r="D276" s="15">
        <v>1606</v>
      </c>
      <c r="E276" s="15">
        <f t="shared" si="61"/>
        <v>1615</v>
      </c>
      <c r="F276" s="10">
        <v>33</v>
      </c>
      <c r="G276" s="13">
        <f t="shared" si="63"/>
        <v>272.72727272727275</v>
      </c>
      <c r="H276" s="13"/>
      <c r="J276" s="16">
        <v>10</v>
      </c>
      <c r="K276" s="15">
        <v>2265</v>
      </c>
      <c r="L276" s="15">
        <f t="shared" si="62"/>
        <v>2275</v>
      </c>
      <c r="M276" s="10">
        <v>33</v>
      </c>
      <c r="N276" s="10">
        <f t="shared" si="58"/>
        <v>-11.111111111111111</v>
      </c>
      <c r="O276" s="10">
        <f t="shared" si="59"/>
        <v>-41.033623910336239</v>
      </c>
      <c r="P276" s="10">
        <f t="shared" si="60"/>
        <v>-40.866873065015483</v>
      </c>
      <c r="Q276" s="13"/>
    </row>
    <row r="277" spans="1:17" x14ac:dyDescent="0.3">
      <c r="A277" s="2">
        <v>44501</v>
      </c>
      <c r="B277" s="3" t="s">
        <v>41</v>
      </c>
      <c r="C277" s="15">
        <v>17</v>
      </c>
      <c r="D277" s="15">
        <v>2256</v>
      </c>
      <c r="E277" s="15">
        <f t="shared" si="61"/>
        <v>2273</v>
      </c>
      <c r="F277" s="10">
        <v>33</v>
      </c>
      <c r="G277" s="13">
        <f t="shared" si="63"/>
        <v>515.15151515151513</v>
      </c>
      <c r="H277" s="13"/>
      <c r="J277" s="15">
        <v>8</v>
      </c>
      <c r="K277" s="15">
        <v>1766</v>
      </c>
      <c r="L277" s="15">
        <f t="shared" si="62"/>
        <v>1774</v>
      </c>
      <c r="M277" s="10">
        <v>33</v>
      </c>
      <c r="N277" s="10">
        <f t="shared" si="58"/>
        <v>52.941176470588239</v>
      </c>
      <c r="O277" s="10">
        <f t="shared" si="59"/>
        <v>21.719858156028369</v>
      </c>
      <c r="P277" s="10">
        <f t="shared" si="60"/>
        <v>21.953365596128467</v>
      </c>
      <c r="Q277" s="13"/>
    </row>
    <row r="278" spans="1:17" x14ac:dyDescent="0.3">
      <c r="A278" s="2">
        <v>44501</v>
      </c>
      <c r="B278" s="3" t="s">
        <v>37</v>
      </c>
      <c r="C278" s="10">
        <v>13</v>
      </c>
      <c r="D278" s="15">
        <v>1145</v>
      </c>
      <c r="E278" s="15">
        <f t="shared" si="61"/>
        <v>1158</v>
      </c>
      <c r="F278" s="10">
        <v>33</v>
      </c>
      <c r="G278" s="13">
        <f t="shared" si="63"/>
        <v>393.93939393939394</v>
      </c>
      <c r="H278" s="13"/>
      <c r="J278" s="10">
        <v>15</v>
      </c>
      <c r="K278" s="15">
        <v>1680</v>
      </c>
      <c r="L278" s="15">
        <f t="shared" si="62"/>
        <v>1695</v>
      </c>
      <c r="M278" s="10">
        <v>33</v>
      </c>
      <c r="N278" s="10">
        <f t="shared" si="58"/>
        <v>-15.384615384615385</v>
      </c>
      <c r="O278" s="10">
        <f t="shared" si="59"/>
        <v>-46.724890829694324</v>
      </c>
      <c r="P278" s="10">
        <f t="shared" si="60"/>
        <v>-46.373056994818654</v>
      </c>
      <c r="Q278" s="13"/>
    </row>
    <row r="279" spans="1:17" x14ac:dyDescent="0.3">
      <c r="A279" s="2">
        <v>44501</v>
      </c>
      <c r="B279" s="3" t="s">
        <v>39</v>
      </c>
      <c r="C279" s="10">
        <v>13</v>
      </c>
      <c r="D279" s="15">
        <v>1243</v>
      </c>
      <c r="E279" s="15">
        <f t="shared" si="61"/>
        <v>1256</v>
      </c>
      <c r="F279" s="10">
        <v>33</v>
      </c>
      <c r="G279" s="13">
        <f t="shared" si="63"/>
        <v>393.93939393939394</v>
      </c>
      <c r="H279" s="13"/>
      <c r="J279" s="13">
        <v>35</v>
      </c>
      <c r="K279" s="15">
        <v>11530</v>
      </c>
      <c r="L279" s="15">
        <f t="shared" si="62"/>
        <v>11565</v>
      </c>
      <c r="M279" s="10">
        <v>33</v>
      </c>
      <c r="N279" s="10">
        <f t="shared" si="58"/>
        <v>-169.23076923076923</v>
      </c>
      <c r="O279" s="10">
        <f t="shared" si="59"/>
        <v>-827.59452936444086</v>
      </c>
      <c r="P279" s="10">
        <f t="shared" si="60"/>
        <v>-820.78025477707013</v>
      </c>
      <c r="Q279" s="13"/>
    </row>
    <row r="280" spans="1:17" x14ac:dyDescent="0.3">
      <c r="A280" s="2">
        <v>44501</v>
      </c>
      <c r="B280" s="3" t="s">
        <v>38</v>
      </c>
      <c r="C280" s="13">
        <v>5</v>
      </c>
      <c r="D280" s="15">
        <v>866</v>
      </c>
      <c r="E280" s="15">
        <f t="shared" si="61"/>
        <v>871</v>
      </c>
      <c r="F280" s="10">
        <v>33</v>
      </c>
      <c r="G280" s="13">
        <f t="shared" si="63"/>
        <v>151.51515151515153</v>
      </c>
      <c r="H280" s="13"/>
      <c r="J280" s="13">
        <v>3</v>
      </c>
      <c r="K280" s="15">
        <v>879</v>
      </c>
      <c r="L280" s="15">
        <f t="shared" si="62"/>
        <v>882</v>
      </c>
      <c r="M280" s="10">
        <v>33</v>
      </c>
      <c r="N280" s="10">
        <f t="shared" si="58"/>
        <v>40</v>
      </c>
      <c r="O280" s="10">
        <f t="shared" si="59"/>
        <v>-1.5011547344110854</v>
      </c>
      <c r="P280" s="10">
        <f t="shared" si="60"/>
        <v>-1.2629161882893225</v>
      </c>
      <c r="Q280" s="13"/>
    </row>
    <row r="281" spans="1:17" x14ac:dyDescent="0.3">
      <c r="A281" s="2">
        <v>44501</v>
      </c>
      <c r="B281" s="3" t="s">
        <v>36</v>
      </c>
      <c r="C281" s="13">
        <v>9</v>
      </c>
      <c r="D281" s="15">
        <v>1143</v>
      </c>
      <c r="E281" s="15">
        <f t="shared" si="61"/>
        <v>1152</v>
      </c>
      <c r="F281" s="10">
        <v>33</v>
      </c>
      <c r="G281" s="13">
        <f t="shared" si="63"/>
        <v>272.72727272727275</v>
      </c>
      <c r="H281" s="13"/>
      <c r="J281" s="13">
        <v>10</v>
      </c>
      <c r="K281" s="15">
        <v>1123</v>
      </c>
      <c r="L281" s="15">
        <f t="shared" si="62"/>
        <v>1133</v>
      </c>
      <c r="M281" s="10">
        <v>33</v>
      </c>
      <c r="N281" s="10">
        <f t="shared" si="58"/>
        <v>-11.111111111111111</v>
      </c>
      <c r="O281" s="10">
        <f t="shared" si="59"/>
        <v>1.7497812773403325</v>
      </c>
      <c r="P281" s="10">
        <f t="shared" si="60"/>
        <v>1.6493055555555556</v>
      </c>
      <c r="Q281" s="13"/>
    </row>
    <row r="282" spans="1:17" x14ac:dyDescent="0.3">
      <c r="A282" s="2">
        <v>44501</v>
      </c>
      <c r="B282" s="3" t="s">
        <v>44</v>
      </c>
      <c r="C282" s="15">
        <v>2</v>
      </c>
      <c r="D282" s="15">
        <v>474</v>
      </c>
      <c r="E282" s="15">
        <f t="shared" si="61"/>
        <v>476</v>
      </c>
      <c r="F282" s="10">
        <v>33</v>
      </c>
      <c r="G282" s="13">
        <f t="shared" si="63"/>
        <v>60.606060606060609</v>
      </c>
      <c r="H282" s="13"/>
      <c r="J282" s="15">
        <v>4</v>
      </c>
      <c r="K282" s="15">
        <v>474</v>
      </c>
      <c r="L282" s="15">
        <f t="shared" si="62"/>
        <v>478</v>
      </c>
      <c r="M282" s="10">
        <v>33</v>
      </c>
      <c r="N282" s="10">
        <f t="shared" si="58"/>
        <v>-100</v>
      </c>
      <c r="O282" s="10">
        <f t="shared" si="59"/>
        <v>0</v>
      </c>
      <c r="P282" s="10">
        <f t="shared" si="60"/>
        <v>-0.42016806722689076</v>
      </c>
      <c r="Q282" s="13"/>
    </row>
    <row r="283" spans="1:17" x14ac:dyDescent="0.3">
      <c r="A283" s="2">
        <v>44502</v>
      </c>
      <c r="B283" s="3" t="s">
        <v>44</v>
      </c>
      <c r="C283">
        <v>5</v>
      </c>
      <c r="D283" s="1">
        <v>989</v>
      </c>
      <c r="E283" s="1">
        <f>+C283+D283</f>
        <v>994</v>
      </c>
      <c r="F283" s="8">
        <v>33</v>
      </c>
      <c r="G283" s="8">
        <f>(1000/F283)*C283</f>
        <v>151.51515151515153</v>
      </c>
      <c r="H283"/>
      <c r="I283"/>
      <c r="J283">
        <v>13</v>
      </c>
      <c r="K283" s="1">
        <v>1240</v>
      </c>
      <c r="L283" s="1">
        <f t="shared" ref="L283:L284" si="64">+J283+K283</f>
        <v>1253</v>
      </c>
      <c r="M283">
        <v>33</v>
      </c>
      <c r="N283">
        <f>+(C283-J283/C283*100)</f>
        <v>-255</v>
      </c>
      <c r="O283">
        <f>+(D283-K283/D283*100)</f>
        <v>863.62082912032361</v>
      </c>
      <c r="P283" s="10">
        <f t="shared" ref="P283:P346" si="65">+(E283-L283)/E283*100</f>
        <v>-26.056338028169012</v>
      </c>
    </row>
    <row r="284" spans="1:17" x14ac:dyDescent="0.3">
      <c r="A284" s="2">
        <v>44502</v>
      </c>
      <c r="B284" s="3" t="s">
        <v>37</v>
      </c>
      <c r="C284">
        <v>6</v>
      </c>
      <c r="D284" s="1">
        <v>1849</v>
      </c>
      <c r="E284" s="1">
        <f>+J283+K283</f>
        <v>1253</v>
      </c>
      <c r="F284" s="8">
        <v>33</v>
      </c>
      <c r="G284" s="8">
        <f t="shared" ref="G284:G291" si="66">(1000/F284)*C284</f>
        <v>181.81818181818181</v>
      </c>
      <c r="H284"/>
      <c r="I284"/>
      <c r="J284">
        <v>8</v>
      </c>
      <c r="K284" s="1">
        <v>1703</v>
      </c>
      <c r="L284" s="1">
        <f t="shared" si="64"/>
        <v>1711</v>
      </c>
      <c r="M284">
        <v>33</v>
      </c>
      <c r="N284">
        <f>+(C284-J284/C284*100)</f>
        <v>-127.33333333333331</v>
      </c>
      <c r="O284">
        <f t="shared" ref="N284:O291" si="67">+(D284-K284/D284*100)</f>
        <v>1756.8961600865332</v>
      </c>
      <c r="P284" s="10">
        <f t="shared" si="65"/>
        <v>-36.552274541101362</v>
      </c>
    </row>
    <row r="285" spans="1:17" x14ac:dyDescent="0.3">
      <c r="A285" s="2">
        <v>44502</v>
      </c>
      <c r="B285" s="3" t="s">
        <v>39</v>
      </c>
      <c r="C285">
        <v>8</v>
      </c>
      <c r="D285">
        <v>2446</v>
      </c>
      <c r="E285" s="1">
        <f>+C284+D284</f>
        <v>1855</v>
      </c>
      <c r="F285" s="8">
        <v>33</v>
      </c>
      <c r="G285" s="8">
        <f t="shared" si="66"/>
        <v>242.42424242424244</v>
      </c>
      <c r="H285"/>
      <c r="I285"/>
      <c r="J285">
        <v>9</v>
      </c>
      <c r="K285" s="1">
        <v>2329</v>
      </c>
      <c r="L285" s="1">
        <f>+J285+K285</f>
        <v>2338</v>
      </c>
      <c r="M285">
        <v>33</v>
      </c>
      <c r="N285">
        <f t="shared" si="67"/>
        <v>-104.5</v>
      </c>
      <c r="O285">
        <f t="shared" si="67"/>
        <v>2350.783319705642</v>
      </c>
      <c r="P285" s="10">
        <f t="shared" si="65"/>
        <v>-26.037735849056602</v>
      </c>
    </row>
    <row r="286" spans="1:17" x14ac:dyDescent="0.3">
      <c r="A286" s="2">
        <v>44502</v>
      </c>
      <c r="B286" s="3" t="s">
        <v>38</v>
      </c>
      <c r="C286">
        <v>7</v>
      </c>
      <c r="D286">
        <v>2265</v>
      </c>
      <c r="E286" s="1">
        <f>+J284+K284</f>
        <v>1711</v>
      </c>
      <c r="F286" s="13">
        <v>33</v>
      </c>
      <c r="G286" s="8">
        <f t="shared" si="66"/>
        <v>212.12121212121212</v>
      </c>
      <c r="H286"/>
      <c r="J286" s="10">
        <v>7</v>
      </c>
      <c r="K286" s="1">
        <v>1701</v>
      </c>
      <c r="L286" s="1">
        <f t="shared" ref="L286:L293" si="68">+J286+K286</f>
        <v>1708</v>
      </c>
      <c r="M286" s="10">
        <v>33</v>
      </c>
      <c r="N286">
        <f t="shared" si="67"/>
        <v>-93</v>
      </c>
      <c r="O286">
        <f t="shared" si="67"/>
        <v>2189.9006622516558</v>
      </c>
      <c r="P286" s="10">
        <f t="shared" si="65"/>
        <v>0.17533606078316774</v>
      </c>
    </row>
    <row r="287" spans="1:17" x14ac:dyDescent="0.3">
      <c r="A287" s="2">
        <v>44502</v>
      </c>
      <c r="B287" s="3" t="s">
        <v>36</v>
      </c>
      <c r="C287">
        <v>6</v>
      </c>
      <c r="D287" s="1">
        <v>2954</v>
      </c>
      <c r="E287" s="1">
        <f t="shared" ref="E287:E291" si="69">+C287+D287</f>
        <v>2960</v>
      </c>
      <c r="F287" s="13">
        <v>33</v>
      </c>
      <c r="G287" s="8">
        <f t="shared" si="66"/>
        <v>181.81818181818181</v>
      </c>
      <c r="H287"/>
      <c r="J287" s="10">
        <v>7</v>
      </c>
      <c r="K287" s="1">
        <v>2553</v>
      </c>
      <c r="L287" s="1">
        <f t="shared" si="68"/>
        <v>2560</v>
      </c>
      <c r="M287" s="10">
        <v>33</v>
      </c>
      <c r="N287">
        <f t="shared" si="67"/>
        <v>-110.66666666666667</v>
      </c>
      <c r="O287">
        <f t="shared" si="67"/>
        <v>2867.5748138117806</v>
      </c>
      <c r="P287" s="10">
        <f t="shared" si="65"/>
        <v>13.513513513513514</v>
      </c>
    </row>
    <row r="288" spans="1:17" x14ac:dyDescent="0.3">
      <c r="A288" s="2">
        <v>44502</v>
      </c>
      <c r="B288" s="3" t="s">
        <v>42</v>
      </c>
      <c r="C288">
        <v>11</v>
      </c>
      <c r="D288" s="1">
        <v>1785</v>
      </c>
      <c r="E288" s="1">
        <f t="shared" si="69"/>
        <v>1796</v>
      </c>
      <c r="F288" s="13">
        <v>33</v>
      </c>
      <c r="G288" s="8">
        <f t="shared" si="66"/>
        <v>333.33333333333337</v>
      </c>
      <c r="H288"/>
      <c r="J288" s="10">
        <v>8</v>
      </c>
      <c r="K288" s="1">
        <v>2225</v>
      </c>
      <c r="L288" s="1">
        <f t="shared" si="68"/>
        <v>2233</v>
      </c>
      <c r="M288" s="10">
        <v>33</v>
      </c>
      <c r="N288">
        <f t="shared" si="67"/>
        <v>-61.727272727272734</v>
      </c>
      <c r="O288">
        <f t="shared" si="67"/>
        <v>1660.3501400560224</v>
      </c>
      <c r="P288" s="10">
        <f t="shared" si="65"/>
        <v>-24.331848552338531</v>
      </c>
    </row>
    <row r="289" spans="1:16" x14ac:dyDescent="0.3">
      <c r="A289" s="2">
        <v>44502</v>
      </c>
      <c r="B289" s="3" t="s">
        <v>43</v>
      </c>
      <c r="C289">
        <v>6</v>
      </c>
      <c r="D289" s="1">
        <v>1480</v>
      </c>
      <c r="E289" s="1">
        <f t="shared" si="69"/>
        <v>1486</v>
      </c>
      <c r="F289" s="13">
        <v>33</v>
      </c>
      <c r="G289" s="8">
        <f t="shared" si="66"/>
        <v>181.81818181818181</v>
      </c>
      <c r="H289"/>
      <c r="J289" s="10">
        <v>3</v>
      </c>
      <c r="K289" s="1">
        <v>1261</v>
      </c>
      <c r="L289" s="1">
        <f t="shared" si="68"/>
        <v>1264</v>
      </c>
      <c r="M289" s="10">
        <v>33</v>
      </c>
      <c r="N289">
        <f t="shared" si="67"/>
        <v>-44</v>
      </c>
      <c r="O289">
        <f t="shared" si="67"/>
        <v>1394.7972972972973</v>
      </c>
      <c r="P289" s="10">
        <f t="shared" si="65"/>
        <v>14.939434724091521</v>
      </c>
    </row>
    <row r="290" spans="1:16" x14ac:dyDescent="0.3">
      <c r="A290" s="2">
        <v>44502</v>
      </c>
      <c r="B290" s="3" t="s">
        <v>40</v>
      </c>
      <c r="C290" s="1">
        <v>14</v>
      </c>
      <c r="D290" s="1">
        <v>1850</v>
      </c>
      <c r="E290" s="1">
        <f t="shared" si="69"/>
        <v>1864</v>
      </c>
      <c r="F290" s="13">
        <v>33</v>
      </c>
      <c r="G290" s="8">
        <f t="shared" si="66"/>
        <v>424.24242424242425</v>
      </c>
      <c r="H290"/>
      <c r="J290" s="15">
        <v>10</v>
      </c>
      <c r="K290" s="1">
        <v>2110</v>
      </c>
      <c r="L290" s="1">
        <f t="shared" si="68"/>
        <v>2120</v>
      </c>
      <c r="M290" s="10">
        <v>33</v>
      </c>
      <c r="N290">
        <f t="shared" si="67"/>
        <v>-57.428571428571431</v>
      </c>
      <c r="O290">
        <f t="shared" si="67"/>
        <v>1735.9459459459461</v>
      </c>
      <c r="P290" s="10">
        <f t="shared" si="65"/>
        <v>-13.733905579399142</v>
      </c>
    </row>
    <row r="291" spans="1:16" x14ac:dyDescent="0.3">
      <c r="A291" s="2">
        <v>44502</v>
      </c>
      <c r="B291" s="3" t="s">
        <v>41</v>
      </c>
      <c r="C291">
        <v>5</v>
      </c>
      <c r="D291" s="1">
        <v>1771</v>
      </c>
      <c r="E291" s="1">
        <f t="shared" si="69"/>
        <v>1776</v>
      </c>
      <c r="F291" s="13">
        <v>33</v>
      </c>
      <c r="G291" s="8">
        <f t="shared" si="66"/>
        <v>151.51515151515153</v>
      </c>
      <c r="H291"/>
      <c r="J291" s="10">
        <v>6</v>
      </c>
      <c r="K291" s="1">
        <v>2117</v>
      </c>
      <c r="L291" s="1">
        <f t="shared" si="68"/>
        <v>2123</v>
      </c>
      <c r="M291" s="10">
        <v>33</v>
      </c>
      <c r="N291">
        <f t="shared" si="67"/>
        <v>-115</v>
      </c>
      <c r="O291">
        <f t="shared" si="67"/>
        <v>1651.4630152456239</v>
      </c>
      <c r="P291" s="10">
        <f t="shared" si="65"/>
        <v>-19.538288288288289</v>
      </c>
    </row>
    <row r="292" spans="1:16" x14ac:dyDescent="0.3">
      <c r="A292" s="2">
        <v>44503</v>
      </c>
      <c r="B292" s="3" t="s">
        <v>44</v>
      </c>
      <c r="C292">
        <v>23</v>
      </c>
      <c r="D292" s="1">
        <v>755</v>
      </c>
      <c r="E292" s="1">
        <f>+C292+D292</f>
        <v>778</v>
      </c>
      <c r="F292" s="8">
        <v>33</v>
      </c>
      <c r="G292" s="8">
        <f>(1000/F292)*C292</f>
        <v>696.969696969697</v>
      </c>
      <c r="H292"/>
      <c r="I292"/>
      <c r="J292">
        <v>23</v>
      </c>
      <c r="K292" s="1">
        <v>888</v>
      </c>
      <c r="L292" s="1">
        <f t="shared" si="68"/>
        <v>911</v>
      </c>
      <c r="M292">
        <v>33</v>
      </c>
      <c r="N292">
        <f t="shared" ref="N292:O293" si="70">+(C292-J292)/C292*100</f>
        <v>0</v>
      </c>
      <c r="O292">
        <f t="shared" si="70"/>
        <v>-17.6158940397351</v>
      </c>
      <c r="P292" s="10">
        <f t="shared" si="65"/>
        <v>-17.095115681233931</v>
      </c>
    </row>
    <row r="293" spans="1:16" x14ac:dyDescent="0.3">
      <c r="A293" s="2">
        <v>44503</v>
      </c>
      <c r="B293" s="3" t="s">
        <v>37</v>
      </c>
      <c r="C293">
        <v>9</v>
      </c>
      <c r="D293" s="1">
        <v>1391</v>
      </c>
      <c r="E293" s="1">
        <f>+J292+K292</f>
        <v>911</v>
      </c>
      <c r="F293" s="8">
        <v>33</v>
      </c>
      <c r="G293" s="8">
        <f t="shared" ref="G293:G300" si="71">(1000/F293)*C293</f>
        <v>272.72727272727275</v>
      </c>
      <c r="H293"/>
      <c r="I293"/>
      <c r="J293">
        <v>22</v>
      </c>
      <c r="K293" s="1">
        <v>2159</v>
      </c>
      <c r="L293" s="1">
        <f t="shared" si="68"/>
        <v>2181</v>
      </c>
      <c r="M293">
        <v>33</v>
      </c>
      <c r="N293">
        <f t="shared" si="70"/>
        <v>-144.44444444444443</v>
      </c>
      <c r="O293">
        <f t="shared" si="70"/>
        <v>-55.21207764198418</v>
      </c>
      <c r="P293" s="10">
        <f t="shared" si="65"/>
        <v>-139.4072447859495</v>
      </c>
    </row>
    <row r="294" spans="1:16" x14ac:dyDescent="0.3">
      <c r="A294" s="2">
        <v>44503</v>
      </c>
      <c r="B294" s="3" t="s">
        <v>39</v>
      </c>
      <c r="C294">
        <v>16</v>
      </c>
      <c r="D294">
        <v>1757</v>
      </c>
      <c r="E294" s="1">
        <f>+C293+D293</f>
        <v>1400</v>
      </c>
      <c r="F294" s="8">
        <v>33</v>
      </c>
      <c r="G294" s="8">
        <f t="shared" si="71"/>
        <v>484.84848484848487</v>
      </c>
      <c r="H294"/>
      <c r="I294"/>
      <c r="J294">
        <v>20</v>
      </c>
      <c r="K294" s="1">
        <v>1735</v>
      </c>
      <c r="L294" s="1">
        <f>+J294+K294</f>
        <v>1755</v>
      </c>
      <c r="M294">
        <v>33</v>
      </c>
      <c r="N294">
        <f>+(C294-J294)/C294*100</f>
        <v>-25</v>
      </c>
      <c r="O294">
        <f>+(D294-K294)/D294*100</f>
        <v>1.2521343198634036</v>
      </c>
      <c r="P294" s="10">
        <f t="shared" si="65"/>
        <v>-25.357142857142854</v>
      </c>
    </row>
    <row r="295" spans="1:16" x14ac:dyDescent="0.3">
      <c r="A295" s="2">
        <v>44503</v>
      </c>
      <c r="B295" s="3" t="s">
        <v>38</v>
      </c>
      <c r="C295">
        <v>14</v>
      </c>
      <c r="D295">
        <v>1441</v>
      </c>
      <c r="E295" s="1">
        <f>+J293+K293</f>
        <v>2181</v>
      </c>
      <c r="F295" s="13">
        <v>33</v>
      </c>
      <c r="G295" s="8">
        <f t="shared" si="71"/>
        <v>424.24242424242425</v>
      </c>
      <c r="H295"/>
      <c r="J295" s="10">
        <v>10</v>
      </c>
      <c r="K295" s="1">
        <v>1382</v>
      </c>
      <c r="L295" s="1">
        <f t="shared" ref="L295:L302" si="72">+J295+K295</f>
        <v>1392</v>
      </c>
      <c r="M295" s="10">
        <v>33</v>
      </c>
      <c r="N295">
        <f>+(J293-J295)/J293*100</f>
        <v>54.54545454545454</v>
      </c>
      <c r="O295">
        <f>+(K293-K295)/K293*100</f>
        <v>35.988883742473362</v>
      </c>
      <c r="P295" s="10">
        <f t="shared" si="65"/>
        <v>36.176066024759287</v>
      </c>
    </row>
    <row r="296" spans="1:16" x14ac:dyDescent="0.3">
      <c r="A296" s="2">
        <v>44503</v>
      </c>
      <c r="B296" s="3" t="s">
        <v>36</v>
      </c>
      <c r="C296">
        <v>138</v>
      </c>
      <c r="D296" s="1">
        <v>11784</v>
      </c>
      <c r="E296" s="1">
        <f t="shared" ref="E296:E300" si="73">+C296+D296</f>
        <v>11922</v>
      </c>
      <c r="F296" s="13">
        <v>33</v>
      </c>
      <c r="G296" s="8">
        <f t="shared" si="71"/>
        <v>4181.818181818182</v>
      </c>
      <c r="H296"/>
      <c r="J296" s="10">
        <v>17</v>
      </c>
      <c r="K296" s="1">
        <v>2047</v>
      </c>
      <c r="L296" s="1">
        <f t="shared" si="72"/>
        <v>2064</v>
      </c>
      <c r="M296" s="10">
        <v>33</v>
      </c>
      <c r="N296">
        <f t="shared" ref="N296:O300" si="74">+(C296-J296)/C296*100</f>
        <v>87.681159420289859</v>
      </c>
      <c r="O296">
        <f t="shared" si="74"/>
        <v>82.628988458927353</v>
      </c>
      <c r="P296" s="10">
        <f t="shared" si="65"/>
        <v>82.687468545546054</v>
      </c>
    </row>
    <row r="297" spans="1:16" x14ac:dyDescent="0.3">
      <c r="A297" s="2">
        <v>44503</v>
      </c>
      <c r="B297" s="3" t="s">
        <v>42</v>
      </c>
      <c r="C297">
        <v>12</v>
      </c>
      <c r="D297" s="1">
        <v>1871</v>
      </c>
      <c r="E297" s="1">
        <f t="shared" si="73"/>
        <v>1883</v>
      </c>
      <c r="F297" s="13">
        <v>33</v>
      </c>
      <c r="G297" s="8">
        <f t="shared" si="71"/>
        <v>363.63636363636363</v>
      </c>
      <c r="H297"/>
      <c r="J297" s="10">
        <v>20</v>
      </c>
      <c r="K297" s="1">
        <v>1672</v>
      </c>
      <c r="L297" s="1">
        <f t="shared" si="72"/>
        <v>1692</v>
      </c>
      <c r="M297" s="10">
        <v>33</v>
      </c>
      <c r="N297">
        <f t="shared" si="74"/>
        <v>-66.666666666666657</v>
      </c>
      <c r="O297">
        <f t="shared" si="74"/>
        <v>10.636023516835918</v>
      </c>
      <c r="P297" s="10">
        <f t="shared" si="65"/>
        <v>10.143388210302708</v>
      </c>
    </row>
    <row r="298" spans="1:16" x14ac:dyDescent="0.3">
      <c r="A298" s="2">
        <v>44503</v>
      </c>
      <c r="B298" s="3" t="s">
        <v>43</v>
      </c>
      <c r="C298">
        <v>12</v>
      </c>
      <c r="D298" s="1">
        <v>1481</v>
      </c>
      <c r="E298" s="1">
        <f t="shared" si="73"/>
        <v>1493</v>
      </c>
      <c r="F298" s="13">
        <v>33</v>
      </c>
      <c r="G298" s="8">
        <f t="shared" si="71"/>
        <v>363.63636363636363</v>
      </c>
      <c r="H298"/>
      <c r="J298" s="10">
        <v>16</v>
      </c>
      <c r="K298" s="1">
        <v>1341</v>
      </c>
      <c r="L298" s="1">
        <f t="shared" si="72"/>
        <v>1357</v>
      </c>
      <c r="M298" s="10">
        <v>33</v>
      </c>
      <c r="N298">
        <f t="shared" si="74"/>
        <v>-33.333333333333329</v>
      </c>
      <c r="O298">
        <f t="shared" si="74"/>
        <v>9.4530722484807566</v>
      </c>
      <c r="P298" s="10">
        <f t="shared" si="65"/>
        <v>9.1091761553918271</v>
      </c>
    </row>
    <row r="299" spans="1:16" x14ac:dyDescent="0.3">
      <c r="A299" s="2">
        <v>44503</v>
      </c>
      <c r="B299" s="3" t="s">
        <v>40</v>
      </c>
      <c r="C299" s="1">
        <v>33</v>
      </c>
      <c r="D299" s="1">
        <v>1702</v>
      </c>
      <c r="E299" s="1">
        <f t="shared" si="73"/>
        <v>1735</v>
      </c>
      <c r="F299" s="13">
        <v>33</v>
      </c>
      <c r="G299" s="8">
        <f t="shared" si="71"/>
        <v>1000</v>
      </c>
      <c r="H299"/>
      <c r="J299" s="15">
        <v>36</v>
      </c>
      <c r="K299" s="1">
        <v>2971</v>
      </c>
      <c r="L299" s="1">
        <f t="shared" si="72"/>
        <v>3007</v>
      </c>
      <c r="M299" s="10">
        <v>33</v>
      </c>
      <c r="N299">
        <f t="shared" si="74"/>
        <v>-9.0909090909090917</v>
      </c>
      <c r="O299">
        <f t="shared" si="74"/>
        <v>-74.559341950646299</v>
      </c>
      <c r="P299" s="10">
        <f t="shared" si="65"/>
        <v>-73.314121037463977</v>
      </c>
    </row>
    <row r="300" spans="1:16" x14ac:dyDescent="0.3">
      <c r="A300" s="2">
        <v>44503</v>
      </c>
      <c r="B300" s="3" t="s">
        <v>41</v>
      </c>
      <c r="C300">
        <v>23</v>
      </c>
      <c r="D300" s="1">
        <v>1565</v>
      </c>
      <c r="E300" s="1">
        <f t="shared" si="73"/>
        <v>1588</v>
      </c>
      <c r="F300" s="13">
        <v>33</v>
      </c>
      <c r="G300" s="8">
        <f t="shared" si="71"/>
        <v>696.969696969697</v>
      </c>
      <c r="H300"/>
      <c r="J300" s="10">
        <v>15</v>
      </c>
      <c r="K300" s="1">
        <v>1938</v>
      </c>
      <c r="L300" s="1">
        <f t="shared" si="72"/>
        <v>1953</v>
      </c>
      <c r="M300" s="10">
        <v>33</v>
      </c>
      <c r="N300">
        <f t="shared" si="74"/>
        <v>34.782608695652172</v>
      </c>
      <c r="O300">
        <f t="shared" si="74"/>
        <v>-23.833865814696487</v>
      </c>
      <c r="P300" s="10">
        <f t="shared" si="65"/>
        <v>-22.984886649874056</v>
      </c>
    </row>
    <row r="301" spans="1:16" x14ac:dyDescent="0.3">
      <c r="A301" s="2">
        <v>44509</v>
      </c>
      <c r="B301" s="3" t="s">
        <v>44</v>
      </c>
      <c r="C301">
        <v>30</v>
      </c>
      <c r="D301" s="1">
        <v>601</v>
      </c>
      <c r="E301" s="1">
        <f>+C301+D301</f>
        <v>631</v>
      </c>
      <c r="F301" s="8">
        <v>33</v>
      </c>
      <c r="G301" s="8">
        <f>(1000/F301)*C301</f>
        <v>909.09090909090912</v>
      </c>
      <c r="H301"/>
      <c r="I301"/>
      <c r="J301">
        <v>12</v>
      </c>
      <c r="K301" s="1">
        <v>628</v>
      </c>
      <c r="L301" s="1">
        <f t="shared" si="72"/>
        <v>640</v>
      </c>
      <c r="M301">
        <v>33</v>
      </c>
      <c r="N301">
        <f>+(C301-J301)/C301*100</f>
        <v>60</v>
      </c>
      <c r="O301">
        <f>+(D301-K301)/D301*100</f>
        <v>-4.4925124792013316</v>
      </c>
      <c r="P301" s="10">
        <f t="shared" si="65"/>
        <v>-1.4263074484944533</v>
      </c>
    </row>
    <row r="302" spans="1:16" x14ac:dyDescent="0.3">
      <c r="A302" s="2">
        <v>44509</v>
      </c>
      <c r="B302" s="3" t="s">
        <v>37</v>
      </c>
      <c r="C302">
        <v>13</v>
      </c>
      <c r="D302" s="1">
        <v>1644</v>
      </c>
      <c r="E302" s="1">
        <f>+J301+K301</f>
        <v>640</v>
      </c>
      <c r="F302" s="8">
        <v>33</v>
      </c>
      <c r="G302" s="8">
        <f t="shared" ref="G302:G309" si="75">(1000/F302)*C302</f>
        <v>393.93939393939394</v>
      </c>
      <c r="H302"/>
      <c r="I302"/>
      <c r="J302">
        <v>20</v>
      </c>
      <c r="K302" s="1">
        <v>2526</v>
      </c>
      <c r="L302" s="1">
        <f t="shared" si="72"/>
        <v>2546</v>
      </c>
      <c r="M302">
        <v>33</v>
      </c>
      <c r="N302">
        <f t="shared" ref="N302:O311" si="76">+(C302-J302)/C302*100</f>
        <v>-53.846153846153847</v>
      </c>
      <c r="O302">
        <f t="shared" si="76"/>
        <v>-53.649635036496349</v>
      </c>
      <c r="P302" s="10">
        <f t="shared" si="65"/>
        <v>-297.8125</v>
      </c>
    </row>
    <row r="303" spans="1:16" x14ac:dyDescent="0.3">
      <c r="A303" s="2">
        <v>44509</v>
      </c>
      <c r="B303" s="3" t="s">
        <v>39</v>
      </c>
      <c r="C303">
        <v>14</v>
      </c>
      <c r="D303">
        <v>3106</v>
      </c>
      <c r="E303" s="1">
        <f>+C302+D302</f>
        <v>1657</v>
      </c>
      <c r="F303" s="8">
        <v>33</v>
      </c>
      <c r="G303" s="8">
        <f t="shared" si="75"/>
        <v>424.24242424242425</v>
      </c>
      <c r="H303"/>
      <c r="I303"/>
      <c r="J303">
        <v>18</v>
      </c>
      <c r="K303" s="1">
        <v>1554</v>
      </c>
      <c r="L303" s="1">
        <f>+J303+K303</f>
        <v>1572</v>
      </c>
      <c r="M303">
        <v>33</v>
      </c>
      <c r="N303">
        <f t="shared" si="76"/>
        <v>-28.571428571428569</v>
      </c>
      <c r="O303">
        <f t="shared" si="76"/>
        <v>49.96780424983902</v>
      </c>
      <c r="P303" s="10">
        <f t="shared" si="65"/>
        <v>5.1297525648762825</v>
      </c>
    </row>
    <row r="304" spans="1:16" x14ac:dyDescent="0.3">
      <c r="A304" s="2">
        <v>44509</v>
      </c>
      <c r="B304" s="3" t="s">
        <v>38</v>
      </c>
      <c r="C304">
        <v>10</v>
      </c>
      <c r="D304">
        <v>1142</v>
      </c>
      <c r="E304" s="1">
        <f>+J302+K302</f>
        <v>2546</v>
      </c>
      <c r="F304" s="13">
        <v>33</v>
      </c>
      <c r="G304" s="8">
        <f t="shared" si="75"/>
        <v>303.03030303030306</v>
      </c>
      <c r="H304"/>
      <c r="J304" s="10">
        <v>18</v>
      </c>
      <c r="K304" s="1">
        <v>2374</v>
      </c>
      <c r="L304" s="1">
        <f t="shared" ref="L304:L311" si="77">+J304+K304</f>
        <v>2392</v>
      </c>
      <c r="M304" s="10">
        <v>33</v>
      </c>
      <c r="N304">
        <f t="shared" si="76"/>
        <v>-80</v>
      </c>
      <c r="O304">
        <f t="shared" si="76"/>
        <v>-107.88091068301226</v>
      </c>
      <c r="P304" s="10">
        <f t="shared" si="65"/>
        <v>6.0487038491751761</v>
      </c>
    </row>
    <row r="305" spans="1:17" x14ac:dyDescent="0.3">
      <c r="A305" s="2">
        <v>44509</v>
      </c>
      <c r="B305" s="3" t="s">
        <v>36</v>
      </c>
      <c r="C305">
        <v>13</v>
      </c>
      <c r="D305" s="1">
        <v>1503</v>
      </c>
      <c r="E305" s="1">
        <f t="shared" ref="E305:E309" si="78">+C305+D305</f>
        <v>1516</v>
      </c>
      <c r="F305" s="13">
        <v>33</v>
      </c>
      <c r="G305" s="8">
        <f t="shared" si="75"/>
        <v>393.93939393939394</v>
      </c>
      <c r="H305"/>
      <c r="J305" s="10">
        <v>5</v>
      </c>
      <c r="K305" s="1">
        <v>1198</v>
      </c>
      <c r="L305" s="1">
        <f t="shared" si="77"/>
        <v>1203</v>
      </c>
      <c r="M305" s="10">
        <v>33</v>
      </c>
      <c r="N305">
        <f t="shared" si="76"/>
        <v>61.53846153846154</v>
      </c>
      <c r="O305">
        <f t="shared" si="76"/>
        <v>20.292747837658016</v>
      </c>
      <c r="P305" s="10">
        <f t="shared" si="65"/>
        <v>20.646437994722955</v>
      </c>
    </row>
    <row r="306" spans="1:17" x14ac:dyDescent="0.3">
      <c r="A306" s="2">
        <v>44509</v>
      </c>
      <c r="B306" s="3" t="s">
        <v>42</v>
      </c>
      <c r="C306">
        <v>10</v>
      </c>
      <c r="D306" s="1">
        <v>907</v>
      </c>
      <c r="E306" s="1">
        <f t="shared" si="78"/>
        <v>917</v>
      </c>
      <c r="F306" s="13">
        <v>33</v>
      </c>
      <c r="G306" s="8">
        <f t="shared" si="75"/>
        <v>303.03030303030306</v>
      </c>
      <c r="H306"/>
      <c r="J306" s="10">
        <v>17</v>
      </c>
      <c r="K306" s="1">
        <v>737</v>
      </c>
      <c r="L306" s="1">
        <f t="shared" si="77"/>
        <v>754</v>
      </c>
      <c r="M306" s="10">
        <v>33</v>
      </c>
      <c r="N306">
        <f t="shared" si="76"/>
        <v>-70</v>
      </c>
      <c r="O306">
        <f t="shared" si="76"/>
        <v>18.74310915104741</v>
      </c>
      <c r="P306" s="10">
        <f t="shared" si="65"/>
        <v>17.775354416575791</v>
      </c>
    </row>
    <row r="307" spans="1:17" x14ac:dyDescent="0.3">
      <c r="A307" s="2">
        <v>44509</v>
      </c>
      <c r="B307" s="3" t="s">
        <v>43</v>
      </c>
      <c r="C307">
        <v>16</v>
      </c>
      <c r="D307" s="1">
        <v>864</v>
      </c>
      <c r="E307" s="1">
        <f t="shared" si="78"/>
        <v>880</v>
      </c>
      <c r="F307" s="13">
        <v>33</v>
      </c>
      <c r="G307" s="8">
        <f t="shared" si="75"/>
        <v>484.84848484848487</v>
      </c>
      <c r="H307"/>
      <c r="J307" s="10">
        <v>17</v>
      </c>
      <c r="K307" s="1">
        <v>1231</v>
      </c>
      <c r="L307" s="1">
        <f t="shared" si="77"/>
        <v>1248</v>
      </c>
      <c r="M307" s="10">
        <v>33</v>
      </c>
      <c r="N307">
        <f t="shared" si="76"/>
        <v>-6.25</v>
      </c>
      <c r="O307">
        <f t="shared" si="76"/>
        <v>-42.476851851851855</v>
      </c>
      <c r="P307" s="10">
        <f t="shared" si="65"/>
        <v>-41.818181818181813</v>
      </c>
    </row>
    <row r="308" spans="1:17" x14ac:dyDescent="0.3">
      <c r="A308" s="2">
        <v>44509</v>
      </c>
      <c r="B308" s="3" t="s">
        <v>40</v>
      </c>
      <c r="C308" s="1">
        <v>24</v>
      </c>
      <c r="D308" s="1">
        <v>1140</v>
      </c>
      <c r="E308" s="1">
        <f t="shared" si="78"/>
        <v>1164</v>
      </c>
      <c r="F308" s="13">
        <v>33</v>
      </c>
      <c r="G308" s="8">
        <f t="shared" si="75"/>
        <v>727.27272727272725</v>
      </c>
      <c r="H308"/>
      <c r="J308" s="15">
        <v>9</v>
      </c>
      <c r="K308" s="1">
        <v>1396</v>
      </c>
      <c r="L308" s="1">
        <f t="shared" si="77"/>
        <v>1405</v>
      </c>
      <c r="M308" s="10">
        <v>33</v>
      </c>
      <c r="N308">
        <f t="shared" si="76"/>
        <v>62.5</v>
      </c>
      <c r="O308">
        <f t="shared" si="76"/>
        <v>-22.456140350877192</v>
      </c>
      <c r="P308" s="10">
        <f t="shared" si="65"/>
        <v>-20.704467353951891</v>
      </c>
    </row>
    <row r="309" spans="1:17" x14ac:dyDescent="0.3">
      <c r="A309" s="2">
        <v>44509</v>
      </c>
      <c r="B309" s="3" t="s">
        <v>41</v>
      </c>
      <c r="C309">
        <v>12</v>
      </c>
      <c r="D309" s="1">
        <v>1575</v>
      </c>
      <c r="E309" s="1">
        <f t="shared" si="78"/>
        <v>1587</v>
      </c>
      <c r="F309" s="13">
        <v>33</v>
      </c>
      <c r="G309" s="8">
        <f t="shared" si="75"/>
        <v>363.63636363636363</v>
      </c>
      <c r="H309"/>
      <c r="J309" s="10">
        <v>20</v>
      </c>
      <c r="K309" s="1">
        <v>1672</v>
      </c>
      <c r="L309" s="1">
        <f t="shared" si="77"/>
        <v>1692</v>
      </c>
      <c r="M309" s="10">
        <v>33</v>
      </c>
      <c r="N309">
        <f t="shared" si="76"/>
        <v>-66.666666666666657</v>
      </c>
      <c r="O309">
        <f t="shared" si="76"/>
        <v>-6.1587301587301591</v>
      </c>
      <c r="P309" s="10">
        <f t="shared" si="65"/>
        <v>-6.6162570888468801</v>
      </c>
    </row>
    <row r="310" spans="1:17" x14ac:dyDescent="0.3">
      <c r="A310" s="2">
        <v>44510</v>
      </c>
      <c r="B310" s="3" t="s">
        <v>44</v>
      </c>
      <c r="C310">
        <v>40</v>
      </c>
      <c r="D310" s="1">
        <v>1874</v>
      </c>
      <c r="E310" s="1">
        <f>+C310+D310</f>
        <v>1914</v>
      </c>
      <c r="F310" s="8">
        <v>33</v>
      </c>
      <c r="G310" s="8">
        <f>(1000/F310)*C310</f>
        <v>1212.1212121212122</v>
      </c>
      <c r="H310"/>
      <c r="I310"/>
      <c r="J310">
        <v>33</v>
      </c>
      <c r="K310" s="1">
        <v>1198</v>
      </c>
      <c r="L310" s="1">
        <f t="shared" si="77"/>
        <v>1231</v>
      </c>
      <c r="M310">
        <v>33</v>
      </c>
      <c r="N310">
        <f t="shared" si="76"/>
        <v>17.5</v>
      </c>
      <c r="O310">
        <f t="shared" si="76"/>
        <v>36.072572038420489</v>
      </c>
      <c r="P310" s="10">
        <f t="shared" si="65"/>
        <v>35.684430512016718</v>
      </c>
      <c r="Q310" s="8"/>
    </row>
    <row r="311" spans="1:17" x14ac:dyDescent="0.3">
      <c r="A311" s="2">
        <v>44510</v>
      </c>
      <c r="B311" s="3" t="s">
        <v>37</v>
      </c>
      <c r="C311">
        <v>5</v>
      </c>
      <c r="D311" s="1">
        <v>1555</v>
      </c>
      <c r="E311" s="1">
        <f>+J310+K310</f>
        <v>1231</v>
      </c>
      <c r="F311" s="8">
        <v>33</v>
      </c>
      <c r="G311" s="8">
        <f t="shared" ref="G311:G318" si="79">(1000/F311)*C311</f>
        <v>151.51515151515153</v>
      </c>
      <c r="H311"/>
      <c r="I311"/>
      <c r="J311">
        <v>28</v>
      </c>
      <c r="K311" s="1">
        <v>4815</v>
      </c>
      <c r="L311" s="1">
        <f t="shared" si="77"/>
        <v>4843</v>
      </c>
      <c r="M311">
        <v>33</v>
      </c>
      <c r="N311">
        <f t="shared" si="76"/>
        <v>-459.99999999999994</v>
      </c>
      <c r="O311">
        <f t="shared" si="76"/>
        <v>-209.64630225080384</v>
      </c>
      <c r="P311" s="10">
        <f t="shared" si="65"/>
        <v>-293.41998375304632</v>
      </c>
      <c r="Q311" s="8"/>
    </row>
    <row r="312" spans="1:17" x14ac:dyDescent="0.3">
      <c r="A312" s="2">
        <v>44510</v>
      </c>
      <c r="B312" s="3" t="s">
        <v>39</v>
      </c>
      <c r="C312">
        <v>19</v>
      </c>
      <c r="D312">
        <v>3423</v>
      </c>
      <c r="E312" s="1">
        <f>+C311+D311</f>
        <v>1560</v>
      </c>
      <c r="F312" s="8">
        <v>33</v>
      </c>
      <c r="G312" s="8">
        <f t="shared" si="79"/>
        <v>575.75757575757575</v>
      </c>
      <c r="H312"/>
      <c r="I312"/>
      <c r="J312">
        <v>66</v>
      </c>
      <c r="K312" s="1">
        <v>8158</v>
      </c>
      <c r="L312" s="1">
        <f>+J312+K312</f>
        <v>8224</v>
      </c>
      <c r="M312">
        <v>33</v>
      </c>
      <c r="N312">
        <f>+(C311-J312)/C311*100</f>
        <v>-1220</v>
      </c>
      <c r="O312">
        <f>+(D311-K312)/D311*100</f>
        <v>-424.63022508038586</v>
      </c>
      <c r="P312" s="10">
        <f t="shared" si="65"/>
        <v>-427.17948717948718</v>
      </c>
      <c r="Q312" s="8"/>
    </row>
    <row r="313" spans="1:17" x14ac:dyDescent="0.3">
      <c r="A313" s="2">
        <v>44510</v>
      </c>
      <c r="B313" s="3" t="s">
        <v>38</v>
      </c>
      <c r="C313">
        <v>27</v>
      </c>
      <c r="D313">
        <v>5940</v>
      </c>
      <c r="E313" s="1">
        <f>+J311+K311</f>
        <v>4843</v>
      </c>
      <c r="F313" s="13">
        <v>33</v>
      </c>
      <c r="G313" s="8">
        <f t="shared" si="79"/>
        <v>818.18181818181824</v>
      </c>
      <c r="H313"/>
      <c r="J313" s="10">
        <v>24</v>
      </c>
      <c r="K313" s="1">
        <v>4358</v>
      </c>
      <c r="L313" s="1">
        <f t="shared" ref="L313:L318" si="80">+J313+K313</f>
        <v>4382</v>
      </c>
      <c r="M313" s="10">
        <v>33</v>
      </c>
      <c r="N313">
        <f>+(J311-J313)/J311*100</f>
        <v>14.285714285714285</v>
      </c>
      <c r="O313">
        <f>+(K311-K313)/K311*100</f>
        <v>9.4911734164070616</v>
      </c>
      <c r="P313" s="10">
        <f t="shared" si="65"/>
        <v>9.5188932479867852</v>
      </c>
      <c r="Q313" s="8"/>
    </row>
    <row r="314" spans="1:17" x14ac:dyDescent="0.3">
      <c r="A314" s="2">
        <v>44510</v>
      </c>
      <c r="B314" s="3" t="s">
        <v>36</v>
      </c>
      <c r="C314">
        <v>12</v>
      </c>
      <c r="D314" s="1">
        <v>2010</v>
      </c>
      <c r="E314" s="1">
        <f t="shared" ref="E314:E318" si="81">+C314+D314</f>
        <v>2022</v>
      </c>
      <c r="F314" s="13">
        <v>33</v>
      </c>
      <c r="G314" s="8">
        <f t="shared" si="79"/>
        <v>363.63636363636363</v>
      </c>
      <c r="H314"/>
      <c r="J314" s="10">
        <v>31</v>
      </c>
      <c r="K314" s="1">
        <v>9025</v>
      </c>
      <c r="L314" s="1">
        <f t="shared" si="80"/>
        <v>9056</v>
      </c>
      <c r="M314" s="10">
        <v>33</v>
      </c>
      <c r="N314">
        <f t="shared" ref="N314:O318" si="82">+(C314-J314)/C314*100</f>
        <v>-158.33333333333331</v>
      </c>
      <c r="O314">
        <f t="shared" si="82"/>
        <v>-349.00497512437812</v>
      </c>
      <c r="P314" s="10">
        <f t="shared" si="65"/>
        <v>-347.87339268051431</v>
      </c>
      <c r="Q314" s="8"/>
    </row>
    <row r="315" spans="1:17" x14ac:dyDescent="0.3">
      <c r="A315" s="2">
        <v>44510</v>
      </c>
      <c r="B315" s="3" t="s">
        <v>42</v>
      </c>
      <c r="C315">
        <v>55</v>
      </c>
      <c r="D315" s="1">
        <v>6059</v>
      </c>
      <c r="E315" s="1">
        <f t="shared" si="81"/>
        <v>6114</v>
      </c>
      <c r="F315" s="13">
        <v>33</v>
      </c>
      <c r="G315" s="8">
        <f t="shared" si="79"/>
        <v>1666.6666666666667</v>
      </c>
      <c r="H315"/>
      <c r="J315" s="10">
        <v>31</v>
      </c>
      <c r="K315" s="1">
        <v>7510</v>
      </c>
      <c r="L315" s="1">
        <f t="shared" si="80"/>
        <v>7541</v>
      </c>
      <c r="M315" s="10">
        <v>33</v>
      </c>
      <c r="N315">
        <f t="shared" si="82"/>
        <v>43.636363636363633</v>
      </c>
      <c r="O315">
        <f t="shared" si="82"/>
        <v>-23.947846179237498</v>
      </c>
      <c r="P315" s="10">
        <f t="shared" si="65"/>
        <v>-23.33987569512594</v>
      </c>
      <c r="Q315" s="8"/>
    </row>
    <row r="316" spans="1:17" x14ac:dyDescent="0.3">
      <c r="A316" s="2">
        <v>44510</v>
      </c>
      <c r="B316" s="3" t="s">
        <v>43</v>
      </c>
      <c r="C316">
        <v>22</v>
      </c>
      <c r="D316" s="1">
        <v>3272</v>
      </c>
      <c r="E316" s="1">
        <f t="shared" si="81"/>
        <v>3294</v>
      </c>
      <c r="F316" s="13">
        <v>33</v>
      </c>
      <c r="G316" s="8">
        <f t="shared" si="79"/>
        <v>666.66666666666674</v>
      </c>
      <c r="H316"/>
      <c r="J316" s="10">
        <v>18</v>
      </c>
      <c r="K316" s="1">
        <v>2235</v>
      </c>
      <c r="L316" s="1">
        <f t="shared" si="80"/>
        <v>2253</v>
      </c>
      <c r="M316" s="10">
        <v>33</v>
      </c>
      <c r="N316">
        <f t="shared" si="82"/>
        <v>18.181818181818183</v>
      </c>
      <c r="O316">
        <f t="shared" si="82"/>
        <v>31.693154034229831</v>
      </c>
      <c r="P316" s="10">
        <f t="shared" si="65"/>
        <v>31.602914389799636</v>
      </c>
      <c r="Q316" s="8"/>
    </row>
    <row r="317" spans="1:17" x14ac:dyDescent="0.3">
      <c r="A317" s="2">
        <v>44510</v>
      </c>
      <c r="B317" s="3" t="s">
        <v>40</v>
      </c>
      <c r="C317" s="1">
        <v>28</v>
      </c>
      <c r="D317" s="1">
        <v>4612</v>
      </c>
      <c r="E317" s="1">
        <f t="shared" si="81"/>
        <v>4640</v>
      </c>
      <c r="F317" s="13">
        <v>33</v>
      </c>
      <c r="G317" s="8">
        <f t="shared" si="79"/>
        <v>848.4848484848485</v>
      </c>
      <c r="H317"/>
      <c r="J317" s="15">
        <v>14</v>
      </c>
      <c r="K317" s="1">
        <v>2816</v>
      </c>
      <c r="L317" s="1">
        <f t="shared" si="80"/>
        <v>2830</v>
      </c>
      <c r="M317" s="10">
        <v>33</v>
      </c>
      <c r="N317">
        <f t="shared" si="82"/>
        <v>50</v>
      </c>
      <c r="O317">
        <f t="shared" si="82"/>
        <v>38.941890719861235</v>
      </c>
      <c r="P317" s="10">
        <f t="shared" si="65"/>
        <v>39.008620689655174</v>
      </c>
      <c r="Q317" s="8"/>
    </row>
    <row r="318" spans="1:17" x14ac:dyDescent="0.3">
      <c r="A318" s="2">
        <v>44510</v>
      </c>
      <c r="B318" s="3" t="s">
        <v>41</v>
      </c>
      <c r="C318">
        <v>46</v>
      </c>
      <c r="D318" s="1">
        <v>4764</v>
      </c>
      <c r="E318" s="1">
        <f t="shared" si="81"/>
        <v>4810</v>
      </c>
      <c r="F318" s="13">
        <v>33</v>
      </c>
      <c r="G318" s="8">
        <f t="shared" si="79"/>
        <v>1393.939393939394</v>
      </c>
      <c r="H318"/>
      <c r="J318" s="10">
        <v>46</v>
      </c>
      <c r="K318" s="1">
        <v>2352</v>
      </c>
      <c r="L318" s="1">
        <f t="shared" si="80"/>
        <v>2398</v>
      </c>
      <c r="M318" s="10">
        <v>33</v>
      </c>
      <c r="N318">
        <f t="shared" si="82"/>
        <v>0</v>
      </c>
      <c r="O318">
        <f t="shared" si="82"/>
        <v>50.629722921914357</v>
      </c>
      <c r="P318" s="10">
        <f t="shared" si="65"/>
        <v>50.145530145530145</v>
      </c>
      <c r="Q318" s="8"/>
    </row>
    <row r="319" spans="1:17" x14ac:dyDescent="0.3">
      <c r="A319" s="2">
        <v>44515</v>
      </c>
      <c r="B319" s="3" t="s">
        <v>44</v>
      </c>
      <c r="C319">
        <v>53</v>
      </c>
      <c r="D319" s="1">
        <v>1299</v>
      </c>
      <c r="E319" s="1">
        <f t="shared" ref="E319:E328" si="83">+C319+D319</f>
        <v>1352</v>
      </c>
      <c r="F319" s="8">
        <v>33</v>
      </c>
      <c r="G319" s="8">
        <f t="shared" ref="G319:G328" si="84">(1000/F319)*C319</f>
        <v>1606.0606060606062</v>
      </c>
      <c r="H319"/>
      <c r="J319">
        <v>56</v>
      </c>
      <c r="K319" s="1">
        <v>1342</v>
      </c>
      <c r="L319" s="1">
        <f t="shared" ref="L319:L320" si="85">+J319+K319</f>
        <v>1398</v>
      </c>
      <c r="M319">
        <v>33</v>
      </c>
      <c r="N319">
        <f>+(C319-J319)/C319*100</f>
        <v>-5.6603773584905666</v>
      </c>
      <c r="O319">
        <f>+(D319-K319)/D319*100</f>
        <v>-3.3102386451116246</v>
      </c>
      <c r="P319" s="10">
        <f t="shared" si="65"/>
        <v>-3.4023668639053253</v>
      </c>
      <c r="Q319" s="8"/>
    </row>
    <row r="320" spans="1:17" x14ac:dyDescent="0.3">
      <c r="A320" s="2">
        <v>44515</v>
      </c>
      <c r="B320" s="3" t="s">
        <v>37</v>
      </c>
      <c r="C320">
        <v>16</v>
      </c>
      <c r="D320" s="1">
        <v>3085</v>
      </c>
      <c r="E320" s="1">
        <f t="shared" si="83"/>
        <v>3101</v>
      </c>
      <c r="F320" s="8">
        <v>33</v>
      </c>
      <c r="G320" s="8">
        <f t="shared" si="84"/>
        <v>484.84848484848487</v>
      </c>
      <c r="H320"/>
      <c r="J320">
        <v>22</v>
      </c>
      <c r="K320" s="1">
        <v>2920</v>
      </c>
      <c r="L320" s="1">
        <f t="shared" si="85"/>
        <v>2942</v>
      </c>
      <c r="M320">
        <v>33</v>
      </c>
      <c r="N320">
        <f>+(C320-J320)/C320*100</f>
        <v>-37.5</v>
      </c>
      <c r="O320">
        <f>+(D320-K320)/D320*100</f>
        <v>5.3484602917341979</v>
      </c>
      <c r="P320" s="10">
        <f t="shared" si="65"/>
        <v>5.127378265075782</v>
      </c>
      <c r="Q320" s="8"/>
    </row>
    <row r="321" spans="1:17" x14ac:dyDescent="0.3">
      <c r="A321" s="2">
        <v>44515</v>
      </c>
      <c r="B321" s="3" t="s">
        <v>39</v>
      </c>
      <c r="C321">
        <v>24</v>
      </c>
      <c r="D321">
        <v>3062</v>
      </c>
      <c r="E321" s="1">
        <f t="shared" si="83"/>
        <v>3086</v>
      </c>
      <c r="F321" s="8">
        <v>33</v>
      </c>
      <c r="G321" s="8">
        <f t="shared" si="84"/>
        <v>727.27272727272725</v>
      </c>
      <c r="H321"/>
      <c r="J321">
        <v>39</v>
      </c>
      <c r="K321" s="1">
        <v>5424</v>
      </c>
      <c r="L321" s="1">
        <f>+J321+K321</f>
        <v>5463</v>
      </c>
      <c r="M321">
        <v>33</v>
      </c>
      <c r="N321">
        <f>+(C320-J321)/C320*100</f>
        <v>-143.75</v>
      </c>
      <c r="O321">
        <f>+(D320-K321)/D320*100</f>
        <v>-75.818476499189629</v>
      </c>
      <c r="P321" s="10">
        <f t="shared" si="65"/>
        <v>-77.025275437459499</v>
      </c>
      <c r="Q321" s="8"/>
    </row>
    <row r="322" spans="1:17" x14ac:dyDescent="0.3">
      <c r="A322" s="2">
        <v>44515</v>
      </c>
      <c r="B322" s="3" t="s">
        <v>38</v>
      </c>
      <c r="C322">
        <v>35</v>
      </c>
      <c r="D322">
        <v>3331</v>
      </c>
      <c r="E322" s="1">
        <f t="shared" si="83"/>
        <v>3366</v>
      </c>
      <c r="F322" s="13">
        <v>33</v>
      </c>
      <c r="G322" s="8">
        <f t="shared" si="84"/>
        <v>1060.6060606060607</v>
      </c>
      <c r="J322" s="10">
        <v>20</v>
      </c>
      <c r="K322" s="1">
        <v>4824</v>
      </c>
      <c r="L322" s="1">
        <f t="shared" ref="L322:L329" si="86">+J322+K322</f>
        <v>4844</v>
      </c>
      <c r="M322" s="10">
        <v>33</v>
      </c>
      <c r="N322">
        <f>+(J320-J322)/J320*100</f>
        <v>9.0909090909090917</v>
      </c>
      <c r="O322">
        <f>+(K320-K322)/K320*100</f>
        <v>-65.205479452054789</v>
      </c>
      <c r="P322" s="10">
        <f t="shared" si="65"/>
        <v>-43.909685086155676</v>
      </c>
      <c r="Q322" s="8"/>
    </row>
    <row r="323" spans="1:17" x14ac:dyDescent="0.3">
      <c r="A323" s="2">
        <v>44515</v>
      </c>
      <c r="B323" s="3" t="s">
        <v>36</v>
      </c>
      <c r="C323">
        <v>32</v>
      </c>
      <c r="D323" s="1">
        <v>3086</v>
      </c>
      <c r="E323" s="1">
        <f t="shared" si="83"/>
        <v>3118</v>
      </c>
      <c r="F323" s="13">
        <v>33</v>
      </c>
      <c r="G323" s="8">
        <f t="shared" si="84"/>
        <v>969.69696969696975</v>
      </c>
      <c r="J323" s="10">
        <v>24</v>
      </c>
      <c r="K323" s="1">
        <v>3368</v>
      </c>
      <c r="L323" s="1">
        <f t="shared" si="86"/>
        <v>3392</v>
      </c>
      <c r="M323" s="10">
        <v>33</v>
      </c>
      <c r="N323">
        <f t="shared" ref="N323:O328" si="87">+(C323-J323)/C323*100</f>
        <v>25</v>
      </c>
      <c r="O323">
        <f t="shared" si="87"/>
        <v>-9.1380427738172383</v>
      </c>
      <c r="P323" s="10">
        <f t="shared" si="65"/>
        <v>-8.7876844130853122</v>
      </c>
      <c r="Q323" s="8"/>
    </row>
    <row r="324" spans="1:17" x14ac:dyDescent="0.3">
      <c r="A324" s="2">
        <v>44515</v>
      </c>
      <c r="B324" s="3" t="s">
        <v>42</v>
      </c>
      <c r="C324">
        <v>36</v>
      </c>
      <c r="D324" s="1">
        <v>2936</v>
      </c>
      <c r="E324" s="1">
        <f t="shared" si="83"/>
        <v>2972</v>
      </c>
      <c r="F324" s="13">
        <v>33</v>
      </c>
      <c r="G324" s="8">
        <f t="shared" si="84"/>
        <v>1090.909090909091</v>
      </c>
      <c r="J324" s="10">
        <v>34</v>
      </c>
      <c r="K324" s="1">
        <v>4989</v>
      </c>
      <c r="L324" s="1">
        <f t="shared" si="86"/>
        <v>5023</v>
      </c>
      <c r="M324" s="10">
        <v>33</v>
      </c>
      <c r="N324">
        <f t="shared" si="87"/>
        <v>5.5555555555555554</v>
      </c>
      <c r="O324">
        <f t="shared" si="87"/>
        <v>-69.925068119891009</v>
      </c>
      <c r="P324" s="10">
        <f t="shared" si="65"/>
        <v>-69.010767160161507</v>
      </c>
      <c r="Q324" s="8"/>
    </row>
    <row r="325" spans="1:17" x14ac:dyDescent="0.3">
      <c r="A325" s="2">
        <v>44515</v>
      </c>
      <c r="B325" s="3" t="s">
        <v>43</v>
      </c>
      <c r="C325">
        <v>44</v>
      </c>
      <c r="D325" s="1">
        <v>3436</v>
      </c>
      <c r="E325" s="1">
        <f t="shared" si="83"/>
        <v>3480</v>
      </c>
      <c r="F325" s="13">
        <v>33</v>
      </c>
      <c r="G325" s="8">
        <f t="shared" si="84"/>
        <v>1333.3333333333335</v>
      </c>
      <c r="J325" s="10">
        <v>29</v>
      </c>
      <c r="K325" s="1">
        <v>4862</v>
      </c>
      <c r="L325" s="1">
        <f t="shared" si="86"/>
        <v>4891</v>
      </c>
      <c r="M325" s="10">
        <v>33</v>
      </c>
      <c r="N325">
        <f t="shared" si="87"/>
        <v>34.090909090909086</v>
      </c>
      <c r="O325">
        <f t="shared" si="87"/>
        <v>-41.501746216530847</v>
      </c>
      <c r="P325" s="10">
        <f t="shared" si="65"/>
        <v>-40.545977011494259</v>
      </c>
      <c r="Q325" s="8"/>
    </row>
    <row r="326" spans="1:17" x14ac:dyDescent="0.3">
      <c r="A326" s="2">
        <v>44515</v>
      </c>
      <c r="B326" s="3" t="s">
        <v>40</v>
      </c>
      <c r="C326" s="1">
        <v>34</v>
      </c>
      <c r="D326" s="1">
        <v>3632</v>
      </c>
      <c r="E326" s="1">
        <f t="shared" si="83"/>
        <v>3666</v>
      </c>
      <c r="F326" s="13">
        <v>33</v>
      </c>
      <c r="G326" s="8">
        <f t="shared" si="84"/>
        <v>1030.3030303030303</v>
      </c>
      <c r="J326" s="15">
        <v>28</v>
      </c>
      <c r="K326" s="1">
        <v>3129</v>
      </c>
      <c r="L326" s="1">
        <f t="shared" si="86"/>
        <v>3157</v>
      </c>
      <c r="M326" s="10">
        <v>33</v>
      </c>
      <c r="N326">
        <f t="shared" si="87"/>
        <v>17.647058823529413</v>
      </c>
      <c r="O326">
        <f t="shared" si="87"/>
        <v>13.849118942731279</v>
      </c>
      <c r="P326" s="10">
        <f t="shared" si="65"/>
        <v>13.884342607746863</v>
      </c>
      <c r="Q326" s="8"/>
    </row>
    <row r="327" spans="1:17" x14ac:dyDescent="0.3">
      <c r="A327" s="2">
        <v>44515</v>
      </c>
      <c r="B327" s="3" t="s">
        <v>41</v>
      </c>
      <c r="C327">
        <v>56</v>
      </c>
      <c r="D327" s="1">
        <v>8165</v>
      </c>
      <c r="E327" s="1">
        <f t="shared" si="83"/>
        <v>8221</v>
      </c>
      <c r="F327" s="13">
        <v>33</v>
      </c>
      <c r="G327" s="8">
        <f t="shared" si="84"/>
        <v>1696.969696969697</v>
      </c>
      <c r="J327" s="10">
        <v>49</v>
      </c>
      <c r="K327" s="1">
        <v>5879</v>
      </c>
      <c r="L327" s="1">
        <f t="shared" si="86"/>
        <v>5928</v>
      </c>
      <c r="M327" s="10">
        <v>33</v>
      </c>
      <c r="N327">
        <f t="shared" si="87"/>
        <v>12.5</v>
      </c>
      <c r="O327">
        <f t="shared" si="87"/>
        <v>27.997550520514391</v>
      </c>
      <c r="P327" s="10">
        <f t="shared" si="65"/>
        <v>27.891983943559179</v>
      </c>
      <c r="Q327" s="8"/>
    </row>
    <row r="328" spans="1:17" x14ac:dyDescent="0.3">
      <c r="A328" s="14">
        <v>44516</v>
      </c>
      <c r="B328" s="3" t="s">
        <v>44</v>
      </c>
      <c r="C328">
        <v>45</v>
      </c>
      <c r="D328" s="1">
        <v>1890</v>
      </c>
      <c r="E328" s="1">
        <f t="shared" si="83"/>
        <v>1935</v>
      </c>
      <c r="F328" s="8">
        <v>33</v>
      </c>
      <c r="G328" s="8">
        <f t="shared" si="84"/>
        <v>1363.6363636363637</v>
      </c>
      <c r="H328"/>
      <c r="I328"/>
      <c r="J328">
        <v>39</v>
      </c>
      <c r="K328" s="1">
        <v>2712</v>
      </c>
      <c r="L328" s="1">
        <f t="shared" si="86"/>
        <v>2751</v>
      </c>
      <c r="M328">
        <v>33</v>
      </c>
      <c r="N328">
        <f t="shared" si="87"/>
        <v>13.333333333333334</v>
      </c>
      <c r="O328">
        <f t="shared" si="87"/>
        <v>-43.492063492063494</v>
      </c>
      <c r="P328" s="10">
        <f t="shared" si="65"/>
        <v>-42.170542635658911</v>
      </c>
      <c r="Q328" s="8"/>
    </row>
    <row r="329" spans="1:17" x14ac:dyDescent="0.3">
      <c r="A329" s="14">
        <v>44516</v>
      </c>
      <c r="B329" s="3" t="s">
        <v>37</v>
      </c>
      <c r="C329">
        <v>10</v>
      </c>
      <c r="D329" s="1">
        <v>3896</v>
      </c>
      <c r="E329" s="1">
        <f t="shared" ref="E329:E336" si="88">+C329+D329</f>
        <v>3906</v>
      </c>
      <c r="F329" s="8">
        <v>33</v>
      </c>
      <c r="G329" s="8">
        <f t="shared" ref="G329:G336" si="89">(1000/F329)*C329</f>
        <v>303.03030303030306</v>
      </c>
      <c r="H329"/>
      <c r="I329"/>
      <c r="J329">
        <v>8</v>
      </c>
      <c r="K329" s="1">
        <v>4470</v>
      </c>
      <c r="L329" s="1">
        <f t="shared" si="86"/>
        <v>4478</v>
      </c>
      <c r="M329">
        <v>33</v>
      </c>
      <c r="N329">
        <f t="shared" ref="N329:O336" si="90">+(C329-J329)/C329*100</f>
        <v>20</v>
      </c>
      <c r="O329">
        <f t="shared" si="90"/>
        <v>-14.733059548254621</v>
      </c>
      <c r="P329" s="10">
        <f t="shared" si="65"/>
        <v>-14.644137224782385</v>
      </c>
      <c r="Q329" s="8"/>
    </row>
    <row r="330" spans="1:17" x14ac:dyDescent="0.3">
      <c r="A330" s="14">
        <v>44516</v>
      </c>
      <c r="B330" s="3" t="s">
        <v>39</v>
      </c>
      <c r="C330">
        <v>15</v>
      </c>
      <c r="D330">
        <v>2538</v>
      </c>
      <c r="E330" s="1">
        <f>+C330+D330</f>
        <v>2553</v>
      </c>
      <c r="F330" s="8">
        <v>33</v>
      </c>
      <c r="G330" s="8">
        <f t="shared" si="89"/>
        <v>454.54545454545456</v>
      </c>
      <c r="H330"/>
      <c r="I330"/>
      <c r="J330">
        <v>23</v>
      </c>
      <c r="K330" s="1">
        <v>4720</v>
      </c>
      <c r="L330" s="1">
        <f>+J330+K330</f>
        <v>4743</v>
      </c>
      <c r="M330">
        <v>33</v>
      </c>
      <c r="N330">
        <f t="shared" si="90"/>
        <v>-53.333333333333336</v>
      </c>
      <c r="O330">
        <f t="shared" si="90"/>
        <v>-85.973207249802996</v>
      </c>
      <c r="P330" s="10">
        <f t="shared" si="65"/>
        <v>-85.781433607520569</v>
      </c>
      <c r="Q330" s="8"/>
    </row>
    <row r="331" spans="1:17" x14ac:dyDescent="0.3">
      <c r="A331" s="14">
        <v>44516</v>
      </c>
      <c r="B331" s="3" t="s">
        <v>38</v>
      </c>
      <c r="C331">
        <v>23</v>
      </c>
      <c r="D331">
        <v>3648</v>
      </c>
      <c r="E331" s="1">
        <f t="shared" si="88"/>
        <v>3671</v>
      </c>
      <c r="F331" s="13">
        <v>33</v>
      </c>
      <c r="G331" s="8">
        <f t="shared" si="89"/>
        <v>696.969696969697</v>
      </c>
      <c r="J331" s="10">
        <v>20</v>
      </c>
      <c r="K331" s="1">
        <v>2048</v>
      </c>
      <c r="L331" s="1">
        <f t="shared" ref="L331:L338" si="91">+J331+K331</f>
        <v>2068</v>
      </c>
      <c r="M331" s="10">
        <v>33</v>
      </c>
      <c r="N331">
        <f t="shared" si="90"/>
        <v>13.043478260869565</v>
      </c>
      <c r="O331">
        <f t="shared" si="90"/>
        <v>43.859649122807014</v>
      </c>
      <c r="P331" s="10">
        <f t="shared" si="65"/>
        <v>43.666575864886951</v>
      </c>
      <c r="Q331" s="8"/>
    </row>
    <row r="332" spans="1:17" x14ac:dyDescent="0.3">
      <c r="A332" s="14">
        <v>44516</v>
      </c>
      <c r="B332" s="3" t="s">
        <v>36</v>
      </c>
      <c r="C332">
        <v>18</v>
      </c>
      <c r="D332" s="1">
        <v>3996</v>
      </c>
      <c r="E332" s="1">
        <f t="shared" si="88"/>
        <v>4014</v>
      </c>
      <c r="F332" s="13">
        <v>33</v>
      </c>
      <c r="G332" s="8">
        <f t="shared" si="89"/>
        <v>545.4545454545455</v>
      </c>
      <c r="J332" s="10">
        <v>19</v>
      </c>
      <c r="K332" s="1">
        <v>5350</v>
      </c>
      <c r="L332" s="1">
        <f t="shared" si="91"/>
        <v>5369</v>
      </c>
      <c r="M332" s="10">
        <v>33</v>
      </c>
      <c r="N332">
        <f t="shared" si="90"/>
        <v>-5.5555555555555554</v>
      </c>
      <c r="O332">
        <f t="shared" si="90"/>
        <v>-33.88388388388389</v>
      </c>
      <c r="P332" s="10">
        <f t="shared" si="65"/>
        <v>-33.756851021425014</v>
      </c>
      <c r="Q332" s="8"/>
    </row>
    <row r="333" spans="1:17" x14ac:dyDescent="0.3">
      <c r="A333" s="14">
        <v>44516</v>
      </c>
      <c r="B333" s="3" t="s">
        <v>42</v>
      </c>
      <c r="C333">
        <v>48</v>
      </c>
      <c r="D333" s="1">
        <v>5787</v>
      </c>
      <c r="E333" s="1">
        <f t="shared" si="88"/>
        <v>5835</v>
      </c>
      <c r="F333" s="13">
        <v>33</v>
      </c>
      <c r="G333" s="8">
        <f t="shared" si="89"/>
        <v>1454.5454545454545</v>
      </c>
      <c r="J333" s="10">
        <v>22</v>
      </c>
      <c r="K333" s="1">
        <v>4470</v>
      </c>
      <c r="L333" s="1">
        <f t="shared" si="91"/>
        <v>4492</v>
      </c>
      <c r="M333" s="10">
        <v>33</v>
      </c>
      <c r="N333">
        <f t="shared" si="90"/>
        <v>54.166666666666664</v>
      </c>
      <c r="O333">
        <f t="shared" si="90"/>
        <v>22.757905650596165</v>
      </c>
      <c r="P333" s="10">
        <f t="shared" si="65"/>
        <v>23.016281062553556</v>
      </c>
      <c r="Q333" s="8"/>
    </row>
    <row r="334" spans="1:17" x14ac:dyDescent="0.3">
      <c r="A334" s="14">
        <v>44516</v>
      </c>
      <c r="B334" s="3" t="s">
        <v>43</v>
      </c>
      <c r="C334">
        <v>25</v>
      </c>
      <c r="D334" s="1">
        <v>4225</v>
      </c>
      <c r="E334" s="1">
        <f t="shared" si="88"/>
        <v>4250</v>
      </c>
      <c r="F334" s="13">
        <v>33</v>
      </c>
      <c r="G334" s="8">
        <f t="shared" si="89"/>
        <v>757.57575757575762</v>
      </c>
      <c r="J334" s="10">
        <v>22</v>
      </c>
      <c r="K334" s="1">
        <v>9906</v>
      </c>
      <c r="L334" s="1">
        <f t="shared" si="91"/>
        <v>9928</v>
      </c>
      <c r="M334" s="10">
        <v>33</v>
      </c>
      <c r="N334">
        <f t="shared" si="90"/>
        <v>12</v>
      </c>
      <c r="O334">
        <f t="shared" si="90"/>
        <v>-134.46153846153845</v>
      </c>
      <c r="P334" s="10">
        <f t="shared" si="65"/>
        <v>-133.6</v>
      </c>
      <c r="Q334" s="8"/>
    </row>
    <row r="335" spans="1:17" x14ac:dyDescent="0.3">
      <c r="A335" s="14">
        <v>44516</v>
      </c>
      <c r="B335" s="3" t="s">
        <v>40</v>
      </c>
      <c r="C335" s="1">
        <v>59</v>
      </c>
      <c r="D335" s="1">
        <v>4222</v>
      </c>
      <c r="E335" s="1">
        <f t="shared" si="88"/>
        <v>4281</v>
      </c>
      <c r="F335" s="13">
        <v>33</v>
      </c>
      <c r="G335" s="8">
        <f t="shared" si="89"/>
        <v>1787.878787878788</v>
      </c>
      <c r="J335" s="15">
        <v>26</v>
      </c>
      <c r="K335" s="1">
        <v>5053</v>
      </c>
      <c r="L335" s="1">
        <f t="shared" si="91"/>
        <v>5079</v>
      </c>
      <c r="M335" s="10">
        <v>33</v>
      </c>
      <c r="N335">
        <f t="shared" si="90"/>
        <v>55.932203389830505</v>
      </c>
      <c r="O335">
        <f t="shared" si="90"/>
        <v>-19.682614874467077</v>
      </c>
      <c r="P335" s="10">
        <f t="shared" si="65"/>
        <v>-18.640504555010512</v>
      </c>
      <c r="Q335" s="8"/>
    </row>
    <row r="336" spans="1:17" x14ac:dyDescent="0.3">
      <c r="A336" s="14">
        <v>44516</v>
      </c>
      <c r="B336" s="3" t="s">
        <v>41</v>
      </c>
      <c r="C336">
        <v>16</v>
      </c>
      <c r="D336" s="1">
        <v>5319</v>
      </c>
      <c r="E336" s="1">
        <f t="shared" si="88"/>
        <v>5335</v>
      </c>
      <c r="F336" s="13">
        <v>33</v>
      </c>
      <c r="G336" s="8">
        <f t="shared" si="89"/>
        <v>484.84848484848487</v>
      </c>
      <c r="J336" s="10">
        <v>29</v>
      </c>
      <c r="K336" s="1">
        <v>6151</v>
      </c>
      <c r="L336" s="1">
        <f t="shared" si="91"/>
        <v>6180</v>
      </c>
      <c r="M336" s="10">
        <v>33</v>
      </c>
      <c r="N336">
        <f t="shared" si="90"/>
        <v>-81.25</v>
      </c>
      <c r="O336">
        <f t="shared" si="90"/>
        <v>-15.642037977063358</v>
      </c>
      <c r="P336" s="10">
        <f t="shared" si="65"/>
        <v>-15.838800374882849</v>
      </c>
      <c r="Q336" s="8"/>
    </row>
    <row r="337" spans="1:17" x14ac:dyDescent="0.3">
      <c r="A337" s="2">
        <v>44518</v>
      </c>
      <c r="B337" s="3" t="s">
        <v>44</v>
      </c>
      <c r="C337">
        <v>38</v>
      </c>
      <c r="D337" s="1">
        <v>3642</v>
      </c>
      <c r="E337" s="1">
        <f>+C337+D337</f>
        <v>3680</v>
      </c>
      <c r="F337" s="8">
        <v>33</v>
      </c>
      <c r="G337" s="8">
        <f>(1000/F337)*C337</f>
        <v>1151.5151515151515</v>
      </c>
      <c r="H337"/>
      <c r="I337"/>
      <c r="J337">
        <v>33</v>
      </c>
      <c r="K337" s="1">
        <v>2675</v>
      </c>
      <c r="L337" s="1">
        <f t="shared" si="91"/>
        <v>2708</v>
      </c>
      <c r="M337">
        <v>33</v>
      </c>
      <c r="N337">
        <f t="shared" ref="N337:N368" si="92">+(C337-J337)/C337*100</f>
        <v>13.157894736842104</v>
      </c>
      <c r="O337">
        <f t="shared" ref="O337:O368" si="93">+(D337-K337)/D337*100</f>
        <v>26.551345414607358</v>
      </c>
      <c r="P337" s="10">
        <f t="shared" si="65"/>
        <v>26.413043478260867</v>
      </c>
      <c r="Q337" s="8"/>
    </row>
    <row r="338" spans="1:17" x14ac:dyDescent="0.3">
      <c r="A338" s="2">
        <v>44518</v>
      </c>
      <c r="B338" s="3" t="s">
        <v>37</v>
      </c>
      <c r="C338">
        <v>37</v>
      </c>
      <c r="D338" s="1">
        <v>3151</v>
      </c>
      <c r="E338" s="1">
        <f t="shared" ref="E338:E345" si="94">+C338+D338</f>
        <v>3188</v>
      </c>
      <c r="F338" s="8">
        <v>33</v>
      </c>
      <c r="G338" s="8">
        <f t="shared" ref="G338:G345" si="95">(1000/F338)*C338</f>
        <v>1121.2121212121212</v>
      </c>
      <c r="H338"/>
      <c r="I338"/>
      <c r="J338">
        <v>16</v>
      </c>
      <c r="K338" s="1">
        <v>2890</v>
      </c>
      <c r="L338" s="1">
        <f t="shared" si="91"/>
        <v>2906</v>
      </c>
      <c r="M338">
        <v>33</v>
      </c>
      <c r="N338">
        <f t="shared" si="92"/>
        <v>56.756756756756758</v>
      </c>
      <c r="O338">
        <f t="shared" si="93"/>
        <v>8.2830847350047598</v>
      </c>
      <c r="P338" s="10">
        <f t="shared" si="65"/>
        <v>8.8456712672521967</v>
      </c>
      <c r="Q338" s="8"/>
    </row>
    <row r="339" spans="1:17" x14ac:dyDescent="0.3">
      <c r="A339" s="2">
        <v>44518</v>
      </c>
      <c r="B339" s="3" t="s">
        <v>39</v>
      </c>
      <c r="C339">
        <v>19</v>
      </c>
      <c r="D339">
        <v>5118</v>
      </c>
      <c r="E339" s="1">
        <f>+C339+D339</f>
        <v>5137</v>
      </c>
      <c r="F339" s="8">
        <v>33</v>
      </c>
      <c r="G339" s="8">
        <f t="shared" si="95"/>
        <v>575.75757575757575</v>
      </c>
      <c r="H339"/>
      <c r="I339"/>
      <c r="J339">
        <v>31</v>
      </c>
      <c r="K339" s="1">
        <v>3511</v>
      </c>
      <c r="L339" s="1">
        <f>+J339+K339</f>
        <v>3542</v>
      </c>
      <c r="M339">
        <v>33</v>
      </c>
      <c r="N339">
        <f t="shared" si="92"/>
        <v>-63.157894736842103</v>
      </c>
      <c r="O339">
        <f t="shared" si="93"/>
        <v>31.398983978116451</v>
      </c>
      <c r="P339" s="10">
        <f t="shared" si="65"/>
        <v>31.049250535331907</v>
      </c>
      <c r="Q339" s="8"/>
    </row>
    <row r="340" spans="1:17" x14ac:dyDescent="0.3">
      <c r="A340" s="2">
        <v>44518</v>
      </c>
      <c r="B340" s="3" t="s">
        <v>38</v>
      </c>
      <c r="C340">
        <v>23</v>
      </c>
      <c r="D340">
        <v>6820</v>
      </c>
      <c r="E340" s="1">
        <f t="shared" si="94"/>
        <v>6843</v>
      </c>
      <c r="F340" s="13">
        <v>33</v>
      </c>
      <c r="G340" s="8">
        <f t="shared" si="95"/>
        <v>696.969696969697</v>
      </c>
      <c r="J340" s="10">
        <v>32</v>
      </c>
      <c r="K340" s="1">
        <v>5591</v>
      </c>
      <c r="L340" s="1">
        <f t="shared" ref="L340:L345" si="96">+J340+K340</f>
        <v>5623</v>
      </c>
      <c r="M340" s="10">
        <v>33</v>
      </c>
      <c r="N340">
        <f t="shared" si="92"/>
        <v>-39.130434782608695</v>
      </c>
      <c r="O340">
        <f t="shared" si="93"/>
        <v>18.020527859237536</v>
      </c>
      <c r="P340" s="10">
        <f t="shared" si="65"/>
        <v>17.828437819669734</v>
      </c>
      <c r="Q340" s="8"/>
    </row>
    <row r="341" spans="1:17" x14ac:dyDescent="0.3">
      <c r="A341" s="2">
        <v>44518</v>
      </c>
      <c r="B341" s="3" t="s">
        <v>36</v>
      </c>
      <c r="C341">
        <v>21</v>
      </c>
      <c r="D341" s="1">
        <v>5405</v>
      </c>
      <c r="E341" s="1">
        <f t="shared" si="94"/>
        <v>5426</v>
      </c>
      <c r="F341" s="13">
        <v>33</v>
      </c>
      <c r="G341" s="8">
        <f t="shared" si="95"/>
        <v>636.36363636363637</v>
      </c>
      <c r="J341" s="10">
        <v>21</v>
      </c>
      <c r="K341" s="1">
        <v>4324</v>
      </c>
      <c r="L341" s="1">
        <f t="shared" si="96"/>
        <v>4345</v>
      </c>
      <c r="M341" s="10">
        <v>33</v>
      </c>
      <c r="N341">
        <f t="shared" si="92"/>
        <v>0</v>
      </c>
      <c r="O341">
        <f t="shared" si="93"/>
        <v>20</v>
      </c>
      <c r="P341" s="10">
        <f t="shared" si="65"/>
        <v>19.922594913380024</v>
      </c>
      <c r="Q341" s="8"/>
    </row>
    <row r="342" spans="1:17" x14ac:dyDescent="0.3">
      <c r="A342" s="2">
        <v>44518</v>
      </c>
      <c r="B342" s="3" t="s">
        <v>42</v>
      </c>
      <c r="C342">
        <v>38</v>
      </c>
      <c r="D342" s="1">
        <v>4377</v>
      </c>
      <c r="E342" s="1">
        <f t="shared" si="94"/>
        <v>4415</v>
      </c>
      <c r="F342" s="13">
        <v>33</v>
      </c>
      <c r="G342" s="8">
        <f t="shared" si="95"/>
        <v>1151.5151515151515</v>
      </c>
      <c r="J342" s="10">
        <v>29</v>
      </c>
      <c r="K342" s="1">
        <v>4186</v>
      </c>
      <c r="L342" s="1">
        <f t="shared" si="96"/>
        <v>4215</v>
      </c>
      <c r="M342" s="10">
        <v>33</v>
      </c>
      <c r="N342">
        <f t="shared" si="92"/>
        <v>23.684210526315788</v>
      </c>
      <c r="O342">
        <f t="shared" si="93"/>
        <v>4.3637194425405523</v>
      </c>
      <c r="P342" s="10">
        <f t="shared" si="65"/>
        <v>4.5300113250283127</v>
      </c>
      <c r="Q342" s="8"/>
    </row>
    <row r="343" spans="1:17" x14ac:dyDescent="0.3">
      <c r="A343" s="2">
        <v>44518</v>
      </c>
      <c r="B343" s="3" t="s">
        <v>43</v>
      </c>
      <c r="C343">
        <v>15</v>
      </c>
      <c r="D343" s="1">
        <v>5480</v>
      </c>
      <c r="E343" s="1">
        <f t="shared" si="94"/>
        <v>5495</v>
      </c>
      <c r="F343" s="13">
        <v>33</v>
      </c>
      <c r="G343" s="8">
        <f t="shared" si="95"/>
        <v>454.54545454545456</v>
      </c>
      <c r="J343" s="10">
        <v>26</v>
      </c>
      <c r="K343" s="1">
        <v>3895</v>
      </c>
      <c r="L343" s="1">
        <f t="shared" si="96"/>
        <v>3921</v>
      </c>
      <c r="M343" s="10">
        <v>33</v>
      </c>
      <c r="N343">
        <f t="shared" si="92"/>
        <v>-73.333333333333329</v>
      </c>
      <c r="O343">
        <f t="shared" si="93"/>
        <v>28.923357664233578</v>
      </c>
      <c r="P343" s="10">
        <f t="shared" si="65"/>
        <v>28.644222020018201</v>
      </c>
      <c r="Q343" s="8"/>
    </row>
    <row r="344" spans="1:17" x14ac:dyDescent="0.3">
      <c r="A344" s="2">
        <v>44518</v>
      </c>
      <c r="B344" s="3" t="s">
        <v>40</v>
      </c>
      <c r="C344" s="1">
        <v>37</v>
      </c>
      <c r="D344" s="1">
        <v>3166</v>
      </c>
      <c r="E344" s="1">
        <f t="shared" si="94"/>
        <v>3203</v>
      </c>
      <c r="F344" s="13">
        <v>33</v>
      </c>
      <c r="G344" s="8">
        <f t="shared" si="95"/>
        <v>1121.2121212121212</v>
      </c>
      <c r="J344" s="15">
        <v>4</v>
      </c>
      <c r="K344" s="1">
        <v>2390</v>
      </c>
      <c r="L344" s="1">
        <f t="shared" si="96"/>
        <v>2394</v>
      </c>
      <c r="M344" s="10">
        <v>33</v>
      </c>
      <c r="N344">
        <f t="shared" si="92"/>
        <v>89.189189189189193</v>
      </c>
      <c r="O344">
        <f t="shared" si="93"/>
        <v>24.51042324699937</v>
      </c>
      <c r="P344" s="10">
        <f t="shared" si="65"/>
        <v>25.257571027162033</v>
      </c>
      <c r="Q344" s="8"/>
    </row>
    <row r="345" spans="1:17" x14ac:dyDescent="0.3">
      <c r="A345" s="2">
        <v>44518</v>
      </c>
      <c r="B345" s="3" t="s">
        <v>41</v>
      </c>
      <c r="C345">
        <v>16</v>
      </c>
      <c r="D345" s="1">
        <v>5848</v>
      </c>
      <c r="E345" s="1">
        <f t="shared" si="94"/>
        <v>5864</v>
      </c>
      <c r="F345" s="13">
        <v>33</v>
      </c>
      <c r="G345" s="8">
        <f t="shared" si="95"/>
        <v>484.84848484848487</v>
      </c>
      <c r="J345" s="10">
        <v>27</v>
      </c>
      <c r="K345" s="1">
        <v>4719</v>
      </c>
      <c r="L345" s="1">
        <f t="shared" si="96"/>
        <v>4746</v>
      </c>
      <c r="M345" s="10">
        <v>33</v>
      </c>
      <c r="N345">
        <f t="shared" si="92"/>
        <v>-68.75</v>
      </c>
      <c r="O345">
        <f t="shared" si="93"/>
        <v>19.305745554035568</v>
      </c>
      <c r="P345" s="10">
        <f t="shared" si="65"/>
        <v>19.065484311050476</v>
      </c>
      <c r="Q345" s="8"/>
    </row>
    <row r="346" spans="1:17" x14ac:dyDescent="0.3">
      <c r="A346" s="14">
        <v>44523</v>
      </c>
      <c r="B346" s="3" t="s">
        <v>44</v>
      </c>
      <c r="C346">
        <v>17</v>
      </c>
      <c r="D346" s="1">
        <v>1135</v>
      </c>
      <c r="E346" s="1">
        <f>+C346+D346</f>
        <v>1152</v>
      </c>
      <c r="F346" s="8">
        <v>33</v>
      </c>
      <c r="G346" s="8">
        <f>(1000/F346)*C346</f>
        <v>515.15151515151513</v>
      </c>
      <c r="H346" s="8"/>
      <c r="I346"/>
      <c r="J346">
        <v>27</v>
      </c>
      <c r="K346" s="1">
        <v>1768</v>
      </c>
      <c r="L346" s="1">
        <f t="shared" ref="L346:L347" si="97">+J346+K346</f>
        <v>1795</v>
      </c>
      <c r="M346">
        <v>33</v>
      </c>
      <c r="N346">
        <f t="shared" si="92"/>
        <v>-58.82352941176471</v>
      </c>
      <c r="O346">
        <f t="shared" si="93"/>
        <v>-55.770925110132161</v>
      </c>
      <c r="P346" s="10">
        <f t="shared" si="65"/>
        <v>-55.815972222222221</v>
      </c>
      <c r="Q346" s="8"/>
    </row>
    <row r="347" spans="1:17" x14ac:dyDescent="0.3">
      <c r="A347" s="14">
        <v>44523</v>
      </c>
      <c r="B347" s="3" t="s">
        <v>37</v>
      </c>
      <c r="C347">
        <v>16</v>
      </c>
      <c r="D347" s="1">
        <v>2417</v>
      </c>
      <c r="E347" s="1">
        <f t="shared" ref="E347:E354" si="98">+C347+D347</f>
        <v>2433</v>
      </c>
      <c r="F347" s="8">
        <v>33</v>
      </c>
      <c r="G347" s="8">
        <f t="shared" ref="G347:G354" si="99">(1000/F347)*C347</f>
        <v>484.84848484848487</v>
      </c>
      <c r="H347" s="8"/>
      <c r="I347"/>
      <c r="J347">
        <v>25</v>
      </c>
      <c r="K347" s="1">
        <v>24450</v>
      </c>
      <c r="L347" s="1">
        <f t="shared" si="97"/>
        <v>24475</v>
      </c>
      <c r="M347">
        <v>33</v>
      </c>
      <c r="N347">
        <f t="shared" si="92"/>
        <v>-56.25</v>
      </c>
      <c r="O347">
        <f t="shared" si="93"/>
        <v>-911.58460901944557</v>
      </c>
      <c r="P347" s="10">
        <f t="shared" ref="P347:P410" si="100">+(E347-L347)/E347*100</f>
        <v>-905.95972050965884</v>
      </c>
      <c r="Q347" s="8"/>
    </row>
    <row r="348" spans="1:17" x14ac:dyDescent="0.3">
      <c r="A348" s="14">
        <v>44523</v>
      </c>
      <c r="B348" s="3" t="s">
        <v>39</v>
      </c>
      <c r="C348">
        <v>86</v>
      </c>
      <c r="D348">
        <v>4749</v>
      </c>
      <c r="E348" s="1">
        <f>+C348+D348</f>
        <v>4835</v>
      </c>
      <c r="F348" s="8">
        <v>33</v>
      </c>
      <c r="G348" s="8">
        <f t="shared" si="99"/>
        <v>2606.060606060606</v>
      </c>
      <c r="H348" s="8"/>
      <c r="I348"/>
      <c r="J348">
        <v>35</v>
      </c>
      <c r="K348" s="1">
        <v>18988</v>
      </c>
      <c r="L348" s="1">
        <f>+J348+K348</f>
        <v>19023</v>
      </c>
      <c r="M348">
        <v>33</v>
      </c>
      <c r="N348">
        <f t="shared" si="92"/>
        <v>59.302325581395351</v>
      </c>
      <c r="O348">
        <f t="shared" si="93"/>
        <v>-299.83154348283853</v>
      </c>
      <c r="P348" s="10">
        <f t="shared" si="100"/>
        <v>-293.44364012409517</v>
      </c>
      <c r="Q348" s="8"/>
    </row>
    <row r="349" spans="1:17" x14ac:dyDescent="0.3">
      <c r="A349" s="14">
        <v>44523</v>
      </c>
      <c r="B349" s="3" t="s">
        <v>38</v>
      </c>
      <c r="C349">
        <v>14</v>
      </c>
      <c r="D349">
        <v>830</v>
      </c>
      <c r="E349" s="1">
        <f t="shared" si="98"/>
        <v>844</v>
      </c>
      <c r="F349" s="13">
        <v>33</v>
      </c>
      <c r="G349" s="8">
        <f t="shared" si="99"/>
        <v>424.24242424242425</v>
      </c>
      <c r="H349" s="8"/>
      <c r="J349" s="10">
        <v>25</v>
      </c>
      <c r="K349" s="1">
        <v>16145</v>
      </c>
      <c r="L349" s="1">
        <f t="shared" ref="L349:L356" si="101">+J349+K349</f>
        <v>16170</v>
      </c>
      <c r="M349" s="10">
        <v>33</v>
      </c>
      <c r="N349">
        <f t="shared" si="92"/>
        <v>-78.571428571428569</v>
      </c>
      <c r="O349">
        <f t="shared" si="93"/>
        <v>-1845.1807228915661</v>
      </c>
      <c r="P349" s="10">
        <f t="shared" si="100"/>
        <v>-1815.8767772511846</v>
      </c>
      <c r="Q349" s="8"/>
    </row>
    <row r="350" spans="1:17" x14ac:dyDescent="0.3">
      <c r="A350" s="14">
        <v>44523</v>
      </c>
      <c r="B350" s="3" t="s">
        <v>36</v>
      </c>
      <c r="C350">
        <v>22</v>
      </c>
      <c r="D350" s="1">
        <v>4513</v>
      </c>
      <c r="E350" s="1">
        <f t="shared" si="98"/>
        <v>4535</v>
      </c>
      <c r="F350" s="13">
        <v>33</v>
      </c>
      <c r="G350" s="8">
        <f t="shared" si="99"/>
        <v>666.66666666666674</v>
      </c>
      <c r="H350" s="8"/>
      <c r="J350" s="10">
        <v>21</v>
      </c>
      <c r="K350" s="1">
        <v>6350</v>
      </c>
      <c r="L350" s="1">
        <f t="shared" si="101"/>
        <v>6371</v>
      </c>
      <c r="M350" s="10">
        <v>33</v>
      </c>
      <c r="N350">
        <f t="shared" si="92"/>
        <v>4.5454545454545459</v>
      </c>
      <c r="O350">
        <f t="shared" si="93"/>
        <v>-40.704631065809885</v>
      </c>
      <c r="P350" s="10">
        <f t="shared" si="100"/>
        <v>-40.485115766262403</v>
      </c>
      <c r="Q350" s="8"/>
    </row>
    <row r="351" spans="1:17" x14ac:dyDescent="0.3">
      <c r="A351" s="14">
        <v>44523</v>
      </c>
      <c r="B351" s="3" t="s">
        <v>42</v>
      </c>
      <c r="C351">
        <v>36</v>
      </c>
      <c r="D351" s="1">
        <v>3945</v>
      </c>
      <c r="E351" s="1">
        <f t="shared" si="98"/>
        <v>3981</v>
      </c>
      <c r="F351" s="13">
        <v>33</v>
      </c>
      <c r="G351" s="8">
        <f t="shared" si="99"/>
        <v>1090.909090909091</v>
      </c>
      <c r="H351" s="8"/>
      <c r="J351" s="10">
        <v>16</v>
      </c>
      <c r="K351" s="1">
        <v>2803</v>
      </c>
      <c r="L351" s="1">
        <f t="shared" si="101"/>
        <v>2819</v>
      </c>
      <c r="M351" s="10">
        <v>33</v>
      </c>
      <c r="N351">
        <f t="shared" si="92"/>
        <v>55.555555555555557</v>
      </c>
      <c r="O351">
        <f t="shared" si="93"/>
        <v>28.948035487959444</v>
      </c>
      <c r="P351" s="10">
        <f t="shared" si="100"/>
        <v>29.18864606882693</v>
      </c>
      <c r="Q351" s="8"/>
    </row>
    <row r="352" spans="1:17" x14ac:dyDescent="0.3">
      <c r="A352" s="14">
        <v>44523</v>
      </c>
      <c r="B352" s="3" t="s">
        <v>43</v>
      </c>
      <c r="C352">
        <v>56</v>
      </c>
      <c r="D352" s="1">
        <v>1344</v>
      </c>
      <c r="E352" s="1">
        <f t="shared" si="98"/>
        <v>1400</v>
      </c>
      <c r="F352" s="13">
        <v>33</v>
      </c>
      <c r="G352" s="8">
        <f t="shared" si="99"/>
        <v>1696.969696969697</v>
      </c>
      <c r="H352" s="8"/>
      <c r="J352" s="10">
        <v>20</v>
      </c>
      <c r="K352" s="1">
        <v>6818</v>
      </c>
      <c r="L352" s="1">
        <f t="shared" si="101"/>
        <v>6838</v>
      </c>
      <c r="M352" s="10">
        <v>33</v>
      </c>
      <c r="N352">
        <f t="shared" si="92"/>
        <v>64.285714285714292</v>
      </c>
      <c r="O352">
        <f t="shared" si="93"/>
        <v>-407.29166666666669</v>
      </c>
      <c r="P352" s="10">
        <f t="shared" si="100"/>
        <v>-388.42857142857144</v>
      </c>
      <c r="Q352" s="8"/>
    </row>
    <row r="353" spans="1:17" x14ac:dyDescent="0.3">
      <c r="A353" s="14">
        <v>44523</v>
      </c>
      <c r="B353" s="3" t="s">
        <v>40</v>
      </c>
      <c r="C353" s="1">
        <v>69</v>
      </c>
      <c r="D353" s="1">
        <v>1743</v>
      </c>
      <c r="E353" s="1">
        <f t="shared" si="98"/>
        <v>1812</v>
      </c>
      <c r="F353" s="13">
        <v>33</v>
      </c>
      <c r="G353" s="8">
        <f t="shared" si="99"/>
        <v>2090.909090909091</v>
      </c>
      <c r="H353" s="8"/>
      <c r="J353" s="15">
        <v>26</v>
      </c>
      <c r="K353" s="1">
        <v>2945</v>
      </c>
      <c r="L353" s="1">
        <f t="shared" si="101"/>
        <v>2971</v>
      </c>
      <c r="M353" s="10">
        <v>33</v>
      </c>
      <c r="N353">
        <f t="shared" si="92"/>
        <v>62.318840579710141</v>
      </c>
      <c r="O353">
        <f t="shared" si="93"/>
        <v>-68.961560527825583</v>
      </c>
      <c r="P353" s="10">
        <f t="shared" si="100"/>
        <v>-63.962472406181014</v>
      </c>
      <c r="Q353" s="8"/>
    </row>
    <row r="354" spans="1:17" x14ac:dyDescent="0.3">
      <c r="A354" s="14">
        <v>44523</v>
      </c>
      <c r="B354" s="3" t="s">
        <v>41</v>
      </c>
      <c r="C354">
        <v>49</v>
      </c>
      <c r="D354" s="1">
        <v>1371</v>
      </c>
      <c r="E354" s="1">
        <f t="shared" si="98"/>
        <v>1420</v>
      </c>
      <c r="F354" s="13">
        <v>33</v>
      </c>
      <c r="G354" s="8">
        <f t="shared" si="99"/>
        <v>1484.848484848485</v>
      </c>
      <c r="H354" s="8"/>
      <c r="J354" s="10">
        <v>45</v>
      </c>
      <c r="K354" s="1">
        <v>2993</v>
      </c>
      <c r="L354" s="1">
        <f t="shared" si="101"/>
        <v>3038</v>
      </c>
      <c r="M354" s="10">
        <v>33</v>
      </c>
      <c r="N354">
        <f t="shared" si="92"/>
        <v>8.1632653061224492</v>
      </c>
      <c r="O354">
        <f t="shared" si="93"/>
        <v>-118.30780452224654</v>
      </c>
      <c r="P354" s="10">
        <f t="shared" si="100"/>
        <v>-113.94366197183099</v>
      </c>
      <c r="Q354" s="8"/>
    </row>
    <row r="355" spans="1:17" x14ac:dyDescent="0.3">
      <c r="A355" s="14">
        <v>44523</v>
      </c>
      <c r="B355" s="3" t="s">
        <v>44</v>
      </c>
      <c r="C355">
        <v>29</v>
      </c>
      <c r="D355" s="1">
        <v>795</v>
      </c>
      <c r="E355" s="1">
        <f>+C355+D355</f>
        <v>824</v>
      </c>
      <c r="F355" s="8">
        <v>33</v>
      </c>
      <c r="G355" s="8">
        <f>(1000/F355)*C355</f>
        <v>878.78787878787887</v>
      </c>
      <c r="H355" s="8"/>
      <c r="I355"/>
      <c r="J355">
        <v>26</v>
      </c>
      <c r="K355" s="1">
        <v>800</v>
      </c>
      <c r="L355" s="1">
        <f t="shared" si="101"/>
        <v>826</v>
      </c>
      <c r="M355">
        <v>33</v>
      </c>
      <c r="N355">
        <f t="shared" si="92"/>
        <v>10.344827586206897</v>
      </c>
      <c r="O355">
        <f t="shared" si="93"/>
        <v>-0.62893081761006298</v>
      </c>
      <c r="P355" s="10">
        <f t="shared" si="100"/>
        <v>-0.24271844660194172</v>
      </c>
      <c r="Q355" s="8"/>
    </row>
    <row r="356" spans="1:17" x14ac:dyDescent="0.3">
      <c r="A356" s="14">
        <v>44523</v>
      </c>
      <c r="B356" s="3" t="s">
        <v>37</v>
      </c>
      <c r="C356">
        <v>12</v>
      </c>
      <c r="D356" s="1">
        <v>756</v>
      </c>
      <c r="E356" s="1">
        <f t="shared" ref="E356:E363" si="102">+C356+D356</f>
        <v>768</v>
      </c>
      <c r="F356" s="8">
        <v>33</v>
      </c>
      <c r="G356" s="8">
        <f t="shared" ref="G356:G363" si="103">(1000/F356)*C356</f>
        <v>363.63636363636363</v>
      </c>
      <c r="H356" s="8"/>
      <c r="I356"/>
      <c r="J356">
        <v>15</v>
      </c>
      <c r="K356" s="1">
        <v>1369</v>
      </c>
      <c r="L356" s="1">
        <f t="shared" si="101"/>
        <v>1384</v>
      </c>
      <c r="M356">
        <v>33</v>
      </c>
      <c r="N356">
        <f t="shared" si="92"/>
        <v>-25</v>
      </c>
      <c r="O356">
        <f t="shared" si="93"/>
        <v>-81.084656084656075</v>
      </c>
      <c r="P356" s="10">
        <f t="shared" si="100"/>
        <v>-80.208333333333343</v>
      </c>
      <c r="Q356" s="8"/>
    </row>
    <row r="357" spans="1:17" x14ac:dyDescent="0.3">
      <c r="A357" s="14">
        <v>44523</v>
      </c>
      <c r="B357" s="3" t="s">
        <v>39</v>
      </c>
      <c r="C357" s="9">
        <v>712</v>
      </c>
      <c r="D357" s="9">
        <v>51320</v>
      </c>
      <c r="E357" s="1">
        <f>+C357+D357</f>
        <v>52032</v>
      </c>
      <c r="F357" s="8">
        <v>33</v>
      </c>
      <c r="G357" s="8">
        <f t="shared" si="103"/>
        <v>21575.757575757576</v>
      </c>
      <c r="H357" s="8"/>
      <c r="I357"/>
      <c r="J357">
        <v>12</v>
      </c>
      <c r="K357" s="1">
        <v>973</v>
      </c>
      <c r="L357" s="1">
        <f>+J357+K357</f>
        <v>985</v>
      </c>
      <c r="M357">
        <v>33</v>
      </c>
      <c r="N357" s="9">
        <f t="shared" si="92"/>
        <v>98.31460674157303</v>
      </c>
      <c r="O357" s="9">
        <f t="shared" si="93"/>
        <v>98.10405300077943</v>
      </c>
      <c r="P357" s="10">
        <f t="shared" si="100"/>
        <v>98.106934194341946</v>
      </c>
      <c r="Q357" s="8"/>
    </row>
    <row r="358" spans="1:17" x14ac:dyDescent="0.3">
      <c r="A358" s="14">
        <v>44523</v>
      </c>
      <c r="B358" s="3" t="s">
        <v>38</v>
      </c>
      <c r="C358">
        <v>17</v>
      </c>
      <c r="D358">
        <v>904</v>
      </c>
      <c r="E358" s="1">
        <f t="shared" si="102"/>
        <v>921</v>
      </c>
      <c r="F358" s="13">
        <v>33</v>
      </c>
      <c r="G358" s="8">
        <f t="shared" si="103"/>
        <v>515.15151515151513</v>
      </c>
      <c r="H358" s="8"/>
      <c r="J358" s="10">
        <v>30</v>
      </c>
      <c r="K358" s="1">
        <v>1046</v>
      </c>
      <c r="L358" s="1">
        <f t="shared" ref="L358:L365" si="104">+J358+K358</f>
        <v>1076</v>
      </c>
      <c r="M358" s="10">
        <v>33</v>
      </c>
      <c r="N358">
        <f t="shared" si="92"/>
        <v>-76.470588235294116</v>
      </c>
      <c r="O358">
        <f t="shared" si="93"/>
        <v>-15.707964601769911</v>
      </c>
      <c r="P358" s="10">
        <f t="shared" si="100"/>
        <v>-16.829533116178066</v>
      </c>
      <c r="Q358" s="8"/>
    </row>
    <row r="359" spans="1:17" x14ac:dyDescent="0.3">
      <c r="A359" s="14">
        <v>44523</v>
      </c>
      <c r="B359" s="3" t="s">
        <v>36</v>
      </c>
      <c r="C359">
        <v>119</v>
      </c>
      <c r="D359" s="1">
        <v>1095</v>
      </c>
      <c r="E359" s="1">
        <f t="shared" si="102"/>
        <v>1214</v>
      </c>
      <c r="F359" s="13">
        <v>33</v>
      </c>
      <c r="G359" s="8">
        <f t="shared" si="103"/>
        <v>3606.0606060606065</v>
      </c>
      <c r="H359" s="8"/>
      <c r="J359" s="10">
        <v>11</v>
      </c>
      <c r="K359" s="1">
        <v>941</v>
      </c>
      <c r="L359" s="1">
        <f t="shared" si="104"/>
        <v>952</v>
      </c>
      <c r="M359" s="10">
        <v>33</v>
      </c>
      <c r="N359">
        <f t="shared" si="92"/>
        <v>90.756302521008408</v>
      </c>
      <c r="O359">
        <f t="shared" si="93"/>
        <v>14.063926940639268</v>
      </c>
      <c r="P359" s="10">
        <f t="shared" si="100"/>
        <v>21.581548599670512</v>
      </c>
      <c r="Q359" s="8"/>
    </row>
    <row r="360" spans="1:17" x14ac:dyDescent="0.3">
      <c r="A360" s="14">
        <v>44523</v>
      </c>
      <c r="B360" s="3" t="s">
        <v>42</v>
      </c>
      <c r="C360">
        <v>24</v>
      </c>
      <c r="D360" s="1">
        <v>888</v>
      </c>
      <c r="E360" s="1">
        <f t="shared" si="102"/>
        <v>912</v>
      </c>
      <c r="F360" s="13">
        <v>33</v>
      </c>
      <c r="G360" s="8">
        <f t="shared" si="103"/>
        <v>727.27272727272725</v>
      </c>
      <c r="H360" s="8"/>
      <c r="J360" s="10">
        <v>26</v>
      </c>
      <c r="K360" s="1">
        <v>902</v>
      </c>
      <c r="L360" s="1">
        <f t="shared" si="104"/>
        <v>928</v>
      </c>
      <c r="M360" s="10">
        <v>33</v>
      </c>
      <c r="N360">
        <f t="shared" si="92"/>
        <v>-8.3333333333333321</v>
      </c>
      <c r="O360">
        <f t="shared" si="93"/>
        <v>-1.5765765765765765</v>
      </c>
      <c r="P360" s="10">
        <f t="shared" si="100"/>
        <v>-1.7543859649122806</v>
      </c>
      <c r="Q360" s="8"/>
    </row>
    <row r="361" spans="1:17" x14ac:dyDescent="0.3">
      <c r="A361" s="14">
        <v>44523</v>
      </c>
      <c r="B361" s="3" t="s">
        <v>43</v>
      </c>
      <c r="C361">
        <v>16</v>
      </c>
      <c r="D361" s="1">
        <v>1258</v>
      </c>
      <c r="E361" s="1">
        <f t="shared" si="102"/>
        <v>1274</v>
      </c>
      <c r="F361" s="13">
        <v>33</v>
      </c>
      <c r="G361" s="8">
        <f t="shared" si="103"/>
        <v>484.84848484848487</v>
      </c>
      <c r="H361" s="8"/>
      <c r="J361" s="10">
        <v>23</v>
      </c>
      <c r="K361" s="1">
        <v>1548</v>
      </c>
      <c r="L361" s="1">
        <f t="shared" si="104"/>
        <v>1571</v>
      </c>
      <c r="M361" s="10">
        <v>33</v>
      </c>
      <c r="N361">
        <f t="shared" si="92"/>
        <v>-43.75</v>
      </c>
      <c r="O361">
        <f t="shared" si="93"/>
        <v>-23.052464228934817</v>
      </c>
      <c r="P361" s="10">
        <f t="shared" si="100"/>
        <v>-23.312401883830454</v>
      </c>
      <c r="Q361" s="8"/>
    </row>
    <row r="362" spans="1:17" x14ac:dyDescent="0.3">
      <c r="A362" s="14">
        <v>44523</v>
      </c>
      <c r="B362" s="3" t="s">
        <v>40</v>
      </c>
      <c r="C362" s="1">
        <v>8</v>
      </c>
      <c r="D362" s="1">
        <v>633</v>
      </c>
      <c r="E362" s="1">
        <f t="shared" si="102"/>
        <v>641</v>
      </c>
      <c r="F362" s="13">
        <v>33</v>
      </c>
      <c r="G362" s="8">
        <f t="shared" si="103"/>
        <v>242.42424242424244</v>
      </c>
      <c r="H362" s="8"/>
      <c r="J362" s="15">
        <v>20</v>
      </c>
      <c r="K362" s="1">
        <v>1117</v>
      </c>
      <c r="L362" s="1">
        <f t="shared" si="104"/>
        <v>1137</v>
      </c>
      <c r="M362" s="10">
        <v>33</v>
      </c>
      <c r="N362">
        <f t="shared" si="92"/>
        <v>-150</v>
      </c>
      <c r="O362">
        <f t="shared" si="93"/>
        <v>-76.461295418641399</v>
      </c>
      <c r="P362" s="10">
        <f t="shared" si="100"/>
        <v>-77.379095163806554</v>
      </c>
      <c r="Q362" s="8"/>
    </row>
    <row r="363" spans="1:17" x14ac:dyDescent="0.3">
      <c r="A363" s="14">
        <v>44523</v>
      </c>
      <c r="B363" s="3" t="s">
        <v>41</v>
      </c>
      <c r="C363">
        <v>29</v>
      </c>
      <c r="D363" s="1">
        <v>1329</v>
      </c>
      <c r="E363" s="1">
        <f t="shared" si="102"/>
        <v>1358</v>
      </c>
      <c r="F363" s="13">
        <v>33</v>
      </c>
      <c r="G363" s="8">
        <f t="shared" si="103"/>
        <v>878.78787878787887</v>
      </c>
      <c r="H363" s="8"/>
      <c r="J363" s="10">
        <v>26</v>
      </c>
      <c r="K363" s="1">
        <v>1160</v>
      </c>
      <c r="L363" s="1">
        <f t="shared" si="104"/>
        <v>1186</v>
      </c>
      <c r="M363" s="10">
        <v>33</v>
      </c>
      <c r="N363">
        <f t="shared" si="92"/>
        <v>10.344827586206897</v>
      </c>
      <c r="O363">
        <f t="shared" si="93"/>
        <v>12.716328066215199</v>
      </c>
      <c r="P363" s="10">
        <f t="shared" si="100"/>
        <v>12.665684830633284</v>
      </c>
      <c r="Q363" s="8"/>
    </row>
    <row r="364" spans="1:17" x14ac:dyDescent="0.3">
      <c r="A364" s="14">
        <v>44530</v>
      </c>
      <c r="B364" s="16" t="s">
        <v>44</v>
      </c>
      <c r="C364" s="10">
        <v>71</v>
      </c>
      <c r="D364" s="15">
        <v>15379</v>
      </c>
      <c r="E364" s="15">
        <f>+C364+D364</f>
        <v>15450</v>
      </c>
      <c r="F364" s="13">
        <v>33</v>
      </c>
      <c r="G364" s="13">
        <f>(1000/F364)*C364</f>
        <v>2151.5151515151515</v>
      </c>
      <c r="H364" s="13"/>
      <c r="J364" s="10">
        <v>35</v>
      </c>
      <c r="K364" s="15">
        <v>10277</v>
      </c>
      <c r="L364" s="15">
        <f t="shared" si="104"/>
        <v>10312</v>
      </c>
      <c r="M364" s="10">
        <v>33</v>
      </c>
      <c r="N364" s="10">
        <f t="shared" si="92"/>
        <v>50.704225352112672</v>
      </c>
      <c r="O364" s="10">
        <f t="shared" si="93"/>
        <v>33.175108914753885</v>
      </c>
      <c r="P364" s="10">
        <f t="shared" si="100"/>
        <v>33.255663430420711</v>
      </c>
      <c r="Q364" s="13"/>
    </row>
    <row r="365" spans="1:17" x14ac:dyDescent="0.3">
      <c r="A365" s="14">
        <v>44530</v>
      </c>
      <c r="B365" s="16" t="s">
        <v>37</v>
      </c>
      <c r="C365" s="10">
        <v>24</v>
      </c>
      <c r="D365" s="15">
        <v>19356</v>
      </c>
      <c r="E365" s="15">
        <f t="shared" ref="E365:E372" si="105">+C365+D365</f>
        <v>19380</v>
      </c>
      <c r="F365" s="13">
        <v>33</v>
      </c>
      <c r="G365" s="13">
        <f t="shared" ref="G365:G372" si="106">(1000/F365)*C365</f>
        <v>727.27272727272725</v>
      </c>
      <c r="H365" s="13"/>
      <c r="J365" s="10">
        <v>34</v>
      </c>
      <c r="K365" s="15">
        <v>11457</v>
      </c>
      <c r="L365" s="15">
        <f t="shared" si="104"/>
        <v>11491</v>
      </c>
      <c r="M365" s="10">
        <v>33</v>
      </c>
      <c r="N365" s="10">
        <f t="shared" si="92"/>
        <v>-41.666666666666671</v>
      </c>
      <c r="O365" s="10">
        <f t="shared" si="93"/>
        <v>40.809051456912584</v>
      </c>
      <c r="P365" s="10">
        <f t="shared" si="100"/>
        <v>40.706914344685238</v>
      </c>
      <c r="Q365" s="13"/>
    </row>
    <row r="366" spans="1:17" x14ac:dyDescent="0.3">
      <c r="A366" s="14">
        <v>44530</v>
      </c>
      <c r="B366" s="16" t="s">
        <v>39</v>
      </c>
      <c r="C366" s="10">
        <v>25</v>
      </c>
      <c r="D366" s="10">
        <v>22080</v>
      </c>
      <c r="E366" s="15">
        <f>+C366+D366</f>
        <v>22105</v>
      </c>
      <c r="F366" s="13">
        <v>33</v>
      </c>
      <c r="G366" s="13">
        <f t="shared" si="106"/>
        <v>757.57575757575762</v>
      </c>
      <c r="H366" s="13"/>
      <c r="J366" s="10">
        <v>22</v>
      </c>
      <c r="K366" s="15">
        <v>4714</v>
      </c>
      <c r="L366" s="15">
        <f>+J366+K366</f>
        <v>4736</v>
      </c>
      <c r="M366" s="10">
        <v>33</v>
      </c>
      <c r="N366" s="10">
        <f t="shared" si="92"/>
        <v>12</v>
      </c>
      <c r="O366" s="10">
        <f t="shared" si="93"/>
        <v>78.650362318840578</v>
      </c>
      <c r="P366" s="10">
        <f t="shared" si="100"/>
        <v>78.574983035512318</v>
      </c>
      <c r="Q366" s="13"/>
    </row>
    <row r="367" spans="1:17" x14ac:dyDescent="0.3">
      <c r="A367" s="14">
        <v>44530</v>
      </c>
      <c r="B367" s="16" t="s">
        <v>38</v>
      </c>
      <c r="C367" s="10">
        <v>47</v>
      </c>
      <c r="D367" s="10">
        <v>23998</v>
      </c>
      <c r="E367" s="15">
        <f t="shared" si="105"/>
        <v>24045</v>
      </c>
      <c r="F367" s="13">
        <v>33</v>
      </c>
      <c r="G367" s="13">
        <f t="shared" si="106"/>
        <v>1424.2424242424242</v>
      </c>
      <c r="H367" s="13"/>
      <c r="J367" s="10">
        <v>38</v>
      </c>
      <c r="K367" s="15">
        <v>13746</v>
      </c>
      <c r="L367" s="15">
        <f t="shared" ref="L367:L374" si="107">+J367+K367</f>
        <v>13784</v>
      </c>
      <c r="M367" s="10">
        <v>33</v>
      </c>
      <c r="N367" s="10">
        <f t="shared" si="92"/>
        <v>19.148936170212767</v>
      </c>
      <c r="O367" s="10">
        <f t="shared" si="93"/>
        <v>42.72022668555713</v>
      </c>
      <c r="P367" s="10">
        <f t="shared" si="100"/>
        <v>42.674152630484507</v>
      </c>
      <c r="Q367" s="13"/>
    </row>
    <row r="368" spans="1:17" x14ac:dyDescent="0.3">
      <c r="A368" s="14">
        <v>44530</v>
      </c>
      <c r="B368" s="16" t="s">
        <v>36</v>
      </c>
      <c r="C368" s="10">
        <v>34</v>
      </c>
      <c r="D368" s="15">
        <v>20596</v>
      </c>
      <c r="E368" s="15">
        <f t="shared" si="105"/>
        <v>20630</v>
      </c>
      <c r="F368" s="13">
        <v>33</v>
      </c>
      <c r="G368" s="13">
        <f t="shared" si="106"/>
        <v>1030.3030303030303</v>
      </c>
      <c r="H368" s="13"/>
      <c r="J368" s="10">
        <v>25</v>
      </c>
      <c r="K368" s="15">
        <v>11438</v>
      </c>
      <c r="L368" s="15">
        <f t="shared" si="107"/>
        <v>11463</v>
      </c>
      <c r="M368" s="10">
        <v>33</v>
      </c>
      <c r="N368" s="10">
        <f t="shared" si="92"/>
        <v>26.47058823529412</v>
      </c>
      <c r="O368" s="10">
        <f t="shared" si="93"/>
        <v>44.464944649446494</v>
      </c>
      <c r="P368" s="10">
        <f t="shared" si="100"/>
        <v>44.435288414929715</v>
      </c>
      <c r="Q368" s="13"/>
    </row>
    <row r="369" spans="1:17" x14ac:dyDescent="0.3">
      <c r="A369" s="14">
        <v>44530</v>
      </c>
      <c r="B369" s="16" t="s">
        <v>42</v>
      </c>
      <c r="C369" s="10">
        <v>16</v>
      </c>
      <c r="D369" s="15">
        <v>18395</v>
      </c>
      <c r="E369" s="15">
        <f t="shared" si="105"/>
        <v>18411</v>
      </c>
      <c r="F369" s="13">
        <v>33</v>
      </c>
      <c r="G369" s="13">
        <f t="shared" si="106"/>
        <v>484.84848484848487</v>
      </c>
      <c r="H369" s="13"/>
      <c r="J369" s="10">
        <v>20</v>
      </c>
      <c r="K369" s="15">
        <v>11057</v>
      </c>
      <c r="L369" s="15">
        <f t="shared" si="107"/>
        <v>11077</v>
      </c>
      <c r="M369" s="10">
        <v>33</v>
      </c>
      <c r="N369" s="10">
        <f t="shared" ref="N369:N386" si="108">+(C369-J369)/C369*100</f>
        <v>-25</v>
      </c>
      <c r="O369" s="10">
        <f t="shared" ref="O369:O386" si="109">+(D369-K369)/D369*100</f>
        <v>39.891274802935577</v>
      </c>
      <c r="P369" s="10">
        <f t="shared" si="100"/>
        <v>39.834881320949435</v>
      </c>
      <c r="Q369" s="13"/>
    </row>
    <row r="370" spans="1:17" x14ac:dyDescent="0.3">
      <c r="A370" s="14">
        <v>44530</v>
      </c>
      <c r="B370" s="16" t="s">
        <v>43</v>
      </c>
      <c r="C370" s="10">
        <v>23</v>
      </c>
      <c r="D370" s="15">
        <v>17782</v>
      </c>
      <c r="E370" s="15">
        <f t="shared" si="105"/>
        <v>17805</v>
      </c>
      <c r="F370" s="13">
        <v>33</v>
      </c>
      <c r="G370" s="13">
        <f t="shared" si="106"/>
        <v>696.969696969697</v>
      </c>
      <c r="H370" s="13"/>
      <c r="J370" s="10">
        <v>21</v>
      </c>
      <c r="K370" s="15">
        <v>12218</v>
      </c>
      <c r="L370" s="15">
        <f t="shared" si="107"/>
        <v>12239</v>
      </c>
      <c r="M370" s="10">
        <v>33</v>
      </c>
      <c r="N370" s="10">
        <f t="shared" si="108"/>
        <v>8.695652173913043</v>
      </c>
      <c r="O370" s="10">
        <f t="shared" si="109"/>
        <v>31.290068608705436</v>
      </c>
      <c r="P370" s="10">
        <f t="shared" si="100"/>
        <v>31.260881774782362</v>
      </c>
      <c r="Q370" s="13"/>
    </row>
    <row r="371" spans="1:17" x14ac:dyDescent="0.3">
      <c r="A371" s="14">
        <v>44530</v>
      </c>
      <c r="B371" s="16" t="s">
        <v>40</v>
      </c>
      <c r="C371" s="15">
        <v>45</v>
      </c>
      <c r="D371" s="15">
        <v>18012</v>
      </c>
      <c r="E371" s="15">
        <f t="shared" si="105"/>
        <v>18057</v>
      </c>
      <c r="F371" s="13">
        <v>33</v>
      </c>
      <c r="G371" s="13">
        <f t="shared" si="106"/>
        <v>1363.6363636363637</v>
      </c>
      <c r="H371" s="13"/>
      <c r="J371" s="15">
        <v>24</v>
      </c>
      <c r="K371" s="15">
        <v>12120</v>
      </c>
      <c r="L371" s="15">
        <f t="shared" si="107"/>
        <v>12144</v>
      </c>
      <c r="M371" s="10">
        <v>33</v>
      </c>
      <c r="N371" s="10">
        <f t="shared" si="108"/>
        <v>46.666666666666664</v>
      </c>
      <c r="O371" s="10">
        <f t="shared" si="109"/>
        <v>32.711525649566951</v>
      </c>
      <c r="P371" s="10">
        <f t="shared" si="100"/>
        <v>32.746303372653266</v>
      </c>
      <c r="Q371" s="13"/>
    </row>
    <row r="372" spans="1:17" x14ac:dyDescent="0.3">
      <c r="A372" s="14">
        <v>44530</v>
      </c>
      <c r="B372" s="16" t="s">
        <v>41</v>
      </c>
      <c r="C372" s="10">
        <v>30</v>
      </c>
      <c r="D372" s="15">
        <v>22802</v>
      </c>
      <c r="E372" s="15">
        <f t="shared" si="105"/>
        <v>22832</v>
      </c>
      <c r="F372" s="13">
        <v>33</v>
      </c>
      <c r="G372" s="13">
        <f t="shared" si="106"/>
        <v>909.09090909090912</v>
      </c>
      <c r="H372" s="13"/>
      <c r="J372" s="10">
        <v>11</v>
      </c>
      <c r="K372" s="15">
        <v>9575</v>
      </c>
      <c r="L372" s="15">
        <f t="shared" si="107"/>
        <v>9586</v>
      </c>
      <c r="M372" s="10">
        <v>33</v>
      </c>
      <c r="N372" s="10">
        <f t="shared" si="108"/>
        <v>63.333333333333329</v>
      </c>
      <c r="O372" s="10">
        <f t="shared" si="109"/>
        <v>58.008069467590559</v>
      </c>
      <c r="P372" s="10">
        <f t="shared" si="100"/>
        <v>58.015066573230555</v>
      </c>
      <c r="Q372" s="13"/>
    </row>
    <row r="373" spans="1:17" x14ac:dyDescent="0.3">
      <c r="A373" s="14">
        <v>44531</v>
      </c>
      <c r="B373" s="16" t="s">
        <v>44</v>
      </c>
      <c r="C373" s="10">
        <v>14</v>
      </c>
      <c r="D373" s="15">
        <v>4094</v>
      </c>
      <c r="E373" s="15">
        <f>+C373+D373</f>
        <v>4108</v>
      </c>
      <c r="F373" s="13">
        <v>33</v>
      </c>
      <c r="G373" s="13">
        <f>(1000/F373)*C373</f>
        <v>424.24242424242425</v>
      </c>
      <c r="H373" s="13"/>
      <c r="J373" s="10">
        <v>14</v>
      </c>
      <c r="K373" s="15">
        <v>3561</v>
      </c>
      <c r="L373" s="15">
        <f t="shared" si="107"/>
        <v>3575</v>
      </c>
      <c r="M373" s="10">
        <v>33</v>
      </c>
      <c r="N373" s="10">
        <f t="shared" si="108"/>
        <v>0</v>
      </c>
      <c r="O373" s="10">
        <f t="shared" si="109"/>
        <v>13.019052271617001</v>
      </c>
      <c r="P373" s="10">
        <f t="shared" si="100"/>
        <v>12.974683544303797</v>
      </c>
      <c r="Q373" s="13"/>
    </row>
    <row r="374" spans="1:17" x14ac:dyDescent="0.3">
      <c r="A374" s="14">
        <v>44531</v>
      </c>
      <c r="B374" s="16" t="s">
        <v>37</v>
      </c>
      <c r="C374" s="10">
        <v>78</v>
      </c>
      <c r="D374" s="15">
        <v>7754</v>
      </c>
      <c r="E374" s="15">
        <f t="shared" ref="E374:E381" si="110">+C374+D374</f>
        <v>7832</v>
      </c>
      <c r="F374" s="13">
        <v>33</v>
      </c>
      <c r="G374" s="13">
        <f t="shared" ref="G374:G381" si="111">(1000/F374)*C374</f>
        <v>2363.636363636364</v>
      </c>
      <c r="H374" s="13"/>
      <c r="J374" s="10">
        <v>30</v>
      </c>
      <c r="K374" s="15">
        <v>4557</v>
      </c>
      <c r="L374" s="15">
        <f t="shared" si="107"/>
        <v>4587</v>
      </c>
      <c r="M374" s="10">
        <v>33</v>
      </c>
      <c r="N374" s="10">
        <f t="shared" si="108"/>
        <v>61.53846153846154</v>
      </c>
      <c r="O374" s="10">
        <f t="shared" si="109"/>
        <v>41.230332731493426</v>
      </c>
      <c r="P374" s="10">
        <f t="shared" si="100"/>
        <v>41.432584269662918</v>
      </c>
      <c r="Q374" s="13"/>
    </row>
    <row r="375" spans="1:17" x14ac:dyDescent="0.3">
      <c r="A375" s="14">
        <v>44531</v>
      </c>
      <c r="B375" s="16" t="s">
        <v>39</v>
      </c>
      <c r="C375" s="10">
        <v>49</v>
      </c>
      <c r="D375" s="10">
        <v>5114</v>
      </c>
      <c r="E375" s="15">
        <f>+C375+D375</f>
        <v>5163</v>
      </c>
      <c r="F375" s="13">
        <v>33</v>
      </c>
      <c r="G375" s="13">
        <f t="shared" si="111"/>
        <v>1484.848484848485</v>
      </c>
      <c r="H375" s="13"/>
      <c r="J375" s="10">
        <v>25</v>
      </c>
      <c r="K375" s="15">
        <v>5068</v>
      </c>
      <c r="L375" s="15">
        <f>+J375+K375</f>
        <v>5093</v>
      </c>
      <c r="M375" s="10">
        <v>33</v>
      </c>
      <c r="N375" s="10">
        <f t="shared" si="108"/>
        <v>48.979591836734691</v>
      </c>
      <c r="O375" s="10">
        <f t="shared" si="109"/>
        <v>0.89949159170903403</v>
      </c>
      <c r="P375" s="10">
        <f t="shared" si="100"/>
        <v>1.3558008909548713</v>
      </c>
      <c r="Q375" s="13"/>
    </row>
    <row r="376" spans="1:17" x14ac:dyDescent="0.3">
      <c r="A376" s="14">
        <v>44531</v>
      </c>
      <c r="B376" s="16" t="s">
        <v>38</v>
      </c>
      <c r="C376" s="10">
        <v>37</v>
      </c>
      <c r="D376" s="10">
        <v>5333</v>
      </c>
      <c r="E376" s="15">
        <f t="shared" si="110"/>
        <v>5370</v>
      </c>
      <c r="F376" s="13">
        <v>33</v>
      </c>
      <c r="G376" s="13">
        <f t="shared" si="111"/>
        <v>1121.2121212121212</v>
      </c>
      <c r="H376" s="13"/>
      <c r="J376" s="10">
        <v>19</v>
      </c>
      <c r="K376" s="15">
        <v>3063</v>
      </c>
      <c r="L376" s="15">
        <f t="shared" ref="L376:L383" si="112">+J376+K376</f>
        <v>3082</v>
      </c>
      <c r="M376" s="10">
        <v>33</v>
      </c>
      <c r="N376" s="10">
        <f t="shared" si="108"/>
        <v>48.648648648648653</v>
      </c>
      <c r="O376" s="10">
        <f t="shared" si="109"/>
        <v>42.565160322520157</v>
      </c>
      <c r="P376" s="10">
        <f t="shared" si="100"/>
        <v>42.607076350093109</v>
      </c>
      <c r="Q376" s="13"/>
    </row>
    <row r="377" spans="1:17" x14ac:dyDescent="0.3">
      <c r="A377" s="14">
        <v>44531</v>
      </c>
      <c r="B377" s="16" t="s">
        <v>36</v>
      </c>
      <c r="C377" s="10">
        <v>60</v>
      </c>
      <c r="D377" s="15">
        <v>5006</v>
      </c>
      <c r="E377" s="15">
        <f t="shared" si="110"/>
        <v>5066</v>
      </c>
      <c r="F377" s="13">
        <v>33</v>
      </c>
      <c r="G377" s="13">
        <f t="shared" si="111"/>
        <v>1818.1818181818182</v>
      </c>
      <c r="H377" s="13"/>
      <c r="J377" s="10">
        <v>28</v>
      </c>
      <c r="K377" s="15">
        <v>3614</v>
      </c>
      <c r="L377" s="15">
        <f t="shared" si="112"/>
        <v>3642</v>
      </c>
      <c r="M377" s="10">
        <v>33</v>
      </c>
      <c r="N377" s="10">
        <f t="shared" si="108"/>
        <v>53.333333333333336</v>
      </c>
      <c r="O377" s="10">
        <f t="shared" si="109"/>
        <v>27.806632041550138</v>
      </c>
      <c r="P377" s="10">
        <f t="shared" si="100"/>
        <v>28.108961705487562</v>
      </c>
      <c r="Q377" s="13"/>
    </row>
    <row r="378" spans="1:17" x14ac:dyDescent="0.3">
      <c r="A378" s="14">
        <v>44531</v>
      </c>
      <c r="B378" s="16" t="s">
        <v>42</v>
      </c>
      <c r="C378" s="10">
        <v>42</v>
      </c>
      <c r="D378" s="15">
        <v>4452</v>
      </c>
      <c r="E378" s="15">
        <f t="shared" si="110"/>
        <v>4494</v>
      </c>
      <c r="F378" s="13">
        <v>33</v>
      </c>
      <c r="G378" s="13">
        <f t="shared" si="111"/>
        <v>1272.7272727272727</v>
      </c>
      <c r="H378" s="13"/>
      <c r="J378" s="10">
        <v>17</v>
      </c>
      <c r="K378" s="15">
        <v>3479</v>
      </c>
      <c r="L378" s="15">
        <f t="shared" si="112"/>
        <v>3496</v>
      </c>
      <c r="M378" s="10">
        <v>33</v>
      </c>
      <c r="N378" s="10">
        <f t="shared" si="108"/>
        <v>59.523809523809526</v>
      </c>
      <c r="O378" s="10">
        <f t="shared" si="109"/>
        <v>21.855345911949687</v>
      </c>
      <c r="P378" s="10">
        <f t="shared" si="100"/>
        <v>22.207387627948375</v>
      </c>
      <c r="Q378" s="13"/>
    </row>
    <row r="379" spans="1:17" x14ac:dyDescent="0.3">
      <c r="A379" s="14">
        <v>44531</v>
      </c>
      <c r="B379" s="16" t="s">
        <v>43</v>
      </c>
      <c r="C379" s="10">
        <v>77</v>
      </c>
      <c r="D379" s="15">
        <v>3413</v>
      </c>
      <c r="E379" s="15">
        <f t="shared" si="110"/>
        <v>3490</v>
      </c>
      <c r="F379" s="13">
        <v>33</v>
      </c>
      <c r="G379" s="13">
        <f t="shared" si="111"/>
        <v>2333.3333333333335</v>
      </c>
      <c r="H379" s="13"/>
      <c r="J379" s="10">
        <v>41</v>
      </c>
      <c r="K379" s="15">
        <v>3366</v>
      </c>
      <c r="L379" s="15">
        <f t="shared" si="112"/>
        <v>3407</v>
      </c>
      <c r="M379" s="10">
        <v>33</v>
      </c>
      <c r="N379" s="10">
        <f t="shared" si="108"/>
        <v>46.753246753246749</v>
      </c>
      <c r="O379" s="10">
        <f t="shared" si="109"/>
        <v>1.377087606211544</v>
      </c>
      <c r="P379" s="10">
        <f t="shared" si="100"/>
        <v>2.3782234957020054</v>
      </c>
      <c r="Q379" s="13"/>
    </row>
    <row r="380" spans="1:17" x14ac:dyDescent="0.3">
      <c r="A380" s="14">
        <v>44531</v>
      </c>
      <c r="B380" s="16" t="s">
        <v>40</v>
      </c>
      <c r="C380" s="15">
        <v>70</v>
      </c>
      <c r="D380" s="15">
        <v>4595</v>
      </c>
      <c r="E380" s="15">
        <f t="shared" si="110"/>
        <v>4665</v>
      </c>
      <c r="F380" s="13">
        <v>33</v>
      </c>
      <c r="G380" s="13">
        <f t="shared" si="111"/>
        <v>2121.2121212121215</v>
      </c>
      <c r="H380" s="13"/>
      <c r="J380" s="15">
        <v>18</v>
      </c>
      <c r="K380" s="15">
        <v>4571</v>
      </c>
      <c r="L380" s="15">
        <f t="shared" si="112"/>
        <v>4589</v>
      </c>
      <c r="M380" s="10">
        <v>33</v>
      </c>
      <c r="N380" s="10">
        <f t="shared" si="108"/>
        <v>74.285714285714292</v>
      </c>
      <c r="O380" s="10">
        <f t="shared" si="109"/>
        <v>0.52230685527747545</v>
      </c>
      <c r="P380" s="10">
        <f t="shared" si="100"/>
        <v>1.6291532690246517</v>
      </c>
      <c r="Q380" s="13"/>
    </row>
    <row r="381" spans="1:17" x14ac:dyDescent="0.3">
      <c r="A381" s="14">
        <v>44531</v>
      </c>
      <c r="B381" s="16" t="s">
        <v>41</v>
      </c>
      <c r="C381" s="10">
        <v>54</v>
      </c>
      <c r="D381" s="15">
        <v>5640</v>
      </c>
      <c r="E381" s="15">
        <f t="shared" si="110"/>
        <v>5694</v>
      </c>
      <c r="F381" s="13">
        <v>33</v>
      </c>
      <c r="G381" s="13">
        <f t="shared" si="111"/>
        <v>1636.3636363636365</v>
      </c>
      <c r="H381" s="13"/>
      <c r="J381" s="10">
        <v>41</v>
      </c>
      <c r="K381" s="15">
        <v>4149</v>
      </c>
      <c r="L381" s="15">
        <f t="shared" si="112"/>
        <v>4190</v>
      </c>
      <c r="M381" s="10">
        <v>33</v>
      </c>
      <c r="N381" s="10">
        <f t="shared" si="108"/>
        <v>24.074074074074073</v>
      </c>
      <c r="O381" s="10">
        <f t="shared" si="109"/>
        <v>26.436170212765958</v>
      </c>
      <c r="P381" s="10">
        <f t="shared" si="100"/>
        <v>26.413768879522305</v>
      </c>
      <c r="Q381" s="13"/>
    </row>
    <row r="382" spans="1:17" x14ac:dyDescent="0.3">
      <c r="A382" s="14">
        <v>44532</v>
      </c>
      <c r="B382" s="16" t="s">
        <v>44</v>
      </c>
      <c r="C382" s="10">
        <v>129</v>
      </c>
      <c r="D382" s="15">
        <v>2338</v>
      </c>
      <c r="E382" s="15">
        <f>+C382+D382</f>
        <v>2467</v>
      </c>
      <c r="F382" s="13">
        <v>33</v>
      </c>
      <c r="G382" s="13">
        <f>(1000/F382)*C382</f>
        <v>3909.0909090909095</v>
      </c>
      <c r="H382" s="13"/>
      <c r="J382" s="10">
        <v>77</v>
      </c>
      <c r="K382" s="15">
        <v>1666</v>
      </c>
      <c r="L382" s="15">
        <f t="shared" si="112"/>
        <v>1743</v>
      </c>
      <c r="M382" s="10">
        <v>33</v>
      </c>
      <c r="N382" s="10">
        <f t="shared" si="108"/>
        <v>40.310077519379846</v>
      </c>
      <c r="O382" s="10">
        <f t="shared" si="109"/>
        <v>28.742514970059879</v>
      </c>
      <c r="P382" s="10">
        <f t="shared" si="100"/>
        <v>29.347385488447507</v>
      </c>
      <c r="Q382" s="13"/>
    </row>
    <row r="383" spans="1:17" x14ac:dyDescent="0.3">
      <c r="A383" s="14">
        <v>44532</v>
      </c>
      <c r="B383" s="16" t="s">
        <v>37</v>
      </c>
      <c r="C383" s="10">
        <v>42</v>
      </c>
      <c r="D383" s="15">
        <v>5333</v>
      </c>
      <c r="E383" s="15">
        <f t="shared" ref="E383:E390" si="113">+C383+D383</f>
        <v>5375</v>
      </c>
      <c r="F383" s="13">
        <v>33</v>
      </c>
      <c r="G383" s="13">
        <f t="shared" ref="G383:G390" si="114">(1000/F383)*C383</f>
        <v>1272.7272727272727</v>
      </c>
      <c r="H383" s="13"/>
      <c r="J383" s="10">
        <v>41</v>
      </c>
      <c r="K383" s="15">
        <v>4522</v>
      </c>
      <c r="L383" s="15">
        <f t="shared" si="112"/>
        <v>4563</v>
      </c>
      <c r="M383" s="10">
        <v>33</v>
      </c>
      <c r="N383" s="10">
        <f t="shared" si="108"/>
        <v>2.3809523809523809</v>
      </c>
      <c r="O383" s="10">
        <f t="shared" si="109"/>
        <v>15.207200450028127</v>
      </c>
      <c r="P383" s="10">
        <f t="shared" si="100"/>
        <v>15.106976744186046</v>
      </c>
      <c r="Q383" s="13"/>
    </row>
    <row r="384" spans="1:17" x14ac:dyDescent="0.3">
      <c r="A384" s="14">
        <v>44532</v>
      </c>
      <c r="B384" s="16" t="s">
        <v>39</v>
      </c>
      <c r="C384" s="10">
        <v>33</v>
      </c>
      <c r="D384" s="10">
        <v>15328</v>
      </c>
      <c r="E384" s="15">
        <f>+C384+D384</f>
        <v>15361</v>
      </c>
      <c r="F384" s="13">
        <v>33</v>
      </c>
      <c r="G384" s="13">
        <f t="shared" si="114"/>
        <v>1000</v>
      </c>
      <c r="H384" s="13"/>
      <c r="J384" s="10">
        <v>32</v>
      </c>
      <c r="K384" s="15">
        <v>1651</v>
      </c>
      <c r="L384" s="15">
        <f>+J384+K384</f>
        <v>1683</v>
      </c>
      <c r="M384" s="10">
        <v>33</v>
      </c>
      <c r="N384" s="10">
        <f t="shared" si="108"/>
        <v>3.0303030303030303</v>
      </c>
      <c r="O384" s="10">
        <f t="shared" si="109"/>
        <v>89.228862212943625</v>
      </c>
      <c r="P384" s="10">
        <f t="shared" si="100"/>
        <v>89.043682051949745</v>
      </c>
      <c r="Q384" s="13"/>
    </row>
    <row r="385" spans="1:17" x14ac:dyDescent="0.3">
      <c r="A385" s="14">
        <v>44532</v>
      </c>
      <c r="B385" s="16" t="s">
        <v>38</v>
      </c>
      <c r="C385" s="10">
        <v>64</v>
      </c>
      <c r="D385" s="10">
        <v>4411</v>
      </c>
      <c r="E385" s="15">
        <f t="shared" si="113"/>
        <v>4475</v>
      </c>
      <c r="F385" s="13">
        <v>33</v>
      </c>
      <c r="G385" s="13">
        <f t="shared" si="114"/>
        <v>1939.3939393939395</v>
      </c>
      <c r="H385" s="13"/>
      <c r="J385" s="10">
        <v>44</v>
      </c>
      <c r="K385" s="15">
        <v>2706</v>
      </c>
      <c r="L385" s="15">
        <f>+J385+K385</f>
        <v>2750</v>
      </c>
      <c r="M385" s="10">
        <v>33</v>
      </c>
      <c r="N385" s="10">
        <f t="shared" si="108"/>
        <v>31.25</v>
      </c>
      <c r="O385" s="10">
        <f t="shared" si="109"/>
        <v>38.65336658354115</v>
      </c>
      <c r="P385" s="10">
        <f t="shared" si="100"/>
        <v>38.547486033519554</v>
      </c>
      <c r="Q385" s="13"/>
    </row>
    <row r="386" spans="1:17" x14ac:dyDescent="0.3">
      <c r="A386" s="14">
        <v>44532</v>
      </c>
      <c r="B386" s="16" t="s">
        <v>36</v>
      </c>
      <c r="C386" s="10">
        <v>94</v>
      </c>
      <c r="D386" s="15">
        <v>4149</v>
      </c>
      <c r="E386" s="15">
        <f t="shared" si="113"/>
        <v>4243</v>
      </c>
      <c r="F386" s="13">
        <v>33</v>
      </c>
      <c r="G386" s="13">
        <f t="shared" si="114"/>
        <v>2848.4848484848485</v>
      </c>
      <c r="H386" s="13"/>
      <c r="J386" s="10">
        <v>58</v>
      </c>
      <c r="K386" s="15">
        <v>2400</v>
      </c>
      <c r="L386" s="15">
        <f t="shared" ref="L386:L392" si="115">+J386+K386</f>
        <v>2458</v>
      </c>
      <c r="M386" s="10">
        <v>33</v>
      </c>
      <c r="N386" s="10">
        <f t="shared" si="108"/>
        <v>38.297872340425535</v>
      </c>
      <c r="O386" s="10">
        <f t="shared" si="109"/>
        <v>42.154736080983369</v>
      </c>
      <c r="P386" s="10">
        <f t="shared" si="100"/>
        <v>42.069290596276218</v>
      </c>
      <c r="Q386" s="13"/>
    </row>
    <row r="387" spans="1:17" x14ac:dyDescent="0.3">
      <c r="A387" s="14">
        <v>44532</v>
      </c>
      <c r="B387" s="16" t="s">
        <v>42</v>
      </c>
      <c r="C387" s="10">
        <v>40</v>
      </c>
      <c r="D387" s="15">
        <v>4186</v>
      </c>
      <c r="E387" s="15">
        <f t="shared" si="113"/>
        <v>4226</v>
      </c>
      <c r="F387" s="13">
        <v>33</v>
      </c>
      <c r="G387" s="13">
        <f t="shared" si="114"/>
        <v>1212.1212121212122</v>
      </c>
      <c r="H387" s="13"/>
      <c r="J387" s="10">
        <v>658</v>
      </c>
      <c r="K387" s="15">
        <v>107232</v>
      </c>
      <c r="L387" s="15">
        <f t="shared" si="115"/>
        <v>107890</v>
      </c>
      <c r="M387" s="10">
        <v>33</v>
      </c>
      <c r="P387" s="10">
        <f t="shared" si="100"/>
        <v>-2453.0052058684332</v>
      </c>
      <c r="Q387" s="13"/>
    </row>
    <row r="388" spans="1:17" x14ac:dyDescent="0.3">
      <c r="A388" s="14">
        <v>44532</v>
      </c>
      <c r="B388" s="16" t="s">
        <v>43</v>
      </c>
      <c r="C388" s="10">
        <v>110</v>
      </c>
      <c r="D388" s="15">
        <v>3510</v>
      </c>
      <c r="E388" s="15">
        <f t="shared" si="113"/>
        <v>3620</v>
      </c>
      <c r="F388" s="13">
        <v>33</v>
      </c>
      <c r="G388" s="13">
        <f t="shared" si="114"/>
        <v>3333.3333333333335</v>
      </c>
      <c r="H388" s="13"/>
      <c r="J388" s="10">
        <v>84</v>
      </c>
      <c r="K388" s="15">
        <v>2967</v>
      </c>
      <c r="L388" s="15">
        <f t="shared" si="115"/>
        <v>3051</v>
      </c>
      <c r="M388" s="10">
        <v>33</v>
      </c>
      <c r="N388" s="10">
        <f t="shared" ref="N388:O391" si="116">+(C388-J388)/C388*100</f>
        <v>23.636363636363637</v>
      </c>
      <c r="O388" s="10">
        <f t="shared" si="116"/>
        <v>15.47008547008547</v>
      </c>
      <c r="P388" s="10">
        <f t="shared" si="100"/>
        <v>15.718232044198896</v>
      </c>
      <c r="Q388" s="13"/>
    </row>
    <row r="389" spans="1:17" x14ac:dyDescent="0.3">
      <c r="A389" s="14">
        <v>44532</v>
      </c>
      <c r="B389" s="16" t="s">
        <v>40</v>
      </c>
      <c r="C389" s="15">
        <v>342</v>
      </c>
      <c r="D389" s="15">
        <v>2153</v>
      </c>
      <c r="E389" s="15">
        <f t="shared" si="113"/>
        <v>2495</v>
      </c>
      <c r="F389" s="13">
        <v>33</v>
      </c>
      <c r="G389" s="13">
        <f t="shared" si="114"/>
        <v>10363.636363636364</v>
      </c>
      <c r="H389" s="13"/>
      <c r="J389" s="15">
        <v>36</v>
      </c>
      <c r="K389" s="15">
        <v>1824</v>
      </c>
      <c r="L389" s="15">
        <f t="shared" si="115"/>
        <v>1860</v>
      </c>
      <c r="M389" s="10">
        <v>33</v>
      </c>
      <c r="N389" s="10">
        <f t="shared" si="116"/>
        <v>89.473684210526315</v>
      </c>
      <c r="O389" s="10">
        <f t="shared" si="116"/>
        <v>15.281003251277287</v>
      </c>
      <c r="P389" s="10">
        <f t="shared" si="100"/>
        <v>25.450901803607213</v>
      </c>
      <c r="Q389" s="13"/>
    </row>
    <row r="390" spans="1:17" x14ac:dyDescent="0.3">
      <c r="A390" s="14">
        <v>44532</v>
      </c>
      <c r="B390" s="16" t="s">
        <v>41</v>
      </c>
      <c r="C390" s="10">
        <v>62</v>
      </c>
      <c r="D390" s="15">
        <v>1870</v>
      </c>
      <c r="E390" s="15">
        <f t="shared" si="113"/>
        <v>1932</v>
      </c>
      <c r="F390" s="13">
        <v>33</v>
      </c>
      <c r="G390" s="13">
        <f t="shared" si="114"/>
        <v>1878.787878787879</v>
      </c>
      <c r="H390" s="13"/>
      <c r="J390" s="10">
        <v>44</v>
      </c>
      <c r="K390" s="15">
        <v>1764</v>
      </c>
      <c r="L390" s="15">
        <f t="shared" si="115"/>
        <v>1808</v>
      </c>
      <c r="M390" s="10">
        <v>33</v>
      </c>
      <c r="N390" s="10">
        <f t="shared" si="116"/>
        <v>29.032258064516132</v>
      </c>
      <c r="O390" s="10">
        <f t="shared" si="116"/>
        <v>5.668449197860963</v>
      </c>
      <c r="P390" s="10">
        <f t="shared" si="100"/>
        <v>6.4182194616977233</v>
      </c>
      <c r="Q390" s="13"/>
    </row>
    <row r="391" spans="1:17" x14ac:dyDescent="0.3">
      <c r="A391" s="14">
        <v>44536</v>
      </c>
      <c r="B391" s="16" t="s">
        <v>44</v>
      </c>
      <c r="C391" s="10">
        <v>104</v>
      </c>
      <c r="D391" s="15">
        <v>5037</v>
      </c>
      <c r="E391" s="15">
        <f>+C391+D391</f>
        <v>5141</v>
      </c>
      <c r="F391" s="13">
        <v>33</v>
      </c>
      <c r="G391" s="13">
        <f>(1000/F391)*C391</f>
        <v>3151.5151515151515</v>
      </c>
      <c r="H391" s="13"/>
      <c r="J391" s="10">
        <v>49</v>
      </c>
      <c r="K391" s="15">
        <v>3467</v>
      </c>
      <c r="L391" s="15">
        <f t="shared" si="115"/>
        <v>3516</v>
      </c>
      <c r="M391" s="10">
        <v>33</v>
      </c>
      <c r="N391" s="10">
        <f t="shared" si="116"/>
        <v>52.884615384615387</v>
      </c>
      <c r="O391" s="10">
        <f t="shared" si="116"/>
        <v>31.169346833432598</v>
      </c>
      <c r="P391" s="10">
        <f t="shared" si="100"/>
        <v>31.608636452052131</v>
      </c>
      <c r="Q391" s="13"/>
    </row>
    <row r="392" spans="1:17" x14ac:dyDescent="0.3">
      <c r="A392" s="14">
        <v>44536</v>
      </c>
      <c r="B392" s="16" t="s">
        <v>37</v>
      </c>
      <c r="C392" s="10">
        <v>26</v>
      </c>
      <c r="D392" s="15">
        <v>4266</v>
      </c>
      <c r="E392" s="15">
        <f t="shared" ref="E392:E399" si="117">+C392+D392</f>
        <v>4292</v>
      </c>
      <c r="F392" s="13">
        <v>33</v>
      </c>
      <c r="G392" s="13">
        <f t="shared" ref="G392:G399" si="118">(1000/F392)*C392</f>
        <v>787.87878787878788</v>
      </c>
      <c r="H392" s="13"/>
      <c r="J392" s="10">
        <v>68</v>
      </c>
      <c r="K392" s="15">
        <v>3611</v>
      </c>
      <c r="L392" s="15">
        <f t="shared" si="115"/>
        <v>3679</v>
      </c>
      <c r="M392" s="10">
        <v>33</v>
      </c>
      <c r="O392" s="10">
        <f t="shared" ref="O392:O452" si="119">+(D392-K392)/D392*100</f>
        <v>15.3539615564932</v>
      </c>
      <c r="P392" s="10">
        <f t="shared" si="100"/>
        <v>14.282385834109974</v>
      </c>
      <c r="Q392" s="13"/>
    </row>
    <row r="393" spans="1:17" x14ac:dyDescent="0.3">
      <c r="A393" s="14">
        <v>44536</v>
      </c>
      <c r="B393" s="16" t="s">
        <v>39</v>
      </c>
      <c r="C393" s="10">
        <v>49</v>
      </c>
      <c r="D393" s="10">
        <v>7722</v>
      </c>
      <c r="E393" s="15">
        <f>+C393+D393</f>
        <v>7771</v>
      </c>
      <c r="F393" s="13">
        <v>33</v>
      </c>
      <c r="G393" s="13">
        <f t="shared" si="118"/>
        <v>1484.848484848485</v>
      </c>
      <c r="H393" s="13"/>
      <c r="J393" s="10">
        <v>31</v>
      </c>
      <c r="K393" s="15">
        <v>2605</v>
      </c>
      <c r="L393" s="15">
        <f>+J393+K393</f>
        <v>2636</v>
      </c>
      <c r="M393" s="10">
        <v>33</v>
      </c>
      <c r="N393" s="10">
        <f t="shared" ref="N393:N452" si="120">+(C393-J393)/C393*100</f>
        <v>36.734693877551024</v>
      </c>
      <c r="O393" s="10">
        <f t="shared" si="119"/>
        <v>66.265216265216267</v>
      </c>
      <c r="P393" s="10">
        <f t="shared" si="100"/>
        <v>66.079011710204611</v>
      </c>
      <c r="Q393" s="13"/>
    </row>
    <row r="394" spans="1:17" x14ac:dyDescent="0.3">
      <c r="A394" s="14">
        <v>44536</v>
      </c>
      <c r="B394" s="16" t="s">
        <v>38</v>
      </c>
      <c r="C394" s="10">
        <v>29</v>
      </c>
      <c r="D394" s="10">
        <v>6591</v>
      </c>
      <c r="E394" s="15">
        <f t="shared" si="117"/>
        <v>6620</v>
      </c>
      <c r="F394" s="13">
        <v>33</v>
      </c>
      <c r="G394" s="13">
        <f t="shared" si="118"/>
        <v>878.78787878787887</v>
      </c>
      <c r="H394" s="13"/>
      <c r="J394" s="10">
        <v>23</v>
      </c>
      <c r="K394" s="15">
        <v>3413</v>
      </c>
      <c r="L394" s="15">
        <f>+J394+K394</f>
        <v>3436</v>
      </c>
      <c r="M394" s="10">
        <v>33</v>
      </c>
      <c r="N394" s="10">
        <f t="shared" si="120"/>
        <v>20.689655172413794</v>
      </c>
      <c r="O394" s="10">
        <f t="shared" si="119"/>
        <v>48.217265968745259</v>
      </c>
      <c r="P394" s="10">
        <f t="shared" si="100"/>
        <v>48.096676737160124</v>
      </c>
      <c r="Q394" s="13"/>
    </row>
    <row r="395" spans="1:17" x14ac:dyDescent="0.3">
      <c r="A395" s="14">
        <v>44536</v>
      </c>
      <c r="B395" s="16" t="s">
        <v>36</v>
      </c>
      <c r="C395" s="10">
        <v>61</v>
      </c>
      <c r="D395" s="15">
        <v>5937</v>
      </c>
      <c r="E395" s="15">
        <f t="shared" si="117"/>
        <v>5998</v>
      </c>
      <c r="F395" s="13">
        <v>33</v>
      </c>
      <c r="G395" s="13">
        <f t="shared" si="118"/>
        <v>1848.4848484848485</v>
      </c>
      <c r="H395" s="13"/>
      <c r="J395" s="10">
        <v>21</v>
      </c>
      <c r="K395" s="15">
        <v>2292</v>
      </c>
      <c r="L395" s="15">
        <f t="shared" ref="L395:L401" si="121">+J395+K395</f>
        <v>2313</v>
      </c>
      <c r="M395" s="10">
        <v>33</v>
      </c>
      <c r="N395" s="10">
        <f t="shared" si="120"/>
        <v>65.573770491803273</v>
      </c>
      <c r="O395" s="10">
        <f t="shared" si="119"/>
        <v>61.394643759474491</v>
      </c>
      <c r="P395" s="10">
        <f t="shared" si="100"/>
        <v>61.437145715238415</v>
      </c>
      <c r="Q395" s="13"/>
    </row>
    <row r="396" spans="1:17" x14ac:dyDescent="0.3">
      <c r="A396" s="14">
        <v>44536</v>
      </c>
      <c r="B396" s="16" t="s">
        <v>42</v>
      </c>
      <c r="C396" s="10">
        <v>48</v>
      </c>
      <c r="D396" s="15">
        <v>5391</v>
      </c>
      <c r="E396" s="15">
        <f t="shared" si="117"/>
        <v>5439</v>
      </c>
      <c r="F396" s="13">
        <v>33</v>
      </c>
      <c r="G396" s="13">
        <f t="shared" si="118"/>
        <v>1454.5454545454545</v>
      </c>
      <c r="H396" s="13"/>
      <c r="J396" s="10">
        <v>22</v>
      </c>
      <c r="K396" s="15">
        <v>2502</v>
      </c>
      <c r="L396" s="15">
        <f t="shared" si="121"/>
        <v>2524</v>
      </c>
      <c r="M396" s="10">
        <v>33</v>
      </c>
      <c r="N396" s="10">
        <f t="shared" si="120"/>
        <v>54.166666666666664</v>
      </c>
      <c r="O396" s="10">
        <f t="shared" si="119"/>
        <v>53.589315525876458</v>
      </c>
      <c r="P396" s="10">
        <f t="shared" si="100"/>
        <v>53.594410737267886</v>
      </c>
      <c r="Q396" s="13"/>
    </row>
    <row r="397" spans="1:17" x14ac:dyDescent="0.3">
      <c r="A397" s="14">
        <v>44536</v>
      </c>
      <c r="B397" s="16" t="s">
        <v>43</v>
      </c>
      <c r="C397" s="10">
        <v>85</v>
      </c>
      <c r="D397" s="15">
        <v>3978</v>
      </c>
      <c r="E397" s="15">
        <f t="shared" si="117"/>
        <v>4063</v>
      </c>
      <c r="F397" s="13">
        <v>33</v>
      </c>
      <c r="G397" s="13">
        <f t="shared" si="118"/>
        <v>2575.757575757576</v>
      </c>
      <c r="H397" s="13"/>
      <c r="J397" s="10">
        <v>25</v>
      </c>
      <c r="K397" s="15">
        <v>3656</v>
      </c>
      <c r="L397" s="15">
        <f t="shared" si="121"/>
        <v>3681</v>
      </c>
      <c r="M397" s="10">
        <v>33</v>
      </c>
      <c r="N397" s="10">
        <f t="shared" si="120"/>
        <v>70.588235294117652</v>
      </c>
      <c r="O397" s="10">
        <f t="shared" si="119"/>
        <v>8.0945198592257412</v>
      </c>
      <c r="P397" s="10">
        <f t="shared" si="100"/>
        <v>9.4019197637213878</v>
      </c>
      <c r="Q397" s="13"/>
    </row>
    <row r="398" spans="1:17" x14ac:dyDescent="0.3">
      <c r="A398" s="14">
        <v>44536</v>
      </c>
      <c r="B398" s="16" t="s">
        <v>40</v>
      </c>
      <c r="C398" s="15">
        <v>42</v>
      </c>
      <c r="D398" s="15">
        <v>3147</v>
      </c>
      <c r="E398" s="15">
        <f t="shared" si="117"/>
        <v>3189</v>
      </c>
      <c r="F398" s="13">
        <v>33</v>
      </c>
      <c r="G398" s="13">
        <f t="shared" si="118"/>
        <v>1272.7272727272727</v>
      </c>
      <c r="H398" s="13"/>
      <c r="J398" s="15">
        <v>10</v>
      </c>
      <c r="K398" s="15">
        <v>2450</v>
      </c>
      <c r="L398" s="15">
        <f t="shared" si="121"/>
        <v>2460</v>
      </c>
      <c r="M398" s="10">
        <v>33</v>
      </c>
      <c r="N398" s="10">
        <f t="shared" si="120"/>
        <v>76.19047619047619</v>
      </c>
      <c r="O398" s="10">
        <f t="shared" si="119"/>
        <v>22.148077534159516</v>
      </c>
      <c r="P398" s="10">
        <f t="shared" si="100"/>
        <v>22.859830667920978</v>
      </c>
      <c r="Q398" s="13"/>
    </row>
    <row r="399" spans="1:17" x14ac:dyDescent="0.3">
      <c r="A399" s="14">
        <v>44536</v>
      </c>
      <c r="B399" s="16" t="s">
        <v>41</v>
      </c>
      <c r="C399" s="10">
        <v>32</v>
      </c>
      <c r="D399" s="15">
        <v>3471</v>
      </c>
      <c r="E399" s="15">
        <f t="shared" si="117"/>
        <v>3503</v>
      </c>
      <c r="F399" s="13">
        <v>33</v>
      </c>
      <c r="G399" s="13">
        <f t="shared" si="118"/>
        <v>969.69696969696975</v>
      </c>
      <c r="H399" s="13"/>
      <c r="J399" s="10">
        <v>10</v>
      </c>
      <c r="K399" s="15">
        <v>2552</v>
      </c>
      <c r="L399" s="15">
        <f t="shared" si="121"/>
        <v>2562</v>
      </c>
      <c r="M399" s="10">
        <v>33</v>
      </c>
      <c r="N399" s="10">
        <f t="shared" si="120"/>
        <v>68.75</v>
      </c>
      <c r="O399" s="10">
        <f t="shared" si="119"/>
        <v>26.476519734946702</v>
      </c>
      <c r="P399" s="10">
        <f t="shared" si="100"/>
        <v>26.862689123608334</v>
      </c>
      <c r="Q399" s="13"/>
    </row>
    <row r="400" spans="1:17" x14ac:dyDescent="0.3">
      <c r="A400" s="14">
        <v>44538</v>
      </c>
      <c r="B400" s="16" t="s">
        <v>44</v>
      </c>
      <c r="C400" s="10">
        <v>254</v>
      </c>
      <c r="D400" s="15">
        <v>12570</v>
      </c>
      <c r="E400" s="15">
        <f>+C400+D400</f>
        <v>12824</v>
      </c>
      <c r="F400" s="13">
        <v>33</v>
      </c>
      <c r="G400" s="13">
        <f>(1000/F400)*C400</f>
        <v>7696.969696969697</v>
      </c>
      <c r="H400" s="13"/>
      <c r="J400" s="10">
        <v>119</v>
      </c>
      <c r="K400" s="15">
        <v>3312</v>
      </c>
      <c r="L400" s="15">
        <f t="shared" si="121"/>
        <v>3431</v>
      </c>
      <c r="M400" s="10">
        <v>33</v>
      </c>
      <c r="N400" s="10">
        <f t="shared" si="120"/>
        <v>53.149606299212607</v>
      </c>
      <c r="O400" s="10">
        <f t="shared" si="119"/>
        <v>73.651551312649161</v>
      </c>
      <c r="P400" s="10">
        <f t="shared" si="100"/>
        <v>73.245477230193387</v>
      </c>
      <c r="Q400" s="13"/>
    </row>
    <row r="401" spans="1:17" x14ac:dyDescent="0.3">
      <c r="A401" s="14">
        <v>44538</v>
      </c>
      <c r="B401" s="16" t="s">
        <v>37</v>
      </c>
      <c r="C401" s="10">
        <v>184</v>
      </c>
      <c r="D401" s="15">
        <v>2788</v>
      </c>
      <c r="E401" s="15">
        <f t="shared" ref="E401:E408" si="122">+C401+D401</f>
        <v>2972</v>
      </c>
      <c r="F401" s="13">
        <v>33</v>
      </c>
      <c r="G401" s="13">
        <f t="shared" ref="G401:G408" si="123">(1000/F401)*C401</f>
        <v>5575.757575757576</v>
      </c>
      <c r="H401" s="13"/>
      <c r="J401" s="10">
        <v>65</v>
      </c>
      <c r="K401" s="15">
        <v>2465</v>
      </c>
      <c r="L401" s="15">
        <f t="shared" si="121"/>
        <v>2530</v>
      </c>
      <c r="M401" s="10">
        <v>33</v>
      </c>
      <c r="N401" s="10">
        <f t="shared" si="120"/>
        <v>64.673913043478265</v>
      </c>
      <c r="O401" s="10">
        <f t="shared" si="119"/>
        <v>11.585365853658537</v>
      </c>
      <c r="P401" s="10">
        <f t="shared" si="100"/>
        <v>14.872139973082099</v>
      </c>
      <c r="Q401" s="13"/>
    </row>
    <row r="402" spans="1:17" x14ac:dyDescent="0.3">
      <c r="A402" s="14">
        <v>44538</v>
      </c>
      <c r="B402" s="16" t="s">
        <v>39</v>
      </c>
      <c r="C402" s="10">
        <v>62</v>
      </c>
      <c r="D402" s="10">
        <v>2854</v>
      </c>
      <c r="E402" s="15">
        <f>+C402+D402</f>
        <v>2916</v>
      </c>
      <c r="F402" s="13">
        <v>33</v>
      </c>
      <c r="G402" s="13">
        <f t="shared" si="123"/>
        <v>1878.787878787879</v>
      </c>
      <c r="H402" s="13"/>
      <c r="J402" s="10">
        <v>58</v>
      </c>
      <c r="K402" s="15">
        <v>8557</v>
      </c>
      <c r="L402" s="15">
        <f>+J402+K402</f>
        <v>8615</v>
      </c>
      <c r="M402" s="10">
        <v>33</v>
      </c>
      <c r="N402" s="10">
        <f t="shared" si="120"/>
        <v>6.4516129032258061</v>
      </c>
      <c r="O402" s="10">
        <f t="shared" si="119"/>
        <v>-199.82480728801681</v>
      </c>
      <c r="P402" s="10">
        <f t="shared" si="100"/>
        <v>-195.4389574759945</v>
      </c>
      <c r="Q402" s="13"/>
    </row>
    <row r="403" spans="1:17" x14ac:dyDescent="0.3">
      <c r="A403" s="14">
        <v>44538</v>
      </c>
      <c r="B403" s="16" t="s">
        <v>38</v>
      </c>
      <c r="C403" s="10">
        <v>11</v>
      </c>
      <c r="D403" s="10">
        <v>3003</v>
      </c>
      <c r="E403" s="15">
        <f t="shared" si="122"/>
        <v>3014</v>
      </c>
      <c r="F403" s="13">
        <v>33</v>
      </c>
      <c r="G403" s="13">
        <f t="shared" si="123"/>
        <v>333.33333333333337</v>
      </c>
      <c r="H403" s="13"/>
      <c r="J403" s="10">
        <v>10</v>
      </c>
      <c r="K403" s="15">
        <v>2794</v>
      </c>
      <c r="L403" s="15">
        <f>+J403+K403</f>
        <v>2804</v>
      </c>
      <c r="M403" s="10">
        <v>33</v>
      </c>
      <c r="N403" s="10">
        <f t="shared" si="120"/>
        <v>9.0909090909090917</v>
      </c>
      <c r="O403" s="10">
        <f t="shared" si="119"/>
        <v>6.9597069597069599</v>
      </c>
      <c r="P403" s="10">
        <f t="shared" si="100"/>
        <v>6.9674850696748507</v>
      </c>
      <c r="Q403" s="13"/>
    </row>
    <row r="404" spans="1:17" x14ac:dyDescent="0.3">
      <c r="A404" s="14">
        <v>44538</v>
      </c>
      <c r="B404" s="16" t="s">
        <v>36</v>
      </c>
      <c r="C404" s="10">
        <v>10</v>
      </c>
      <c r="D404" s="15">
        <v>2653</v>
      </c>
      <c r="E404" s="15">
        <f t="shared" si="122"/>
        <v>2663</v>
      </c>
      <c r="F404" s="13">
        <v>33</v>
      </c>
      <c r="G404" s="13">
        <f t="shared" si="123"/>
        <v>303.03030303030306</v>
      </c>
      <c r="H404" s="13"/>
      <c r="J404" s="10">
        <v>5</v>
      </c>
      <c r="K404" s="15">
        <v>2265</v>
      </c>
      <c r="L404" s="15">
        <f t="shared" ref="L404:L410" si="124">+J404+K404</f>
        <v>2270</v>
      </c>
      <c r="M404" s="10">
        <v>33</v>
      </c>
      <c r="N404" s="10">
        <f t="shared" si="120"/>
        <v>50</v>
      </c>
      <c r="O404" s="10">
        <f t="shared" si="119"/>
        <v>14.624952883528081</v>
      </c>
      <c r="P404" s="10">
        <f t="shared" si="100"/>
        <v>14.757791963950432</v>
      </c>
      <c r="Q404" s="13"/>
    </row>
    <row r="405" spans="1:17" x14ac:dyDescent="0.3">
      <c r="A405" s="14">
        <v>44538</v>
      </c>
      <c r="B405" s="16" t="s">
        <v>42</v>
      </c>
      <c r="C405" s="10">
        <v>4</v>
      </c>
      <c r="D405" s="15">
        <v>3881</v>
      </c>
      <c r="E405" s="15">
        <f t="shared" si="122"/>
        <v>3885</v>
      </c>
      <c r="F405" s="13">
        <v>33</v>
      </c>
      <c r="G405" s="13">
        <f t="shared" si="123"/>
        <v>121.21212121212122</v>
      </c>
      <c r="H405" s="13"/>
      <c r="J405" s="10">
        <v>5</v>
      </c>
      <c r="K405" s="15">
        <v>2596</v>
      </c>
      <c r="L405" s="15">
        <f t="shared" si="124"/>
        <v>2601</v>
      </c>
      <c r="M405" s="10">
        <v>33</v>
      </c>
      <c r="N405" s="10">
        <f t="shared" si="120"/>
        <v>-25</v>
      </c>
      <c r="O405" s="10">
        <f t="shared" si="119"/>
        <v>33.110023189899515</v>
      </c>
      <c r="P405" s="10">
        <f t="shared" si="100"/>
        <v>33.050193050193052</v>
      </c>
      <c r="Q405" s="13"/>
    </row>
    <row r="406" spans="1:17" x14ac:dyDescent="0.3">
      <c r="A406" s="14">
        <v>44538</v>
      </c>
      <c r="B406" s="16" t="s">
        <v>43</v>
      </c>
      <c r="C406" s="10">
        <v>24</v>
      </c>
      <c r="D406" s="15">
        <v>2817</v>
      </c>
      <c r="E406" s="15">
        <f t="shared" si="122"/>
        <v>2841</v>
      </c>
      <c r="F406" s="13">
        <v>33</v>
      </c>
      <c r="G406" s="13">
        <f t="shared" si="123"/>
        <v>727.27272727272725</v>
      </c>
      <c r="H406" s="13"/>
      <c r="J406" s="10">
        <v>28</v>
      </c>
      <c r="K406" s="15">
        <v>2808</v>
      </c>
      <c r="L406" s="15">
        <f t="shared" si="124"/>
        <v>2836</v>
      </c>
      <c r="M406" s="10">
        <v>33</v>
      </c>
      <c r="N406" s="10">
        <f t="shared" si="120"/>
        <v>-16.666666666666664</v>
      </c>
      <c r="O406" s="10">
        <f t="shared" si="119"/>
        <v>0.31948881789137379</v>
      </c>
      <c r="P406" s="10">
        <f t="shared" si="100"/>
        <v>0.17599436818021824</v>
      </c>
      <c r="Q406" s="13"/>
    </row>
    <row r="407" spans="1:17" x14ac:dyDescent="0.3">
      <c r="A407" s="14">
        <v>44538</v>
      </c>
      <c r="B407" s="16" t="s">
        <v>40</v>
      </c>
      <c r="C407" s="15">
        <v>74</v>
      </c>
      <c r="D407" s="15">
        <v>3989</v>
      </c>
      <c r="E407" s="15">
        <f t="shared" si="122"/>
        <v>4063</v>
      </c>
      <c r="F407" s="13">
        <v>33</v>
      </c>
      <c r="G407" s="13">
        <f t="shared" si="123"/>
        <v>2242.4242424242425</v>
      </c>
      <c r="H407" s="13"/>
      <c r="J407" s="15">
        <v>41</v>
      </c>
      <c r="K407" s="15">
        <v>2941</v>
      </c>
      <c r="L407" s="15">
        <f t="shared" si="124"/>
        <v>2982</v>
      </c>
      <c r="M407" s="10">
        <v>33</v>
      </c>
      <c r="N407" s="10">
        <f t="shared" si="120"/>
        <v>44.594594594594597</v>
      </c>
      <c r="O407" s="10">
        <f t="shared" si="119"/>
        <v>26.272248683880672</v>
      </c>
      <c r="P407" s="10">
        <f t="shared" si="100"/>
        <v>26.605956190007383</v>
      </c>
      <c r="Q407" s="13"/>
    </row>
    <row r="408" spans="1:17" x14ac:dyDescent="0.3">
      <c r="A408" s="14">
        <v>44538</v>
      </c>
      <c r="B408" s="16" t="s">
        <v>41</v>
      </c>
      <c r="C408" s="10">
        <v>200</v>
      </c>
      <c r="D408" s="15">
        <v>3091</v>
      </c>
      <c r="E408" s="15">
        <f t="shared" si="122"/>
        <v>3291</v>
      </c>
      <c r="F408" s="13">
        <v>33</v>
      </c>
      <c r="G408" s="13">
        <f t="shared" si="123"/>
        <v>6060.606060606061</v>
      </c>
      <c r="H408" s="13"/>
      <c r="J408" s="10">
        <v>36</v>
      </c>
      <c r="K408" s="15">
        <v>2267</v>
      </c>
      <c r="L408" s="15">
        <f t="shared" si="124"/>
        <v>2303</v>
      </c>
      <c r="M408" s="10">
        <v>33</v>
      </c>
      <c r="N408" s="10">
        <f t="shared" si="120"/>
        <v>82</v>
      </c>
      <c r="O408" s="10">
        <f t="shared" si="119"/>
        <v>26.658039469427369</v>
      </c>
      <c r="P408" s="10">
        <f t="shared" si="100"/>
        <v>30.021270130659371</v>
      </c>
      <c r="Q408" s="13"/>
    </row>
    <row r="409" spans="1:17" x14ac:dyDescent="0.3">
      <c r="A409" s="14">
        <v>44539</v>
      </c>
      <c r="B409" s="16" t="s">
        <v>44</v>
      </c>
      <c r="C409" s="10">
        <v>277</v>
      </c>
      <c r="D409" s="15">
        <v>4601</v>
      </c>
      <c r="E409" s="15">
        <f>+C409+D409</f>
        <v>4878</v>
      </c>
      <c r="F409" s="13">
        <v>33</v>
      </c>
      <c r="G409" s="13">
        <f>(1000/F409)*C409</f>
        <v>8393.939393939394</v>
      </c>
      <c r="H409" s="13"/>
      <c r="J409" s="10">
        <v>175</v>
      </c>
      <c r="K409" s="15">
        <v>4264</v>
      </c>
      <c r="L409" s="15">
        <f t="shared" si="124"/>
        <v>4439</v>
      </c>
      <c r="M409" s="10">
        <v>33</v>
      </c>
      <c r="N409" s="10">
        <f t="shared" si="120"/>
        <v>36.823104693140799</v>
      </c>
      <c r="O409" s="10">
        <f t="shared" si="119"/>
        <v>7.3244946750706363</v>
      </c>
      <c r="P409" s="10">
        <f t="shared" si="100"/>
        <v>8.9995899958999601</v>
      </c>
      <c r="Q409" s="13"/>
    </row>
    <row r="410" spans="1:17" x14ac:dyDescent="0.3">
      <c r="A410" s="14">
        <v>44539</v>
      </c>
      <c r="B410" s="16" t="s">
        <v>37</v>
      </c>
      <c r="C410" s="10">
        <v>206</v>
      </c>
      <c r="D410" s="15">
        <v>3041</v>
      </c>
      <c r="E410" s="15">
        <f t="shared" ref="E410:E417" si="125">+C410+D410</f>
        <v>3247</v>
      </c>
      <c r="F410" s="13">
        <v>33</v>
      </c>
      <c r="G410" s="13">
        <f t="shared" ref="G410:G417" si="126">(1000/F410)*C410</f>
        <v>6242.4242424242429</v>
      </c>
      <c r="H410" s="13"/>
      <c r="J410" s="10">
        <v>95</v>
      </c>
      <c r="K410" s="15">
        <v>2931</v>
      </c>
      <c r="L410" s="15">
        <f t="shared" si="124"/>
        <v>3026</v>
      </c>
      <c r="M410" s="10">
        <v>33</v>
      </c>
      <c r="N410" s="10">
        <f t="shared" si="120"/>
        <v>53.883495145631066</v>
      </c>
      <c r="O410" s="10">
        <f t="shared" si="119"/>
        <v>3.6172311739559357</v>
      </c>
      <c r="P410" s="10">
        <f t="shared" si="100"/>
        <v>6.8062827225130889</v>
      </c>
      <c r="Q410" s="13"/>
    </row>
    <row r="411" spans="1:17" x14ac:dyDescent="0.3">
      <c r="A411" s="14">
        <v>44539</v>
      </c>
      <c r="B411" s="16" t="s">
        <v>39</v>
      </c>
      <c r="C411" s="10">
        <v>83</v>
      </c>
      <c r="D411" s="10">
        <v>3824</v>
      </c>
      <c r="E411" s="15">
        <f>+C411+D411</f>
        <v>3907</v>
      </c>
      <c r="F411" s="13">
        <v>33</v>
      </c>
      <c r="G411" s="13">
        <f t="shared" si="126"/>
        <v>2515.1515151515155</v>
      </c>
      <c r="H411" s="13"/>
      <c r="J411" s="10">
        <v>82</v>
      </c>
      <c r="K411" s="15">
        <v>2436</v>
      </c>
      <c r="L411" s="15">
        <f>+J411+K411</f>
        <v>2518</v>
      </c>
      <c r="M411" s="10">
        <v>33</v>
      </c>
      <c r="N411" s="10">
        <f t="shared" si="120"/>
        <v>1.2048192771084338</v>
      </c>
      <c r="O411" s="10">
        <f t="shared" si="119"/>
        <v>36.297071129707113</v>
      </c>
      <c r="P411" s="10">
        <f t="shared" ref="P411:P452" si="127">+(E411-L411)/E411*100</f>
        <v>35.551574097773226</v>
      </c>
      <c r="Q411" s="13"/>
    </row>
    <row r="412" spans="1:17" x14ac:dyDescent="0.3">
      <c r="A412" s="14">
        <v>44539</v>
      </c>
      <c r="B412" s="16" t="s">
        <v>38</v>
      </c>
      <c r="C412" s="10">
        <v>203</v>
      </c>
      <c r="D412" s="10">
        <v>3856</v>
      </c>
      <c r="E412" s="15">
        <f t="shared" si="125"/>
        <v>4059</v>
      </c>
      <c r="F412" s="13">
        <v>33</v>
      </c>
      <c r="G412" s="13">
        <f t="shared" si="126"/>
        <v>6151.515151515152</v>
      </c>
      <c r="H412" s="13"/>
      <c r="J412" s="10">
        <v>95</v>
      </c>
      <c r="K412" s="15">
        <v>3311</v>
      </c>
      <c r="L412" s="15">
        <f>+J412+K412</f>
        <v>3406</v>
      </c>
      <c r="M412" s="10">
        <v>33</v>
      </c>
      <c r="N412" s="10">
        <f t="shared" si="120"/>
        <v>53.201970443349758</v>
      </c>
      <c r="O412" s="10">
        <f t="shared" si="119"/>
        <v>14.133817427385893</v>
      </c>
      <c r="P412" s="10">
        <f t="shared" si="127"/>
        <v>16.087706331608771</v>
      </c>
      <c r="Q412" s="13"/>
    </row>
    <row r="413" spans="1:17" x14ac:dyDescent="0.3">
      <c r="A413" s="14">
        <v>44539</v>
      </c>
      <c r="B413" s="16" t="s">
        <v>36</v>
      </c>
      <c r="C413" s="10">
        <v>72</v>
      </c>
      <c r="D413" s="15">
        <v>4586</v>
      </c>
      <c r="E413" s="15">
        <f t="shared" si="125"/>
        <v>4658</v>
      </c>
      <c r="F413" s="13">
        <v>33</v>
      </c>
      <c r="G413" s="13">
        <f t="shared" si="126"/>
        <v>2181.818181818182</v>
      </c>
      <c r="H413" s="13"/>
      <c r="J413" s="10">
        <v>90</v>
      </c>
      <c r="K413" s="15">
        <v>3144</v>
      </c>
      <c r="L413" s="15">
        <f t="shared" ref="L413:L419" si="128">+J413+K413</f>
        <v>3234</v>
      </c>
      <c r="M413" s="10">
        <v>33</v>
      </c>
      <c r="N413" s="10">
        <f t="shared" si="120"/>
        <v>-25</v>
      </c>
      <c r="O413" s="10">
        <f t="shared" si="119"/>
        <v>31.443523767989532</v>
      </c>
      <c r="P413" s="10">
        <f t="shared" si="127"/>
        <v>30.571060541004723</v>
      </c>
      <c r="Q413" s="13"/>
    </row>
    <row r="414" spans="1:17" x14ac:dyDescent="0.3">
      <c r="A414" s="14">
        <v>44539</v>
      </c>
      <c r="B414" s="16" t="s">
        <v>42</v>
      </c>
      <c r="C414" s="10">
        <v>82</v>
      </c>
      <c r="D414" s="15">
        <v>5093</v>
      </c>
      <c r="E414" s="15">
        <f t="shared" si="125"/>
        <v>5175</v>
      </c>
      <c r="F414" s="13">
        <v>33</v>
      </c>
      <c r="G414" s="13">
        <f t="shared" si="126"/>
        <v>2484.848484848485</v>
      </c>
      <c r="H414" s="13"/>
      <c r="J414" s="10">
        <v>49</v>
      </c>
      <c r="K414" s="15">
        <v>2591</v>
      </c>
      <c r="L414" s="15">
        <f t="shared" si="128"/>
        <v>2640</v>
      </c>
      <c r="M414" s="10">
        <v>33</v>
      </c>
      <c r="N414" s="10">
        <f>+(C414-J414)/C414*100</f>
        <v>40.243902439024396</v>
      </c>
      <c r="O414" s="10">
        <f>+(D414-K414)/D414*100</f>
        <v>49.126251718044372</v>
      </c>
      <c r="P414" s="10">
        <f>+(E414-L414)/E414*100</f>
        <v>48.985507246376812</v>
      </c>
      <c r="Q414" s="13"/>
    </row>
    <row r="415" spans="1:17" x14ac:dyDescent="0.3">
      <c r="A415" s="14">
        <v>44539</v>
      </c>
      <c r="B415" s="16" t="s">
        <v>43</v>
      </c>
      <c r="C415" s="10">
        <v>427</v>
      </c>
      <c r="D415" s="15">
        <v>4417</v>
      </c>
      <c r="E415" s="15">
        <f t="shared" si="125"/>
        <v>4844</v>
      </c>
      <c r="F415" s="13">
        <v>33</v>
      </c>
      <c r="G415" s="13">
        <f t="shared" si="126"/>
        <v>12939.39393939394</v>
      </c>
      <c r="H415" s="13"/>
      <c r="J415" s="10">
        <v>70</v>
      </c>
      <c r="K415" s="15">
        <v>3106</v>
      </c>
      <c r="L415" s="15">
        <f t="shared" si="128"/>
        <v>3176</v>
      </c>
      <c r="M415" s="10">
        <v>33</v>
      </c>
      <c r="N415" s="10">
        <f t="shared" si="120"/>
        <v>83.606557377049185</v>
      </c>
      <c r="O415" s="10">
        <f t="shared" si="119"/>
        <v>29.680778809146481</v>
      </c>
      <c r="P415" s="10">
        <f t="shared" si="127"/>
        <v>34.434351775392237</v>
      </c>
      <c r="Q415" s="13"/>
    </row>
    <row r="416" spans="1:17" x14ac:dyDescent="0.3">
      <c r="A416" s="14">
        <v>44539</v>
      </c>
      <c r="B416" s="16" t="s">
        <v>40</v>
      </c>
      <c r="C416" s="15">
        <v>173</v>
      </c>
      <c r="D416" s="15">
        <v>5193</v>
      </c>
      <c r="E416" s="15">
        <f t="shared" si="125"/>
        <v>5366</v>
      </c>
      <c r="F416" s="13">
        <v>33</v>
      </c>
      <c r="G416" s="13">
        <f t="shared" si="126"/>
        <v>5242.4242424242429</v>
      </c>
      <c r="H416" s="13"/>
      <c r="J416" s="15">
        <v>95</v>
      </c>
      <c r="K416" s="15">
        <v>3525</v>
      </c>
      <c r="L416" s="15">
        <f t="shared" si="128"/>
        <v>3620</v>
      </c>
      <c r="M416" s="10">
        <v>33</v>
      </c>
      <c r="N416" s="10">
        <f t="shared" si="120"/>
        <v>45.086705202312139</v>
      </c>
      <c r="O416" s="10">
        <f t="shared" si="119"/>
        <v>32.12016175621028</v>
      </c>
      <c r="P416" s="10">
        <f t="shared" si="127"/>
        <v>32.538203503540814</v>
      </c>
      <c r="Q416" s="13"/>
    </row>
    <row r="417" spans="1:17" x14ac:dyDescent="0.3">
      <c r="A417" s="14">
        <v>44539</v>
      </c>
      <c r="B417" s="16" t="s">
        <v>41</v>
      </c>
      <c r="C417" s="10">
        <v>352</v>
      </c>
      <c r="D417" s="15">
        <v>4884</v>
      </c>
      <c r="E417" s="15">
        <f t="shared" si="125"/>
        <v>5236</v>
      </c>
      <c r="F417" s="13">
        <v>33</v>
      </c>
      <c r="G417" s="13">
        <f t="shared" si="126"/>
        <v>10666.666666666668</v>
      </c>
      <c r="H417" s="13"/>
      <c r="J417" s="10">
        <v>71</v>
      </c>
      <c r="K417" s="15">
        <v>3123</v>
      </c>
      <c r="L417" s="15">
        <f t="shared" si="128"/>
        <v>3194</v>
      </c>
      <c r="M417" s="10">
        <v>33</v>
      </c>
      <c r="N417" s="10">
        <f t="shared" si="120"/>
        <v>79.829545454545453</v>
      </c>
      <c r="O417" s="10">
        <f t="shared" si="119"/>
        <v>36.056511056511056</v>
      </c>
      <c r="P417" s="10">
        <f t="shared" si="127"/>
        <v>38.999236058059587</v>
      </c>
      <c r="Q417" s="13"/>
    </row>
    <row r="418" spans="1:17" x14ac:dyDescent="0.3">
      <c r="A418" s="2">
        <v>44543</v>
      </c>
      <c r="B418" s="3" t="s">
        <v>44</v>
      </c>
      <c r="C418" s="10">
        <v>121</v>
      </c>
      <c r="D418" s="15">
        <v>7532</v>
      </c>
      <c r="E418" s="15">
        <f>+C418+D418</f>
        <v>7653</v>
      </c>
      <c r="F418" s="13">
        <v>33</v>
      </c>
      <c r="G418" s="13">
        <f>(1000/F418)*C418</f>
        <v>3666.666666666667</v>
      </c>
      <c r="J418" s="10">
        <v>132</v>
      </c>
      <c r="K418" s="15">
        <v>4692</v>
      </c>
      <c r="L418" s="15">
        <f t="shared" si="128"/>
        <v>4824</v>
      </c>
      <c r="M418" s="10">
        <v>33</v>
      </c>
      <c r="N418" s="10">
        <f t="shared" si="120"/>
        <v>-9.0909090909090917</v>
      </c>
      <c r="O418" s="10">
        <f t="shared" si="119"/>
        <v>37.705788635156665</v>
      </c>
      <c r="P418" s="10">
        <f t="shared" si="127"/>
        <v>36.965895727165815</v>
      </c>
    </row>
    <row r="419" spans="1:17" x14ac:dyDescent="0.3">
      <c r="A419" s="2">
        <v>44543</v>
      </c>
      <c r="B419" s="3" t="s">
        <v>37</v>
      </c>
      <c r="C419" s="10">
        <v>62</v>
      </c>
      <c r="D419" s="15">
        <v>6015</v>
      </c>
      <c r="E419" s="15">
        <f t="shared" ref="E419:E426" si="129">+C419+D419</f>
        <v>6077</v>
      </c>
      <c r="F419" s="13">
        <v>33</v>
      </c>
      <c r="G419" s="13">
        <f t="shared" ref="G419:G426" si="130">(1000/F419)*C419</f>
        <v>1878.787878787879</v>
      </c>
      <c r="J419" s="10">
        <v>93</v>
      </c>
      <c r="K419" s="15">
        <v>4408</v>
      </c>
      <c r="L419" s="15">
        <f t="shared" si="128"/>
        <v>4501</v>
      </c>
      <c r="M419" s="10">
        <v>33</v>
      </c>
      <c r="N419" s="10">
        <f t="shared" si="120"/>
        <v>-50</v>
      </c>
      <c r="O419" s="10">
        <f t="shared" si="119"/>
        <v>26.716541978387365</v>
      </c>
      <c r="P419" s="10">
        <f t="shared" si="127"/>
        <v>25.933848938621029</v>
      </c>
    </row>
    <row r="420" spans="1:17" x14ac:dyDescent="0.3">
      <c r="A420" s="2">
        <v>44543</v>
      </c>
      <c r="B420" s="3" t="s">
        <v>39</v>
      </c>
      <c r="C420" s="10">
        <v>77</v>
      </c>
      <c r="D420" s="10">
        <v>4532</v>
      </c>
      <c r="E420" s="15">
        <f>+C420+D420</f>
        <v>4609</v>
      </c>
      <c r="F420" s="13">
        <v>33</v>
      </c>
      <c r="G420" s="13">
        <f t="shared" si="130"/>
        <v>2333.3333333333335</v>
      </c>
      <c r="J420" s="10">
        <v>77</v>
      </c>
      <c r="K420" s="15">
        <v>3595</v>
      </c>
      <c r="L420" s="15">
        <f>+J420+K420</f>
        <v>3672</v>
      </c>
      <c r="M420" s="10">
        <v>33</v>
      </c>
      <c r="N420" s="10">
        <f t="shared" si="120"/>
        <v>0</v>
      </c>
      <c r="O420" s="10">
        <f t="shared" si="119"/>
        <v>20.675198587819946</v>
      </c>
      <c r="P420" s="10">
        <f t="shared" si="127"/>
        <v>20.329789542200043</v>
      </c>
    </row>
    <row r="421" spans="1:17" x14ac:dyDescent="0.3">
      <c r="A421" s="2">
        <v>44543</v>
      </c>
      <c r="B421" s="3" t="s">
        <v>38</v>
      </c>
      <c r="C421" s="10">
        <v>68</v>
      </c>
      <c r="D421" s="10">
        <v>5101</v>
      </c>
      <c r="E421" s="15">
        <f t="shared" si="129"/>
        <v>5169</v>
      </c>
      <c r="F421" s="13">
        <v>33</v>
      </c>
      <c r="G421" s="13">
        <f t="shared" si="130"/>
        <v>2060.6060606060605</v>
      </c>
      <c r="J421" s="10">
        <v>153</v>
      </c>
      <c r="K421" s="15">
        <v>5182</v>
      </c>
      <c r="L421" s="15">
        <f>+J421+K421</f>
        <v>5335</v>
      </c>
      <c r="M421" s="10">
        <v>33</v>
      </c>
      <c r="N421" s="10">
        <f t="shared" si="120"/>
        <v>-125</v>
      </c>
      <c r="O421" s="10">
        <f t="shared" si="119"/>
        <v>-1.5879239364830426</v>
      </c>
      <c r="P421" s="10">
        <f t="shared" si="127"/>
        <v>-3.2114528922422134</v>
      </c>
    </row>
    <row r="422" spans="1:17" x14ac:dyDescent="0.3">
      <c r="A422" s="2">
        <v>44543</v>
      </c>
      <c r="B422" s="3" t="s">
        <v>36</v>
      </c>
      <c r="C422" s="10">
        <v>91</v>
      </c>
      <c r="D422" s="15">
        <v>5086</v>
      </c>
      <c r="E422" s="15">
        <f t="shared" si="129"/>
        <v>5177</v>
      </c>
      <c r="F422" s="13">
        <v>33</v>
      </c>
      <c r="G422" s="13">
        <f t="shared" si="130"/>
        <v>2757.5757575757575</v>
      </c>
      <c r="J422" s="10">
        <v>59</v>
      </c>
      <c r="K422" s="15">
        <v>4513</v>
      </c>
      <c r="L422" s="15">
        <f t="shared" ref="L422:L428" si="131">+J422+K422</f>
        <v>4572</v>
      </c>
      <c r="M422" s="10">
        <v>33</v>
      </c>
      <c r="N422" s="10">
        <f t="shared" si="120"/>
        <v>35.164835164835168</v>
      </c>
      <c r="O422" s="10">
        <f t="shared" si="119"/>
        <v>11.266220998820291</v>
      </c>
      <c r="P422" s="10">
        <f t="shared" si="127"/>
        <v>11.686304809735368</v>
      </c>
    </row>
    <row r="423" spans="1:17" x14ac:dyDescent="0.3">
      <c r="A423" s="2">
        <v>44543</v>
      </c>
      <c r="B423" s="3" t="s">
        <v>42</v>
      </c>
      <c r="C423" s="10">
        <v>19</v>
      </c>
      <c r="D423" s="15">
        <v>7397</v>
      </c>
      <c r="E423" s="15">
        <f t="shared" si="129"/>
        <v>7416</v>
      </c>
      <c r="F423" s="13">
        <v>33</v>
      </c>
      <c r="G423" s="13">
        <f t="shared" si="130"/>
        <v>575.75757575757575</v>
      </c>
      <c r="J423" s="10">
        <v>11</v>
      </c>
      <c r="K423" s="15">
        <v>3757</v>
      </c>
      <c r="L423" s="15">
        <f t="shared" si="131"/>
        <v>3768</v>
      </c>
      <c r="M423" s="10">
        <v>33</v>
      </c>
      <c r="N423" s="10">
        <f t="shared" si="120"/>
        <v>42.105263157894733</v>
      </c>
      <c r="O423" s="10">
        <f t="shared" si="119"/>
        <v>49.209138840070295</v>
      </c>
      <c r="P423" s="10">
        <f t="shared" si="127"/>
        <v>49.190938511326863</v>
      </c>
    </row>
    <row r="424" spans="1:17" x14ac:dyDescent="0.3">
      <c r="A424" s="2">
        <v>44543</v>
      </c>
      <c r="B424" s="3" t="s">
        <v>43</v>
      </c>
      <c r="C424" s="10">
        <v>170</v>
      </c>
      <c r="D424" s="15">
        <v>5669</v>
      </c>
      <c r="E424" s="15">
        <f t="shared" si="129"/>
        <v>5839</v>
      </c>
      <c r="F424" s="13">
        <v>33</v>
      </c>
      <c r="G424" s="13">
        <f t="shared" si="130"/>
        <v>5151.515151515152</v>
      </c>
      <c r="J424" s="10">
        <v>67</v>
      </c>
      <c r="K424" s="15">
        <v>3929</v>
      </c>
      <c r="L424" s="15">
        <f t="shared" si="131"/>
        <v>3996</v>
      </c>
      <c r="M424" s="10">
        <v>33</v>
      </c>
      <c r="N424" s="10">
        <f t="shared" si="120"/>
        <v>60.588235294117645</v>
      </c>
      <c r="O424" s="10">
        <f t="shared" si="119"/>
        <v>30.693243958370083</v>
      </c>
      <c r="P424" s="10">
        <f t="shared" si="127"/>
        <v>31.563623908203457</v>
      </c>
    </row>
    <row r="425" spans="1:17" x14ac:dyDescent="0.3">
      <c r="A425" s="2">
        <v>44543</v>
      </c>
      <c r="B425" s="3" t="s">
        <v>40</v>
      </c>
      <c r="C425" s="15">
        <v>224</v>
      </c>
      <c r="D425" s="15">
        <v>6631</v>
      </c>
      <c r="E425" s="15">
        <f t="shared" si="129"/>
        <v>6855</v>
      </c>
      <c r="F425" s="13">
        <v>33</v>
      </c>
      <c r="G425" s="13">
        <f t="shared" si="130"/>
        <v>6787.878787878788</v>
      </c>
      <c r="J425" s="15">
        <v>84</v>
      </c>
      <c r="K425" s="15">
        <v>6924</v>
      </c>
      <c r="L425" s="15">
        <f t="shared" si="131"/>
        <v>7008</v>
      </c>
      <c r="M425" s="10">
        <v>33</v>
      </c>
      <c r="N425" s="10">
        <f t="shared" si="120"/>
        <v>62.5</v>
      </c>
      <c r="O425" s="10">
        <f t="shared" si="119"/>
        <v>-4.4186397225154579</v>
      </c>
      <c r="P425" s="10">
        <f t="shared" si="127"/>
        <v>-2.2319474835886215</v>
      </c>
    </row>
    <row r="426" spans="1:17" x14ac:dyDescent="0.3">
      <c r="A426" s="2">
        <v>44543</v>
      </c>
      <c r="B426" s="3" t="s">
        <v>41</v>
      </c>
      <c r="C426" s="10">
        <v>159</v>
      </c>
      <c r="D426" s="15">
        <v>5490</v>
      </c>
      <c r="E426" s="15">
        <f t="shared" si="129"/>
        <v>5649</v>
      </c>
      <c r="F426" s="13">
        <v>33</v>
      </c>
      <c r="G426" s="13">
        <f t="shared" si="130"/>
        <v>4818.181818181818</v>
      </c>
      <c r="J426" s="10">
        <v>72</v>
      </c>
      <c r="K426" s="15">
        <v>4157</v>
      </c>
      <c r="L426" s="15">
        <f t="shared" si="131"/>
        <v>4229</v>
      </c>
      <c r="M426" s="10">
        <v>33</v>
      </c>
      <c r="N426" s="10">
        <f t="shared" si="120"/>
        <v>54.716981132075468</v>
      </c>
      <c r="O426" s="10">
        <f t="shared" si="119"/>
        <v>24.280510018214937</v>
      </c>
      <c r="P426" s="10">
        <f t="shared" si="127"/>
        <v>25.137192423437778</v>
      </c>
    </row>
    <row r="427" spans="1:17" x14ac:dyDescent="0.3">
      <c r="A427" s="2">
        <v>44544</v>
      </c>
      <c r="B427" s="3" t="s">
        <v>44</v>
      </c>
      <c r="C427" s="10">
        <v>111</v>
      </c>
      <c r="D427" s="15">
        <v>3076</v>
      </c>
      <c r="E427" s="15">
        <f>+C427+D427</f>
        <v>3187</v>
      </c>
      <c r="F427" s="13">
        <v>33</v>
      </c>
      <c r="G427" s="13">
        <f>(1000/F427)*C427</f>
        <v>3363.636363636364</v>
      </c>
      <c r="J427" s="10">
        <v>112</v>
      </c>
      <c r="K427" s="15">
        <v>3042</v>
      </c>
      <c r="L427" s="15">
        <f t="shared" si="131"/>
        <v>3154</v>
      </c>
      <c r="M427" s="10">
        <v>33</v>
      </c>
      <c r="N427" s="10">
        <f t="shared" si="120"/>
        <v>-0.90090090090090091</v>
      </c>
      <c r="O427" s="10">
        <f t="shared" si="119"/>
        <v>1.1053315994798438</v>
      </c>
      <c r="P427" s="10">
        <f t="shared" si="127"/>
        <v>1.0354565422026984</v>
      </c>
    </row>
    <row r="428" spans="1:17" x14ac:dyDescent="0.3">
      <c r="A428" s="2">
        <v>44544</v>
      </c>
      <c r="B428" s="3" t="s">
        <v>37</v>
      </c>
      <c r="C428" s="10">
        <v>54</v>
      </c>
      <c r="D428" s="15">
        <v>2151</v>
      </c>
      <c r="E428" s="15">
        <f t="shared" ref="E428:E435" si="132">+C428+D428</f>
        <v>2205</v>
      </c>
      <c r="F428" s="13">
        <v>33</v>
      </c>
      <c r="G428" s="13">
        <f t="shared" ref="G428:G435" si="133">(1000/F428)*C428</f>
        <v>1636.3636363636365</v>
      </c>
      <c r="J428" s="10">
        <v>22</v>
      </c>
      <c r="K428" s="15">
        <v>1721</v>
      </c>
      <c r="L428" s="15">
        <f t="shared" si="131"/>
        <v>1743</v>
      </c>
      <c r="M428" s="10">
        <v>33</v>
      </c>
      <c r="N428" s="10">
        <f t="shared" si="120"/>
        <v>59.259259259259252</v>
      </c>
      <c r="O428" s="10">
        <f t="shared" si="119"/>
        <v>19.9907019990702</v>
      </c>
      <c r="P428" s="10">
        <f t="shared" si="127"/>
        <v>20.952380952380953</v>
      </c>
    </row>
    <row r="429" spans="1:17" x14ac:dyDescent="0.3">
      <c r="A429" s="2">
        <v>44544</v>
      </c>
      <c r="B429" s="3" t="s">
        <v>39</v>
      </c>
      <c r="C429" s="10">
        <v>230</v>
      </c>
      <c r="D429" s="10">
        <v>2442</v>
      </c>
      <c r="E429" s="15">
        <f>+C429+D429</f>
        <v>2672</v>
      </c>
      <c r="F429" s="13">
        <v>33</v>
      </c>
      <c r="G429" s="13">
        <f t="shared" si="133"/>
        <v>6969.69696969697</v>
      </c>
      <c r="J429" s="10">
        <v>85</v>
      </c>
      <c r="K429" s="15">
        <v>2673</v>
      </c>
      <c r="L429" s="15">
        <f>+J429+K429</f>
        <v>2758</v>
      </c>
      <c r="M429" s="10">
        <v>33</v>
      </c>
      <c r="N429" s="10">
        <f t="shared" si="120"/>
        <v>63.04347826086957</v>
      </c>
      <c r="O429" s="10">
        <f t="shared" si="119"/>
        <v>-9.4594594594594597</v>
      </c>
      <c r="P429" s="10">
        <f t="shared" si="127"/>
        <v>-3.2185628742514969</v>
      </c>
    </row>
    <row r="430" spans="1:17" x14ac:dyDescent="0.3">
      <c r="A430" s="2">
        <v>44544</v>
      </c>
      <c r="B430" s="3" t="s">
        <v>38</v>
      </c>
      <c r="C430" s="10">
        <v>55</v>
      </c>
      <c r="D430" s="10">
        <v>2261</v>
      </c>
      <c r="E430" s="15">
        <f t="shared" si="132"/>
        <v>2316</v>
      </c>
      <c r="F430" s="13">
        <v>33</v>
      </c>
      <c r="G430" s="13">
        <f t="shared" si="133"/>
        <v>1666.6666666666667</v>
      </c>
      <c r="J430" s="10">
        <v>40</v>
      </c>
      <c r="K430" s="15">
        <v>2279</v>
      </c>
      <c r="L430" s="15">
        <f>+J430+K430</f>
        <v>2319</v>
      </c>
      <c r="M430" s="10">
        <v>33</v>
      </c>
      <c r="N430" s="10">
        <f t="shared" si="120"/>
        <v>27.27272727272727</v>
      </c>
      <c r="O430" s="10">
        <f t="shared" si="119"/>
        <v>-0.79610791685095095</v>
      </c>
      <c r="P430" s="10">
        <f t="shared" si="127"/>
        <v>-0.1295336787564767</v>
      </c>
    </row>
    <row r="431" spans="1:17" x14ac:dyDescent="0.3">
      <c r="A431" s="2">
        <v>44544</v>
      </c>
      <c r="B431" s="3" t="s">
        <v>36</v>
      </c>
      <c r="C431" s="10">
        <v>51</v>
      </c>
      <c r="D431" s="15">
        <v>2286</v>
      </c>
      <c r="E431" s="15">
        <f t="shared" si="132"/>
        <v>2337</v>
      </c>
      <c r="F431" s="13">
        <v>33</v>
      </c>
      <c r="G431" s="13">
        <f t="shared" si="133"/>
        <v>1545.4545454545455</v>
      </c>
      <c r="J431" s="10">
        <v>65</v>
      </c>
      <c r="K431" s="15">
        <v>2413</v>
      </c>
      <c r="L431" s="15">
        <f t="shared" ref="L431:L437" si="134">+J431+K431</f>
        <v>2478</v>
      </c>
      <c r="M431" s="10">
        <v>33</v>
      </c>
      <c r="N431" s="10">
        <f t="shared" si="120"/>
        <v>-27.450980392156865</v>
      </c>
      <c r="O431" s="10">
        <f t="shared" si="119"/>
        <v>-5.5555555555555554</v>
      </c>
      <c r="P431" s="10">
        <f t="shared" si="127"/>
        <v>-6.033376123234917</v>
      </c>
    </row>
    <row r="432" spans="1:17" x14ac:dyDescent="0.3">
      <c r="A432" s="2">
        <v>44544</v>
      </c>
      <c r="B432" s="3" t="s">
        <v>42</v>
      </c>
      <c r="C432" s="10">
        <v>63</v>
      </c>
      <c r="D432" s="15">
        <v>2601</v>
      </c>
      <c r="E432" s="15">
        <f t="shared" si="132"/>
        <v>2664</v>
      </c>
      <c r="F432" s="13">
        <v>33</v>
      </c>
      <c r="G432" s="13">
        <f t="shared" si="133"/>
        <v>1909.0909090909092</v>
      </c>
      <c r="J432" s="10">
        <v>49</v>
      </c>
      <c r="K432" s="15">
        <v>3243</v>
      </c>
      <c r="L432" s="15">
        <f t="shared" si="134"/>
        <v>3292</v>
      </c>
      <c r="M432" s="10">
        <v>33</v>
      </c>
      <c r="N432" s="10">
        <f t="shared" si="120"/>
        <v>22.222222222222221</v>
      </c>
      <c r="O432" s="10">
        <f t="shared" si="119"/>
        <v>-24.682814302191463</v>
      </c>
      <c r="P432" s="10">
        <f t="shared" si="127"/>
        <v>-23.573573573573572</v>
      </c>
    </row>
    <row r="433" spans="1:17" x14ac:dyDescent="0.3">
      <c r="A433" s="2">
        <v>44544</v>
      </c>
      <c r="B433" s="3" t="s">
        <v>43</v>
      </c>
      <c r="C433" s="10">
        <v>80</v>
      </c>
      <c r="D433" s="15">
        <v>2472</v>
      </c>
      <c r="E433" s="15">
        <f t="shared" si="132"/>
        <v>2552</v>
      </c>
      <c r="F433" s="13">
        <v>33</v>
      </c>
      <c r="G433" s="13">
        <f t="shared" si="133"/>
        <v>2424.2424242424245</v>
      </c>
      <c r="J433" s="10">
        <v>58</v>
      </c>
      <c r="K433" s="15">
        <v>2288</v>
      </c>
      <c r="L433" s="15">
        <f t="shared" si="134"/>
        <v>2346</v>
      </c>
      <c r="M433" s="10">
        <v>33</v>
      </c>
      <c r="N433" s="10">
        <f t="shared" si="120"/>
        <v>27.500000000000004</v>
      </c>
      <c r="O433" s="10">
        <f t="shared" si="119"/>
        <v>7.4433656957928811</v>
      </c>
      <c r="P433" s="10">
        <f t="shared" si="127"/>
        <v>8.0721003134796234</v>
      </c>
    </row>
    <row r="434" spans="1:17" x14ac:dyDescent="0.3">
      <c r="A434" s="2">
        <v>44544</v>
      </c>
      <c r="B434" s="3" t="s">
        <v>40</v>
      </c>
      <c r="C434" s="15">
        <v>189</v>
      </c>
      <c r="D434" s="15">
        <v>12498</v>
      </c>
      <c r="E434" s="15">
        <f t="shared" si="132"/>
        <v>12687</v>
      </c>
      <c r="F434" s="13">
        <v>33</v>
      </c>
      <c r="G434" s="13">
        <f t="shared" si="133"/>
        <v>5727.2727272727279</v>
      </c>
      <c r="J434" s="15">
        <v>457</v>
      </c>
      <c r="K434" s="15">
        <v>18352</v>
      </c>
      <c r="L434" s="15">
        <f t="shared" si="134"/>
        <v>18809</v>
      </c>
      <c r="M434" s="10">
        <v>33</v>
      </c>
      <c r="N434" s="10">
        <f t="shared" si="120"/>
        <v>-141.7989417989418</v>
      </c>
      <c r="O434" s="10">
        <f t="shared" si="119"/>
        <v>-46.83949431909106</v>
      </c>
      <c r="P434" s="10">
        <f t="shared" si="127"/>
        <v>-48.254118388902022</v>
      </c>
    </row>
    <row r="435" spans="1:17" x14ac:dyDescent="0.3">
      <c r="A435" s="2">
        <v>44544</v>
      </c>
      <c r="B435" s="3" t="s">
        <v>41</v>
      </c>
      <c r="C435" s="10">
        <v>84</v>
      </c>
      <c r="D435" s="15">
        <v>2588</v>
      </c>
      <c r="E435" s="15">
        <f t="shared" si="132"/>
        <v>2672</v>
      </c>
      <c r="F435" s="13">
        <v>33</v>
      </c>
      <c r="G435" s="13">
        <f t="shared" si="133"/>
        <v>2545.4545454545455</v>
      </c>
      <c r="J435" s="10">
        <v>69</v>
      </c>
      <c r="K435" s="15">
        <v>3028</v>
      </c>
      <c r="L435" s="15">
        <f t="shared" si="134"/>
        <v>3097</v>
      </c>
      <c r="M435" s="10">
        <v>33</v>
      </c>
      <c r="N435" s="10">
        <f t="shared" si="120"/>
        <v>17.857142857142858</v>
      </c>
      <c r="O435" s="10">
        <f t="shared" si="119"/>
        <v>-17.001545595054097</v>
      </c>
      <c r="P435" s="10">
        <f t="shared" si="127"/>
        <v>-15.905688622754491</v>
      </c>
    </row>
    <row r="436" spans="1:17" x14ac:dyDescent="0.3">
      <c r="A436" s="2">
        <v>44545</v>
      </c>
      <c r="B436" s="3" t="s">
        <v>44</v>
      </c>
      <c r="C436" s="10">
        <v>128</v>
      </c>
      <c r="D436" s="15">
        <v>5227</v>
      </c>
      <c r="E436" s="15">
        <f>+C436+D436</f>
        <v>5355</v>
      </c>
      <c r="F436" s="13">
        <v>33</v>
      </c>
      <c r="G436" s="13">
        <f>(1000/F436)*C436</f>
        <v>3878.787878787879</v>
      </c>
      <c r="J436" s="10">
        <v>132</v>
      </c>
      <c r="K436" s="15">
        <v>5759</v>
      </c>
      <c r="L436" s="15">
        <f t="shared" si="134"/>
        <v>5891</v>
      </c>
      <c r="M436" s="10">
        <v>33</v>
      </c>
      <c r="N436" s="10">
        <f t="shared" si="120"/>
        <v>-3.125</v>
      </c>
      <c r="O436" s="10">
        <f t="shared" si="119"/>
        <v>-10.177922326382246</v>
      </c>
      <c r="P436" s="10">
        <f t="shared" si="127"/>
        <v>-10.009337068160598</v>
      </c>
    </row>
    <row r="437" spans="1:17" x14ac:dyDescent="0.3">
      <c r="A437" s="2">
        <v>44545</v>
      </c>
      <c r="B437" s="3" t="s">
        <v>37</v>
      </c>
      <c r="C437" s="10">
        <v>48</v>
      </c>
      <c r="D437" s="15">
        <v>5019</v>
      </c>
      <c r="E437" s="15">
        <f t="shared" ref="E437:E444" si="135">+C437+D437</f>
        <v>5067</v>
      </c>
      <c r="F437" s="13">
        <v>33</v>
      </c>
      <c r="G437" s="13">
        <f t="shared" ref="G437:G444" si="136">(1000/F437)*C437</f>
        <v>1454.5454545454545</v>
      </c>
      <c r="J437" s="10">
        <v>63</v>
      </c>
      <c r="K437" s="15">
        <v>13138</v>
      </c>
      <c r="L437" s="15">
        <f t="shared" si="134"/>
        <v>13201</v>
      </c>
      <c r="M437" s="10">
        <v>33</v>
      </c>
      <c r="N437" s="10">
        <f t="shared" si="120"/>
        <v>-31.25</v>
      </c>
      <c r="O437" s="10">
        <f t="shared" si="119"/>
        <v>-161.76529189081489</v>
      </c>
      <c r="P437" s="10">
        <f t="shared" si="127"/>
        <v>-160.52891257154133</v>
      </c>
    </row>
    <row r="438" spans="1:17" x14ac:dyDescent="0.3">
      <c r="A438" s="2">
        <v>44545</v>
      </c>
      <c r="B438" s="3" t="s">
        <v>39</v>
      </c>
      <c r="C438" s="10">
        <v>234</v>
      </c>
      <c r="D438" s="10">
        <v>6882</v>
      </c>
      <c r="E438" s="15">
        <f>+C438+D438</f>
        <v>7116</v>
      </c>
      <c r="F438" s="13">
        <v>33</v>
      </c>
      <c r="G438" s="13">
        <f t="shared" si="136"/>
        <v>7090.909090909091</v>
      </c>
      <c r="J438" s="10">
        <v>74</v>
      </c>
      <c r="K438" s="15">
        <v>6787</v>
      </c>
      <c r="L438" s="15">
        <f>+J438+K438</f>
        <v>6861</v>
      </c>
      <c r="M438" s="10">
        <v>33</v>
      </c>
      <c r="N438" s="10">
        <f t="shared" si="120"/>
        <v>68.376068376068375</v>
      </c>
      <c r="O438" s="10">
        <f t="shared" si="119"/>
        <v>1.3804126707352513</v>
      </c>
      <c r="P438" s="10">
        <f t="shared" si="127"/>
        <v>3.5834738617200679</v>
      </c>
    </row>
    <row r="439" spans="1:17" x14ac:dyDescent="0.3">
      <c r="A439" s="2">
        <v>44545</v>
      </c>
      <c r="B439" s="3" t="s">
        <v>38</v>
      </c>
      <c r="C439" s="10">
        <v>243</v>
      </c>
      <c r="D439" s="10">
        <v>7194</v>
      </c>
      <c r="E439" s="15">
        <f t="shared" si="135"/>
        <v>7437</v>
      </c>
      <c r="F439" s="13">
        <v>33</v>
      </c>
      <c r="G439" s="13">
        <f t="shared" si="136"/>
        <v>7363.636363636364</v>
      </c>
      <c r="J439" s="10">
        <v>48</v>
      </c>
      <c r="K439" s="15">
        <v>7503</v>
      </c>
      <c r="L439" s="15">
        <f>+J439+K439</f>
        <v>7551</v>
      </c>
      <c r="M439" s="10">
        <v>33</v>
      </c>
      <c r="N439" s="10">
        <f t="shared" si="120"/>
        <v>80.246913580246911</v>
      </c>
      <c r="O439" s="10">
        <f t="shared" si="119"/>
        <v>-4.2952460383653044</v>
      </c>
      <c r="P439" s="10">
        <f t="shared" si="127"/>
        <v>-1.5328761597418314</v>
      </c>
    </row>
    <row r="440" spans="1:17" x14ac:dyDescent="0.3">
      <c r="A440" s="2">
        <v>44545</v>
      </c>
      <c r="B440" s="3" t="s">
        <v>36</v>
      </c>
      <c r="C440" s="10">
        <v>108</v>
      </c>
      <c r="D440" s="15">
        <v>5042</v>
      </c>
      <c r="E440" s="15">
        <f t="shared" si="135"/>
        <v>5150</v>
      </c>
      <c r="F440" s="13">
        <v>33</v>
      </c>
      <c r="G440" s="13">
        <f t="shared" si="136"/>
        <v>3272.727272727273</v>
      </c>
      <c r="J440" s="10">
        <v>75</v>
      </c>
      <c r="K440" s="15">
        <v>6276</v>
      </c>
      <c r="L440" s="15">
        <f t="shared" ref="L440:L446" si="137">+J440+K440</f>
        <v>6351</v>
      </c>
      <c r="M440" s="10">
        <v>33</v>
      </c>
      <c r="N440" s="10">
        <f t="shared" si="120"/>
        <v>30.555555555555557</v>
      </c>
      <c r="O440" s="10">
        <f t="shared" si="119"/>
        <v>-24.474414914716384</v>
      </c>
      <c r="P440" s="10">
        <f t="shared" si="127"/>
        <v>-23.320388349514563</v>
      </c>
    </row>
    <row r="441" spans="1:17" x14ac:dyDescent="0.3">
      <c r="A441" s="2">
        <v>44545</v>
      </c>
      <c r="B441" s="3" t="s">
        <v>42</v>
      </c>
      <c r="C441" s="10">
        <v>95</v>
      </c>
      <c r="D441" s="15">
        <v>6846</v>
      </c>
      <c r="E441" s="15">
        <f t="shared" si="135"/>
        <v>6941</v>
      </c>
      <c r="F441" s="13">
        <v>33</v>
      </c>
      <c r="G441" s="13">
        <f t="shared" si="136"/>
        <v>2878.787878787879</v>
      </c>
      <c r="J441" s="10">
        <v>76</v>
      </c>
      <c r="K441" s="15">
        <v>11533</v>
      </c>
      <c r="L441" s="15">
        <f t="shared" si="137"/>
        <v>11609</v>
      </c>
      <c r="M441" s="10">
        <v>33</v>
      </c>
      <c r="N441" s="10">
        <f t="shared" si="120"/>
        <v>20</v>
      </c>
      <c r="O441" s="10">
        <f t="shared" si="119"/>
        <v>-68.463336254747304</v>
      </c>
      <c r="P441" s="10">
        <f t="shared" si="127"/>
        <v>-67.252557268405127</v>
      </c>
    </row>
    <row r="442" spans="1:17" x14ac:dyDescent="0.3">
      <c r="A442" s="2">
        <v>44545</v>
      </c>
      <c r="B442" s="3" t="s">
        <v>43</v>
      </c>
      <c r="C442" s="10">
        <v>66</v>
      </c>
      <c r="D442" s="15">
        <v>4158</v>
      </c>
      <c r="E442" s="15">
        <f t="shared" si="135"/>
        <v>4224</v>
      </c>
      <c r="F442" s="13">
        <v>33</v>
      </c>
      <c r="G442" s="13">
        <f t="shared" si="136"/>
        <v>2000</v>
      </c>
      <c r="J442" s="10">
        <v>79</v>
      </c>
      <c r="K442" s="15">
        <v>6431</v>
      </c>
      <c r="L442" s="15">
        <f t="shared" si="137"/>
        <v>6510</v>
      </c>
      <c r="M442" s="10">
        <v>33</v>
      </c>
      <c r="N442" s="10">
        <f t="shared" si="120"/>
        <v>-19.696969696969695</v>
      </c>
      <c r="O442" s="10">
        <f t="shared" si="119"/>
        <v>-54.665704665704659</v>
      </c>
      <c r="P442" s="10">
        <f t="shared" si="127"/>
        <v>-54.11931818181818</v>
      </c>
    </row>
    <row r="443" spans="1:17" x14ac:dyDescent="0.3">
      <c r="A443" s="2">
        <v>44545</v>
      </c>
      <c r="B443" s="3" t="s">
        <v>40</v>
      </c>
      <c r="C443" s="15">
        <v>146</v>
      </c>
      <c r="D443" s="15">
        <v>6688</v>
      </c>
      <c r="E443" s="15">
        <f t="shared" si="135"/>
        <v>6834</v>
      </c>
      <c r="F443" s="13">
        <v>33</v>
      </c>
      <c r="G443" s="13">
        <f t="shared" si="136"/>
        <v>4424.242424242424</v>
      </c>
      <c r="J443" s="15">
        <v>79</v>
      </c>
      <c r="K443" s="15">
        <v>9181</v>
      </c>
      <c r="L443" s="15">
        <f t="shared" si="137"/>
        <v>9260</v>
      </c>
      <c r="M443" s="10">
        <v>33</v>
      </c>
      <c r="N443" s="10">
        <f t="shared" si="120"/>
        <v>45.890410958904113</v>
      </c>
      <c r="O443" s="10">
        <f t="shared" si="119"/>
        <v>-37.275717703349279</v>
      </c>
      <c r="P443" s="10">
        <f t="shared" si="127"/>
        <v>-35.49897570968686</v>
      </c>
    </row>
    <row r="444" spans="1:17" x14ac:dyDescent="0.3">
      <c r="A444" s="2">
        <v>44545</v>
      </c>
      <c r="B444" s="3" t="s">
        <v>41</v>
      </c>
      <c r="C444" s="10">
        <v>154</v>
      </c>
      <c r="D444" s="15">
        <v>4232</v>
      </c>
      <c r="E444" s="15">
        <f t="shared" si="135"/>
        <v>4386</v>
      </c>
      <c r="F444" s="13">
        <v>33</v>
      </c>
      <c r="G444" s="13">
        <f t="shared" si="136"/>
        <v>4666.666666666667</v>
      </c>
      <c r="J444" s="10">
        <v>86</v>
      </c>
      <c r="K444" s="15">
        <v>7795</v>
      </c>
      <c r="L444" s="15">
        <f t="shared" si="137"/>
        <v>7881</v>
      </c>
      <c r="M444" s="10">
        <v>33</v>
      </c>
      <c r="N444" s="10">
        <f t="shared" si="120"/>
        <v>44.155844155844157</v>
      </c>
      <c r="O444" s="10">
        <f t="shared" si="119"/>
        <v>-84.19187145557656</v>
      </c>
      <c r="P444" s="10">
        <f t="shared" si="127"/>
        <v>-79.685362517099861</v>
      </c>
    </row>
    <row r="445" spans="1:17" x14ac:dyDescent="0.3">
      <c r="A445" s="2">
        <v>44546</v>
      </c>
      <c r="B445" s="3" t="s">
        <v>44</v>
      </c>
      <c r="C445" s="10">
        <v>307</v>
      </c>
      <c r="D445" s="15">
        <v>15134</v>
      </c>
      <c r="E445" s="15">
        <f>+C445+D445</f>
        <v>15441</v>
      </c>
      <c r="F445" s="13">
        <v>33</v>
      </c>
      <c r="G445" s="13">
        <f>(1000/F445)*C445</f>
        <v>9303.0303030303039</v>
      </c>
      <c r="J445" s="10">
        <v>190</v>
      </c>
      <c r="K445" s="15">
        <v>17122</v>
      </c>
      <c r="L445" s="15">
        <f t="shared" si="137"/>
        <v>17312</v>
      </c>
      <c r="M445" s="10">
        <v>33</v>
      </c>
      <c r="N445" s="10">
        <f t="shared" si="120"/>
        <v>38.11074918566775</v>
      </c>
      <c r="O445" s="10">
        <f t="shared" si="119"/>
        <v>-13.135985198889916</v>
      </c>
      <c r="P445" s="10">
        <f t="shared" si="127"/>
        <v>-12.117090861990803</v>
      </c>
      <c r="Q445" s="13"/>
    </row>
    <row r="446" spans="1:17" x14ac:dyDescent="0.3">
      <c r="A446" s="2">
        <v>44546</v>
      </c>
      <c r="B446" s="3" t="s">
        <v>37</v>
      </c>
      <c r="C446" s="10">
        <v>1326</v>
      </c>
      <c r="D446" s="15">
        <v>18896</v>
      </c>
      <c r="E446" s="15">
        <f t="shared" ref="E446:E453" si="138">+C446+D446</f>
        <v>20222</v>
      </c>
      <c r="F446" s="13">
        <v>33</v>
      </c>
      <c r="G446" s="13">
        <f t="shared" ref="G446:G453" si="139">(1000/F446)*C446</f>
        <v>40181.818181818184</v>
      </c>
      <c r="J446" s="10">
        <v>116</v>
      </c>
      <c r="K446" s="15">
        <v>11794</v>
      </c>
      <c r="L446" s="15">
        <f t="shared" si="137"/>
        <v>11910</v>
      </c>
      <c r="M446" s="10">
        <v>33</v>
      </c>
      <c r="N446" s="10">
        <f t="shared" si="120"/>
        <v>91.251885369532431</v>
      </c>
      <c r="O446" s="10">
        <f t="shared" si="119"/>
        <v>37.584674005080444</v>
      </c>
      <c r="P446" s="10">
        <f t="shared" si="127"/>
        <v>41.103748392839485</v>
      </c>
      <c r="Q446" s="13"/>
    </row>
    <row r="447" spans="1:17" x14ac:dyDescent="0.3">
      <c r="A447" s="2">
        <v>44546</v>
      </c>
      <c r="B447" s="3" t="s">
        <v>39</v>
      </c>
      <c r="C447" s="10">
        <v>131</v>
      </c>
      <c r="D447" s="10">
        <v>11988</v>
      </c>
      <c r="E447" s="15">
        <f>+C447+D447</f>
        <v>12119</v>
      </c>
      <c r="F447" s="13">
        <v>33</v>
      </c>
      <c r="G447" s="13">
        <f t="shared" si="139"/>
        <v>3969.69696969697</v>
      </c>
      <c r="J447" s="10">
        <v>71</v>
      </c>
      <c r="K447" s="15">
        <v>6065</v>
      </c>
      <c r="L447" s="15">
        <f>+J447+K447</f>
        <v>6136</v>
      </c>
      <c r="M447" s="10">
        <v>33</v>
      </c>
      <c r="N447" s="10">
        <f t="shared" si="120"/>
        <v>45.801526717557252</v>
      </c>
      <c r="O447" s="10">
        <f t="shared" si="119"/>
        <v>49.407741074407738</v>
      </c>
      <c r="P447" s="10">
        <f t="shared" si="127"/>
        <v>49.368759798663255</v>
      </c>
      <c r="Q447" s="13"/>
    </row>
    <row r="448" spans="1:17" x14ac:dyDescent="0.3">
      <c r="A448" s="2">
        <v>44546</v>
      </c>
      <c r="B448" s="3" t="s">
        <v>38</v>
      </c>
      <c r="C448" s="10">
        <v>207</v>
      </c>
      <c r="D448" s="10">
        <v>9547</v>
      </c>
      <c r="E448" s="15">
        <f t="shared" si="138"/>
        <v>9754</v>
      </c>
      <c r="F448" s="13">
        <v>33</v>
      </c>
      <c r="G448" s="13">
        <f t="shared" si="139"/>
        <v>6272.727272727273</v>
      </c>
      <c r="J448" s="10">
        <v>55</v>
      </c>
      <c r="K448" s="15">
        <v>5177</v>
      </c>
      <c r="L448" s="15">
        <f>+J448+K448</f>
        <v>5232</v>
      </c>
      <c r="M448" s="10">
        <v>33</v>
      </c>
      <c r="N448" s="10">
        <f t="shared" si="120"/>
        <v>73.429951690821255</v>
      </c>
      <c r="O448" s="10">
        <f t="shared" si="119"/>
        <v>45.77354142662616</v>
      </c>
      <c r="P448" s="10">
        <f t="shared" si="127"/>
        <v>46.360467500512605</v>
      </c>
      <c r="Q448" s="13"/>
    </row>
    <row r="449" spans="1:17" x14ac:dyDescent="0.3">
      <c r="A449" s="2">
        <v>44546</v>
      </c>
      <c r="B449" s="3" t="s">
        <v>36</v>
      </c>
      <c r="C449" s="10">
        <v>1015</v>
      </c>
      <c r="D449" s="15">
        <v>10725</v>
      </c>
      <c r="E449" s="15">
        <f t="shared" si="138"/>
        <v>11740</v>
      </c>
      <c r="F449" s="13">
        <v>33</v>
      </c>
      <c r="G449" s="13">
        <f t="shared" si="139"/>
        <v>30757.57575757576</v>
      </c>
      <c r="J449" s="10">
        <v>139</v>
      </c>
      <c r="K449" s="15">
        <v>5701</v>
      </c>
      <c r="L449" s="15">
        <f t="shared" ref="L449:L453" si="140">+J449+K449</f>
        <v>5840</v>
      </c>
      <c r="M449" s="10">
        <v>33</v>
      </c>
      <c r="N449" s="10">
        <f t="shared" si="120"/>
        <v>86.305418719211829</v>
      </c>
      <c r="O449" s="10">
        <f t="shared" si="119"/>
        <v>46.843822843822849</v>
      </c>
      <c r="P449" s="10">
        <f t="shared" si="127"/>
        <v>50.255536626916516</v>
      </c>
      <c r="Q449" s="13"/>
    </row>
    <row r="450" spans="1:17" x14ac:dyDescent="0.3">
      <c r="A450" s="2">
        <v>44546</v>
      </c>
      <c r="B450" s="3" t="s">
        <v>42</v>
      </c>
      <c r="C450" s="10">
        <v>225</v>
      </c>
      <c r="D450" s="15">
        <v>7308</v>
      </c>
      <c r="E450" s="15">
        <f t="shared" si="138"/>
        <v>7533</v>
      </c>
      <c r="F450" s="13">
        <v>33</v>
      </c>
      <c r="G450" s="13">
        <f t="shared" si="139"/>
        <v>6818.1818181818189</v>
      </c>
      <c r="J450" s="10">
        <v>104</v>
      </c>
      <c r="K450" s="15">
        <v>6120</v>
      </c>
      <c r="L450" s="15">
        <f t="shared" si="140"/>
        <v>6224</v>
      </c>
      <c r="M450" s="10">
        <v>33</v>
      </c>
      <c r="N450" s="10">
        <f t="shared" si="120"/>
        <v>53.777777777777779</v>
      </c>
      <c r="O450" s="10">
        <f t="shared" si="119"/>
        <v>16.256157635467979</v>
      </c>
      <c r="P450" s="10">
        <f t="shared" si="127"/>
        <v>17.376875082968272</v>
      </c>
      <c r="Q450" s="13"/>
    </row>
    <row r="451" spans="1:17" x14ac:dyDescent="0.3">
      <c r="A451" s="2">
        <v>44546</v>
      </c>
      <c r="B451" s="3" t="s">
        <v>43</v>
      </c>
      <c r="C451" s="10">
        <v>358</v>
      </c>
      <c r="D451" s="15">
        <v>9087</v>
      </c>
      <c r="E451" s="15">
        <f t="shared" si="138"/>
        <v>9445</v>
      </c>
      <c r="F451" s="13">
        <v>33</v>
      </c>
      <c r="G451" s="13">
        <f t="shared" si="139"/>
        <v>10848.48484848485</v>
      </c>
      <c r="J451" s="10">
        <v>64</v>
      </c>
      <c r="K451" s="15">
        <v>8165</v>
      </c>
      <c r="L451" s="15">
        <f t="shared" si="140"/>
        <v>8229</v>
      </c>
      <c r="M451" s="10">
        <v>33</v>
      </c>
      <c r="N451" s="10">
        <f t="shared" si="120"/>
        <v>82.122905027932958</v>
      </c>
      <c r="O451" s="10">
        <f t="shared" si="119"/>
        <v>10.146362936062507</v>
      </c>
      <c r="P451" s="10">
        <f t="shared" si="127"/>
        <v>12.874536791953414</v>
      </c>
      <c r="Q451" s="13"/>
    </row>
    <row r="452" spans="1:17" x14ac:dyDescent="0.3">
      <c r="A452" s="2">
        <v>44546</v>
      </c>
      <c r="B452" s="3" t="s">
        <v>40</v>
      </c>
      <c r="C452" s="15">
        <v>184</v>
      </c>
      <c r="D452" s="15">
        <v>12413</v>
      </c>
      <c r="E452" s="15">
        <f t="shared" si="138"/>
        <v>12597</v>
      </c>
      <c r="F452" s="13">
        <v>33</v>
      </c>
      <c r="G452" s="13">
        <f t="shared" si="139"/>
        <v>5575.757575757576</v>
      </c>
      <c r="J452" s="15">
        <v>108</v>
      </c>
      <c r="K452" s="15">
        <v>7339</v>
      </c>
      <c r="L452" s="15">
        <f t="shared" si="140"/>
        <v>7447</v>
      </c>
      <c r="M452" s="10">
        <v>33</v>
      </c>
      <c r="N452" s="10">
        <f t="shared" si="120"/>
        <v>41.304347826086953</v>
      </c>
      <c r="O452" s="10">
        <f t="shared" si="119"/>
        <v>40.876500443083863</v>
      </c>
      <c r="P452" s="10">
        <f t="shared" si="127"/>
        <v>40.882749861078032</v>
      </c>
      <c r="Q452" s="13"/>
    </row>
    <row r="453" spans="1:17" x14ac:dyDescent="0.3">
      <c r="A453" s="2">
        <v>44546</v>
      </c>
      <c r="B453" s="3" t="s">
        <v>41</v>
      </c>
      <c r="C453" s="10">
        <v>147</v>
      </c>
      <c r="D453" s="15">
        <v>9492</v>
      </c>
      <c r="E453" s="15">
        <f t="shared" si="138"/>
        <v>9639</v>
      </c>
      <c r="F453" s="13">
        <v>33</v>
      </c>
      <c r="G453" s="13">
        <f t="shared" si="139"/>
        <v>4454.545454545455</v>
      </c>
      <c r="J453" s="10">
        <v>137</v>
      </c>
      <c r="K453" s="15">
        <v>6957</v>
      </c>
      <c r="L453" s="15">
        <f t="shared" si="140"/>
        <v>7094</v>
      </c>
      <c r="M453" s="10">
        <v>33</v>
      </c>
      <c r="N453" s="10">
        <f t="shared" ref="N453:P454" si="141">+(C453-J453)/C453*100</f>
        <v>6.8027210884353746</v>
      </c>
      <c r="O453" s="10">
        <f t="shared" si="141"/>
        <v>26.706700379266753</v>
      </c>
      <c r="P453" s="10">
        <f t="shared" si="141"/>
        <v>26.403153854134249</v>
      </c>
      <c r="Q453" s="13"/>
    </row>
    <row r="454" spans="1:17" x14ac:dyDescent="0.3">
      <c r="A454" s="2">
        <v>44551</v>
      </c>
      <c r="B454" s="3" t="s">
        <v>44</v>
      </c>
      <c r="C454" s="10">
        <v>101</v>
      </c>
      <c r="D454" s="15">
        <v>2113</v>
      </c>
      <c r="E454" s="15">
        <f>+C454+D454</f>
        <v>2214</v>
      </c>
      <c r="F454" s="13">
        <v>33</v>
      </c>
      <c r="G454" s="13">
        <f>(1000/F454)*C454</f>
        <v>3060.606060606061</v>
      </c>
      <c r="J454" s="10">
        <v>103</v>
      </c>
      <c r="K454" s="15">
        <v>2073</v>
      </c>
      <c r="L454" s="15">
        <f>+J454+K454</f>
        <v>2176</v>
      </c>
      <c r="M454" s="10">
        <v>33</v>
      </c>
      <c r="N454" s="10">
        <f t="shared" si="141"/>
        <v>-1.9801980198019802</v>
      </c>
      <c r="O454" s="10">
        <f t="shared" si="141"/>
        <v>1.893043066729768</v>
      </c>
      <c r="P454" s="10">
        <f t="shared" si="141"/>
        <v>1.7163504968383017</v>
      </c>
    </row>
    <row r="455" spans="1:17" x14ac:dyDescent="0.3">
      <c r="A455" s="2">
        <v>44551</v>
      </c>
      <c r="B455" s="3" t="s">
        <v>37</v>
      </c>
      <c r="C455" s="10">
        <v>94</v>
      </c>
      <c r="D455" s="15">
        <v>1708</v>
      </c>
      <c r="E455" s="15">
        <f t="shared" ref="E455:E462" si="142">+C455+D455</f>
        <v>1802</v>
      </c>
      <c r="F455" s="13">
        <v>33</v>
      </c>
      <c r="G455" s="13">
        <f t="shared" ref="G455:G462" si="143">(1000/F455)*C455</f>
        <v>2848.4848484848485</v>
      </c>
      <c r="J455" s="10">
        <v>35</v>
      </c>
      <c r="K455" s="15">
        <v>2074</v>
      </c>
      <c r="L455" s="15">
        <f t="shared" ref="L455" si="144">+J455+K455</f>
        <v>2109</v>
      </c>
      <c r="M455" s="10">
        <v>33</v>
      </c>
      <c r="N455" s="10">
        <f t="shared" ref="N455:P462" si="145">+(C455-J455)/C455*100</f>
        <v>62.765957446808507</v>
      </c>
      <c r="O455" s="10">
        <f t="shared" si="145"/>
        <v>-21.428571428571427</v>
      </c>
      <c r="P455" s="10">
        <f t="shared" si="145"/>
        <v>-17.036625971143174</v>
      </c>
    </row>
    <row r="456" spans="1:17" x14ac:dyDescent="0.3">
      <c r="A456" s="2">
        <v>44551</v>
      </c>
      <c r="B456" s="3" t="s">
        <v>39</v>
      </c>
      <c r="C456" s="10">
        <v>91</v>
      </c>
      <c r="D456" s="10">
        <v>2681</v>
      </c>
      <c r="E456" s="15">
        <f>+C456+D456</f>
        <v>2772</v>
      </c>
      <c r="F456" s="13">
        <v>33</v>
      </c>
      <c r="G456" s="13">
        <f t="shared" si="143"/>
        <v>2757.5757575757575</v>
      </c>
      <c r="J456" s="10">
        <v>63</v>
      </c>
      <c r="K456" s="15">
        <v>2247</v>
      </c>
      <c r="L456" s="15">
        <f>+J456+K456</f>
        <v>2310</v>
      </c>
      <c r="M456" s="10">
        <v>33</v>
      </c>
      <c r="N456" s="10">
        <f t="shared" si="145"/>
        <v>30.76923076923077</v>
      </c>
      <c r="O456" s="10">
        <f t="shared" si="145"/>
        <v>16.187989556135772</v>
      </c>
      <c r="P456" s="10">
        <f t="shared" si="145"/>
        <v>16.666666666666664</v>
      </c>
    </row>
    <row r="457" spans="1:17" x14ac:dyDescent="0.3">
      <c r="A457" s="2">
        <v>44551</v>
      </c>
      <c r="B457" s="3" t="s">
        <v>38</v>
      </c>
      <c r="C457" s="10">
        <v>55</v>
      </c>
      <c r="D457" s="10">
        <v>2058</v>
      </c>
      <c r="E457" s="15">
        <f t="shared" si="142"/>
        <v>2113</v>
      </c>
      <c r="F457" s="13">
        <v>33</v>
      </c>
      <c r="G457" s="13">
        <f t="shared" si="143"/>
        <v>1666.6666666666667</v>
      </c>
      <c r="J457" s="10">
        <v>37</v>
      </c>
      <c r="K457" s="15">
        <v>1717</v>
      </c>
      <c r="L457" s="15">
        <f>+J457+K457</f>
        <v>1754</v>
      </c>
      <c r="M457" s="10">
        <v>33</v>
      </c>
      <c r="N457" s="10">
        <f t="shared" si="145"/>
        <v>32.727272727272727</v>
      </c>
      <c r="O457" s="10">
        <f t="shared" si="145"/>
        <v>16.569484936831877</v>
      </c>
      <c r="P457" s="10">
        <f t="shared" si="145"/>
        <v>16.990061523899669</v>
      </c>
    </row>
    <row r="458" spans="1:17" x14ac:dyDescent="0.3">
      <c r="A458" s="2">
        <v>44551</v>
      </c>
      <c r="B458" s="3" t="s">
        <v>36</v>
      </c>
      <c r="C458" s="10">
        <v>24</v>
      </c>
      <c r="D458" s="15">
        <v>16643</v>
      </c>
      <c r="E458" s="15">
        <f t="shared" si="142"/>
        <v>16667</v>
      </c>
      <c r="F458" s="13">
        <v>33</v>
      </c>
      <c r="G458" s="13">
        <f t="shared" si="143"/>
        <v>727.27272727272725</v>
      </c>
      <c r="J458" s="10">
        <v>7</v>
      </c>
      <c r="K458" s="15">
        <v>1623</v>
      </c>
      <c r="L458" s="15">
        <f t="shared" ref="L458:L464" si="146">+J458+K458</f>
        <v>1630</v>
      </c>
      <c r="M458" s="10">
        <v>33</v>
      </c>
      <c r="N458" s="10">
        <f t="shared" si="145"/>
        <v>70.833333333333343</v>
      </c>
      <c r="O458" s="10">
        <f t="shared" si="145"/>
        <v>90.248152376374449</v>
      </c>
      <c r="P458" s="10">
        <f t="shared" si="145"/>
        <v>90.220195596088075</v>
      </c>
    </row>
    <row r="459" spans="1:17" x14ac:dyDescent="0.3">
      <c r="A459" s="2">
        <v>44551</v>
      </c>
      <c r="B459" s="3" t="s">
        <v>42</v>
      </c>
      <c r="C459" s="10">
        <v>70</v>
      </c>
      <c r="D459" s="15">
        <v>2002</v>
      </c>
      <c r="E459" s="15">
        <f t="shared" si="142"/>
        <v>2072</v>
      </c>
      <c r="F459" s="13">
        <v>33</v>
      </c>
      <c r="G459" s="13">
        <f t="shared" si="143"/>
        <v>2121.2121212121215</v>
      </c>
      <c r="J459" s="10">
        <v>10</v>
      </c>
      <c r="K459" s="15">
        <v>1855</v>
      </c>
      <c r="L459" s="15">
        <f t="shared" si="146"/>
        <v>1865</v>
      </c>
      <c r="M459" s="10">
        <v>33</v>
      </c>
      <c r="N459" s="10">
        <f t="shared" si="145"/>
        <v>85.714285714285708</v>
      </c>
      <c r="O459" s="10">
        <f t="shared" si="145"/>
        <v>7.3426573426573425</v>
      </c>
      <c r="P459" s="10">
        <f t="shared" si="145"/>
        <v>9.9903474903474905</v>
      </c>
    </row>
    <row r="460" spans="1:17" x14ac:dyDescent="0.3">
      <c r="A460" s="2">
        <v>44551</v>
      </c>
      <c r="B460" s="3" t="s">
        <v>43</v>
      </c>
      <c r="C460" s="10">
        <v>11</v>
      </c>
      <c r="D460" s="15">
        <v>2276</v>
      </c>
      <c r="E460" s="15">
        <f t="shared" si="142"/>
        <v>2287</v>
      </c>
      <c r="F460" s="13">
        <v>33</v>
      </c>
      <c r="G460" s="13">
        <f t="shared" si="143"/>
        <v>333.33333333333337</v>
      </c>
      <c r="J460" s="10">
        <v>5</v>
      </c>
      <c r="K460" s="15">
        <v>1249</v>
      </c>
      <c r="L460" s="15">
        <f t="shared" si="146"/>
        <v>1254</v>
      </c>
      <c r="M460" s="10">
        <v>33</v>
      </c>
      <c r="N460" s="10">
        <f t="shared" si="145"/>
        <v>54.54545454545454</v>
      </c>
      <c r="O460" s="10">
        <f t="shared" si="145"/>
        <v>45.123022847100174</v>
      </c>
      <c r="P460" s="10">
        <f t="shared" si="145"/>
        <v>45.168342807170966</v>
      </c>
    </row>
    <row r="461" spans="1:17" x14ac:dyDescent="0.3">
      <c r="A461" s="2">
        <v>44551</v>
      </c>
      <c r="B461" s="3" t="s">
        <v>40</v>
      </c>
      <c r="C461" s="15">
        <v>68</v>
      </c>
      <c r="D461" s="15">
        <v>1751</v>
      </c>
      <c r="E461" s="15">
        <f t="shared" si="142"/>
        <v>1819</v>
      </c>
      <c r="F461" s="13">
        <v>33</v>
      </c>
      <c r="G461" s="13">
        <f t="shared" si="143"/>
        <v>2060.6060606060605</v>
      </c>
      <c r="J461" s="15">
        <v>38</v>
      </c>
      <c r="K461" s="15">
        <v>1751</v>
      </c>
      <c r="L461" s="15">
        <f t="shared" si="146"/>
        <v>1789</v>
      </c>
      <c r="M461" s="10">
        <v>33</v>
      </c>
      <c r="N461" s="10">
        <f t="shared" si="145"/>
        <v>44.117647058823529</v>
      </c>
      <c r="O461" s="10">
        <f t="shared" si="145"/>
        <v>0</v>
      </c>
      <c r="P461" s="10">
        <f t="shared" si="145"/>
        <v>1.6492578339747113</v>
      </c>
    </row>
    <row r="462" spans="1:17" x14ac:dyDescent="0.3">
      <c r="A462" s="2">
        <v>44551</v>
      </c>
      <c r="B462" s="3" t="s">
        <v>41</v>
      </c>
      <c r="C462" s="10">
        <v>4</v>
      </c>
      <c r="D462" s="15">
        <v>1935</v>
      </c>
      <c r="E462" s="15">
        <f t="shared" si="142"/>
        <v>1939</v>
      </c>
      <c r="F462" s="13">
        <v>33</v>
      </c>
      <c r="G462" s="13">
        <f t="shared" si="143"/>
        <v>121.21212121212122</v>
      </c>
      <c r="J462" s="10">
        <v>2</v>
      </c>
      <c r="K462" s="15">
        <v>1594</v>
      </c>
      <c r="L462" s="15">
        <f t="shared" si="146"/>
        <v>1596</v>
      </c>
      <c r="M462" s="10">
        <v>33</v>
      </c>
      <c r="N462" s="10">
        <f t="shared" si="145"/>
        <v>50</v>
      </c>
      <c r="O462" s="10">
        <f t="shared" si="145"/>
        <v>17.622739018087856</v>
      </c>
      <c r="P462" s="10">
        <f t="shared" si="145"/>
        <v>17.689530685920577</v>
      </c>
    </row>
    <row r="463" spans="1:17" x14ac:dyDescent="0.3">
      <c r="A463" s="2">
        <v>44551</v>
      </c>
      <c r="B463" s="3" t="s">
        <v>44</v>
      </c>
      <c r="C463" s="10">
        <v>101</v>
      </c>
      <c r="D463" s="15">
        <v>2113</v>
      </c>
      <c r="E463" s="15">
        <f>+C463+D463</f>
        <v>2214</v>
      </c>
      <c r="F463" s="13">
        <v>33</v>
      </c>
      <c r="G463" s="13">
        <f>(1000/F463)*C463</f>
        <v>3060.606060606061</v>
      </c>
      <c r="J463" s="10">
        <v>103</v>
      </c>
      <c r="K463" s="15">
        <v>2073</v>
      </c>
      <c r="L463" s="15">
        <f t="shared" si="146"/>
        <v>2176</v>
      </c>
      <c r="M463" s="10">
        <v>33</v>
      </c>
      <c r="N463" s="10">
        <f>+(C463-J463)/C463*100</f>
        <v>-1.9801980198019802</v>
      </c>
      <c r="O463" s="10">
        <f>+(D463-K463)/D463*100</f>
        <v>1.893043066729768</v>
      </c>
      <c r="P463" s="10">
        <f>+(E463-L463)/E463*100</f>
        <v>1.7163504968383017</v>
      </c>
    </row>
    <row r="464" spans="1:17" x14ac:dyDescent="0.3">
      <c r="A464" s="2">
        <v>44551</v>
      </c>
      <c r="B464" s="3" t="s">
        <v>37</v>
      </c>
      <c r="C464" s="10">
        <v>94</v>
      </c>
      <c r="D464" s="15">
        <v>1708</v>
      </c>
      <c r="E464" s="15">
        <f t="shared" ref="E464:E471" si="147">+C464+D464</f>
        <v>1802</v>
      </c>
      <c r="F464" s="13">
        <v>33</v>
      </c>
      <c r="G464" s="13">
        <f t="shared" ref="G464:G471" si="148">(1000/F464)*C464</f>
        <v>2848.4848484848485</v>
      </c>
      <c r="J464" s="10">
        <v>35</v>
      </c>
      <c r="K464" s="15">
        <v>2074</v>
      </c>
      <c r="L464" s="15">
        <f t="shared" si="146"/>
        <v>2109</v>
      </c>
      <c r="M464" s="10">
        <v>33</v>
      </c>
      <c r="N464" s="10">
        <f t="shared" ref="N464:P471" si="149">+(C464-J464)/C464*100</f>
        <v>62.765957446808507</v>
      </c>
      <c r="O464" s="10">
        <f t="shared" si="149"/>
        <v>-21.428571428571427</v>
      </c>
      <c r="P464" s="10">
        <f t="shared" si="149"/>
        <v>-17.036625971143174</v>
      </c>
    </row>
    <row r="465" spans="1:16" x14ac:dyDescent="0.3">
      <c r="A465" s="2">
        <v>44551</v>
      </c>
      <c r="B465" s="3" t="s">
        <v>39</v>
      </c>
      <c r="C465" s="10">
        <v>91</v>
      </c>
      <c r="D465" s="10">
        <v>2681</v>
      </c>
      <c r="E465" s="15">
        <f>+C465+D465</f>
        <v>2772</v>
      </c>
      <c r="F465" s="13">
        <v>33</v>
      </c>
      <c r="G465" s="13">
        <f t="shared" si="148"/>
        <v>2757.5757575757575</v>
      </c>
      <c r="J465" s="10">
        <v>63</v>
      </c>
      <c r="K465" s="15">
        <v>2247</v>
      </c>
      <c r="L465" s="15">
        <f>+J465+K465</f>
        <v>2310</v>
      </c>
      <c r="M465" s="10">
        <v>33</v>
      </c>
      <c r="N465" s="10">
        <f t="shared" si="149"/>
        <v>30.76923076923077</v>
      </c>
      <c r="O465" s="10">
        <f t="shared" si="149"/>
        <v>16.187989556135772</v>
      </c>
      <c r="P465" s="10">
        <f t="shared" si="149"/>
        <v>16.666666666666664</v>
      </c>
    </row>
    <row r="466" spans="1:16" x14ac:dyDescent="0.3">
      <c r="A466" s="2">
        <v>44551</v>
      </c>
      <c r="B466" s="3" t="s">
        <v>38</v>
      </c>
      <c r="C466" s="10">
        <v>55</v>
      </c>
      <c r="D466" s="10">
        <v>2058</v>
      </c>
      <c r="E466" s="15">
        <f t="shared" si="147"/>
        <v>2113</v>
      </c>
      <c r="F466" s="13">
        <v>33</v>
      </c>
      <c r="G466" s="13">
        <f t="shared" si="148"/>
        <v>1666.6666666666667</v>
      </c>
      <c r="J466" s="10">
        <v>37</v>
      </c>
      <c r="K466" s="15">
        <v>1717</v>
      </c>
      <c r="L466" s="15">
        <f>+J466+K466</f>
        <v>1754</v>
      </c>
      <c r="M466" s="10">
        <v>33</v>
      </c>
      <c r="N466" s="10">
        <f t="shared" si="149"/>
        <v>32.727272727272727</v>
      </c>
      <c r="O466" s="10">
        <f t="shared" si="149"/>
        <v>16.569484936831877</v>
      </c>
      <c r="P466" s="10">
        <f t="shared" si="149"/>
        <v>16.990061523899669</v>
      </c>
    </row>
    <row r="467" spans="1:16" x14ac:dyDescent="0.3">
      <c r="A467" s="2">
        <v>44551</v>
      </c>
      <c r="B467" s="3" t="s">
        <v>36</v>
      </c>
      <c r="C467" s="10">
        <v>24</v>
      </c>
      <c r="D467" s="15">
        <v>16643</v>
      </c>
      <c r="E467" s="15">
        <f t="shared" si="147"/>
        <v>16667</v>
      </c>
      <c r="F467" s="13">
        <v>33</v>
      </c>
      <c r="G467" s="13">
        <f t="shared" si="148"/>
        <v>727.27272727272725</v>
      </c>
      <c r="J467" s="10">
        <v>7</v>
      </c>
      <c r="K467" s="15">
        <v>1623</v>
      </c>
      <c r="L467" s="15">
        <f t="shared" ref="L467:L473" si="150">+J467+K467</f>
        <v>1630</v>
      </c>
      <c r="M467" s="10">
        <v>33</v>
      </c>
      <c r="N467" s="10">
        <f t="shared" si="149"/>
        <v>70.833333333333343</v>
      </c>
      <c r="O467" s="10">
        <f t="shared" si="149"/>
        <v>90.248152376374449</v>
      </c>
      <c r="P467" s="10">
        <f t="shared" si="149"/>
        <v>90.220195596088075</v>
      </c>
    </row>
    <row r="468" spans="1:16" x14ac:dyDescent="0.3">
      <c r="A468" s="2">
        <v>44551</v>
      </c>
      <c r="B468" s="3" t="s">
        <v>42</v>
      </c>
      <c r="C468" s="10">
        <v>70</v>
      </c>
      <c r="D468" s="15">
        <v>2002</v>
      </c>
      <c r="E468" s="15">
        <f t="shared" si="147"/>
        <v>2072</v>
      </c>
      <c r="F468" s="13">
        <v>33</v>
      </c>
      <c r="G468" s="13">
        <f t="shared" si="148"/>
        <v>2121.2121212121215</v>
      </c>
      <c r="J468" s="10">
        <v>10</v>
      </c>
      <c r="K468" s="15">
        <v>1855</v>
      </c>
      <c r="L468" s="15">
        <f t="shared" si="150"/>
        <v>1865</v>
      </c>
      <c r="M468" s="10">
        <v>33</v>
      </c>
      <c r="N468" s="10">
        <f t="shared" si="149"/>
        <v>85.714285714285708</v>
      </c>
      <c r="O468" s="10">
        <f t="shared" si="149"/>
        <v>7.3426573426573425</v>
      </c>
      <c r="P468" s="10">
        <f t="shared" si="149"/>
        <v>9.9903474903474905</v>
      </c>
    </row>
    <row r="469" spans="1:16" x14ac:dyDescent="0.3">
      <c r="A469" s="2">
        <v>44551</v>
      </c>
      <c r="B469" s="3" t="s">
        <v>43</v>
      </c>
      <c r="C469" s="10">
        <v>11</v>
      </c>
      <c r="D469" s="15">
        <v>2276</v>
      </c>
      <c r="E469" s="15">
        <f t="shared" si="147"/>
        <v>2287</v>
      </c>
      <c r="F469" s="13">
        <v>33</v>
      </c>
      <c r="G469" s="13">
        <f t="shared" si="148"/>
        <v>333.33333333333337</v>
      </c>
      <c r="J469" s="10">
        <v>5</v>
      </c>
      <c r="K469" s="15">
        <v>1249</v>
      </c>
      <c r="L469" s="15">
        <f t="shared" si="150"/>
        <v>1254</v>
      </c>
      <c r="M469" s="10">
        <v>33</v>
      </c>
      <c r="N469" s="10">
        <f t="shared" si="149"/>
        <v>54.54545454545454</v>
      </c>
      <c r="O469" s="10">
        <f t="shared" si="149"/>
        <v>45.123022847100174</v>
      </c>
      <c r="P469" s="10">
        <f t="shared" si="149"/>
        <v>45.168342807170966</v>
      </c>
    </row>
    <row r="470" spans="1:16" x14ac:dyDescent="0.3">
      <c r="A470" s="2">
        <v>44551</v>
      </c>
      <c r="B470" s="3" t="s">
        <v>40</v>
      </c>
      <c r="C470" s="15">
        <v>68</v>
      </c>
      <c r="D470" s="15">
        <v>1751</v>
      </c>
      <c r="E470" s="15">
        <f t="shared" si="147"/>
        <v>1819</v>
      </c>
      <c r="F470" s="13">
        <v>33</v>
      </c>
      <c r="G470" s="13">
        <f t="shared" si="148"/>
        <v>2060.6060606060605</v>
      </c>
      <c r="J470" s="15">
        <v>38</v>
      </c>
      <c r="K470" s="15">
        <v>1751</v>
      </c>
      <c r="L470" s="15">
        <f t="shared" si="150"/>
        <v>1789</v>
      </c>
      <c r="M470" s="10">
        <v>33</v>
      </c>
      <c r="N470" s="10">
        <f t="shared" si="149"/>
        <v>44.117647058823529</v>
      </c>
      <c r="O470" s="10">
        <f t="shared" si="149"/>
        <v>0</v>
      </c>
      <c r="P470" s="10">
        <f t="shared" si="149"/>
        <v>1.6492578339747113</v>
      </c>
    </row>
    <row r="471" spans="1:16" x14ac:dyDescent="0.3">
      <c r="A471" s="2">
        <v>44551</v>
      </c>
      <c r="B471" s="3" t="s">
        <v>41</v>
      </c>
      <c r="C471" s="10">
        <v>4</v>
      </c>
      <c r="D471" s="15">
        <v>1935</v>
      </c>
      <c r="E471" s="15">
        <f t="shared" si="147"/>
        <v>1939</v>
      </c>
      <c r="F471" s="13">
        <v>33</v>
      </c>
      <c r="G471" s="13">
        <f t="shared" si="148"/>
        <v>121.21212121212122</v>
      </c>
      <c r="J471" s="10">
        <v>2</v>
      </c>
      <c r="K471" s="15">
        <v>1594</v>
      </c>
      <c r="L471" s="15">
        <f t="shared" si="150"/>
        <v>1596</v>
      </c>
      <c r="M471" s="10">
        <v>33</v>
      </c>
      <c r="N471" s="10">
        <f t="shared" si="149"/>
        <v>50</v>
      </c>
      <c r="O471" s="10">
        <f t="shared" si="149"/>
        <v>17.622739018087856</v>
      </c>
      <c r="P471" s="10">
        <f t="shared" si="149"/>
        <v>17.689530685920577</v>
      </c>
    </row>
    <row r="472" spans="1:16" x14ac:dyDescent="0.3">
      <c r="A472" s="2">
        <v>44553</v>
      </c>
      <c r="B472" s="3" t="s">
        <v>44</v>
      </c>
      <c r="C472" s="10">
        <v>188</v>
      </c>
      <c r="D472" s="15">
        <v>10664</v>
      </c>
      <c r="E472" s="15">
        <f>+C472+D472</f>
        <v>10852</v>
      </c>
      <c r="F472" s="13">
        <v>33</v>
      </c>
      <c r="G472" s="13">
        <f>(1000/F472)*C472</f>
        <v>5696.969696969697</v>
      </c>
      <c r="J472" s="10">
        <v>184</v>
      </c>
      <c r="K472" s="15">
        <v>10501</v>
      </c>
      <c r="L472" s="15">
        <f t="shared" si="150"/>
        <v>10685</v>
      </c>
      <c r="M472" s="10">
        <v>33</v>
      </c>
      <c r="N472" s="10">
        <f>+(C472-J472)/C472*100</f>
        <v>2.1276595744680851</v>
      </c>
      <c r="O472" s="10">
        <f>+(D472-K472)/D472*100</f>
        <v>1.5285071267816954</v>
      </c>
      <c r="P472" s="10">
        <f>+(E472-L472)/E472*100</f>
        <v>1.5388868411352745</v>
      </c>
    </row>
    <row r="473" spans="1:16" x14ac:dyDescent="0.3">
      <c r="A473" s="2">
        <v>44553</v>
      </c>
      <c r="B473" s="3" t="s">
        <v>37</v>
      </c>
      <c r="C473" s="10">
        <v>145</v>
      </c>
      <c r="D473" s="15">
        <v>8086</v>
      </c>
      <c r="E473" s="15">
        <f t="shared" ref="E473:E480" si="151">+C473+D473</f>
        <v>8231</v>
      </c>
      <c r="F473" s="13">
        <v>33</v>
      </c>
      <c r="G473" s="13">
        <f t="shared" ref="G473:G480" si="152">(1000/F473)*C473</f>
        <v>4393.939393939394</v>
      </c>
      <c r="J473" s="10">
        <v>145</v>
      </c>
      <c r="K473" s="15">
        <v>7956</v>
      </c>
      <c r="L473" s="15">
        <f t="shared" si="150"/>
        <v>8101</v>
      </c>
      <c r="M473" s="10">
        <v>33</v>
      </c>
      <c r="N473" s="10">
        <f>+(C473-J473)/C473*100</f>
        <v>0</v>
      </c>
      <c r="O473" s="10">
        <f t="shared" ref="O473:P480" si="153">+(D473-K473)/D473*100</f>
        <v>1.607717041800643</v>
      </c>
      <c r="P473" s="10">
        <f t="shared" si="153"/>
        <v>1.5793949702344796</v>
      </c>
    </row>
    <row r="474" spans="1:16" x14ac:dyDescent="0.3">
      <c r="A474" s="2">
        <v>44553</v>
      </c>
      <c r="B474" s="3" t="s">
        <v>39</v>
      </c>
      <c r="C474" s="10">
        <v>188</v>
      </c>
      <c r="D474" s="10">
        <v>10177</v>
      </c>
      <c r="E474" s="15">
        <f>+C474+D474</f>
        <v>10365</v>
      </c>
      <c r="F474" s="13">
        <v>33</v>
      </c>
      <c r="G474" s="13">
        <f t="shared" si="152"/>
        <v>5696.969696969697</v>
      </c>
      <c r="J474" s="10">
        <v>142</v>
      </c>
      <c r="K474" s="15">
        <v>2728</v>
      </c>
      <c r="L474" s="15">
        <f>+J474+K474</f>
        <v>2870</v>
      </c>
      <c r="M474" s="10">
        <v>33</v>
      </c>
      <c r="N474" s="10">
        <f t="shared" ref="N474:N480" si="154">+(C474-J474)/C474*100</f>
        <v>24.468085106382979</v>
      </c>
      <c r="O474" s="10">
        <f t="shared" si="153"/>
        <v>73.194458091775573</v>
      </c>
      <c r="P474" s="10">
        <f t="shared" si="153"/>
        <v>72.31066087795466</v>
      </c>
    </row>
    <row r="475" spans="1:16" x14ac:dyDescent="0.3">
      <c r="A475" s="2">
        <v>44553</v>
      </c>
      <c r="B475" s="3" t="s">
        <v>38</v>
      </c>
      <c r="C475" s="10">
        <v>614</v>
      </c>
      <c r="D475" s="10">
        <v>13321</v>
      </c>
      <c r="E475" s="15">
        <f t="shared" si="151"/>
        <v>13935</v>
      </c>
      <c r="F475" s="13">
        <v>33</v>
      </c>
      <c r="G475" s="13">
        <f t="shared" si="152"/>
        <v>18606.060606060608</v>
      </c>
      <c r="J475" s="10">
        <v>128</v>
      </c>
      <c r="K475" s="15">
        <v>7959</v>
      </c>
      <c r="L475" s="15">
        <f>+J475+K475</f>
        <v>8087</v>
      </c>
      <c r="M475" s="10">
        <v>33</v>
      </c>
      <c r="N475" s="10">
        <f t="shared" si="154"/>
        <v>79.153094462540722</v>
      </c>
      <c r="O475" s="10">
        <f t="shared" si="153"/>
        <v>40.252233315817129</v>
      </c>
      <c r="P475" s="10">
        <f t="shared" si="153"/>
        <v>41.966271977036243</v>
      </c>
    </row>
    <row r="476" spans="1:16" x14ac:dyDescent="0.3">
      <c r="A476" s="2">
        <v>44553</v>
      </c>
      <c r="B476" s="3" t="s">
        <v>36</v>
      </c>
      <c r="C476" s="10">
        <v>259</v>
      </c>
      <c r="D476" s="15">
        <v>7859</v>
      </c>
      <c r="E476" s="15">
        <f t="shared" si="151"/>
        <v>8118</v>
      </c>
      <c r="F476" s="13">
        <v>33</v>
      </c>
      <c r="G476" s="13">
        <f t="shared" si="152"/>
        <v>7848.484848484849</v>
      </c>
      <c r="J476" s="10">
        <v>210</v>
      </c>
      <c r="K476" s="15">
        <v>6659</v>
      </c>
      <c r="L476" s="15">
        <f t="shared" ref="L476:L482" si="155">+J476+K476</f>
        <v>6869</v>
      </c>
      <c r="M476" s="10">
        <v>33</v>
      </c>
      <c r="N476" s="10">
        <f t="shared" si="154"/>
        <v>18.918918918918919</v>
      </c>
      <c r="O476" s="10">
        <f t="shared" si="153"/>
        <v>15.269118208423462</v>
      </c>
      <c r="P476" s="10">
        <f t="shared" si="153"/>
        <v>15.385562946538556</v>
      </c>
    </row>
    <row r="477" spans="1:16" x14ac:dyDescent="0.3">
      <c r="A477" s="2">
        <v>44553</v>
      </c>
      <c r="B477" s="3" t="s">
        <v>42</v>
      </c>
      <c r="C477" s="10">
        <v>117</v>
      </c>
      <c r="D477" s="15">
        <v>27689</v>
      </c>
      <c r="E477" s="15">
        <f t="shared" si="151"/>
        <v>27806</v>
      </c>
      <c r="F477" s="13">
        <v>33</v>
      </c>
      <c r="G477" s="13">
        <f t="shared" si="152"/>
        <v>3545.4545454545455</v>
      </c>
      <c r="J477" s="10">
        <v>111</v>
      </c>
      <c r="K477" s="15">
        <v>7723</v>
      </c>
      <c r="L477" s="15">
        <f t="shared" si="155"/>
        <v>7834</v>
      </c>
      <c r="M477" s="10">
        <v>33</v>
      </c>
      <c r="N477" s="10">
        <f t="shared" si="154"/>
        <v>5.1282051282051277</v>
      </c>
      <c r="O477" s="10">
        <f t="shared" si="153"/>
        <v>72.108057351294747</v>
      </c>
      <c r="P477" s="10">
        <f t="shared" si="153"/>
        <v>71.826224555851255</v>
      </c>
    </row>
    <row r="478" spans="1:16" x14ac:dyDescent="0.3">
      <c r="A478" s="2">
        <v>44553</v>
      </c>
      <c r="B478" s="3" t="s">
        <v>43</v>
      </c>
      <c r="C478" s="10">
        <v>277</v>
      </c>
      <c r="D478" s="15">
        <v>10457</v>
      </c>
      <c r="E478" s="15">
        <f t="shared" si="151"/>
        <v>10734</v>
      </c>
      <c r="F478" s="13">
        <v>33</v>
      </c>
      <c r="G478" s="13">
        <f t="shared" si="152"/>
        <v>8393.939393939394</v>
      </c>
      <c r="J478" s="10">
        <v>116</v>
      </c>
      <c r="K478" s="15">
        <v>6696</v>
      </c>
      <c r="L478" s="15">
        <f t="shared" si="155"/>
        <v>6812</v>
      </c>
      <c r="M478" s="10">
        <v>33</v>
      </c>
      <c r="N478" s="10">
        <f t="shared" si="154"/>
        <v>58.122743682310471</v>
      </c>
      <c r="O478" s="10">
        <f t="shared" si="153"/>
        <v>35.966338337955442</v>
      </c>
      <c r="P478" s="10">
        <f t="shared" si="153"/>
        <v>36.538103223402274</v>
      </c>
    </row>
    <row r="479" spans="1:16" x14ac:dyDescent="0.3">
      <c r="A479" s="2">
        <v>44553</v>
      </c>
      <c r="B479" s="3" t="s">
        <v>40</v>
      </c>
      <c r="C479" s="15">
        <v>164</v>
      </c>
      <c r="D479" s="15">
        <v>8298</v>
      </c>
      <c r="E479" s="15">
        <f t="shared" si="151"/>
        <v>8462</v>
      </c>
      <c r="F479" s="13">
        <v>33</v>
      </c>
      <c r="G479" s="13">
        <f t="shared" si="152"/>
        <v>4969.69696969697</v>
      </c>
      <c r="J479" s="15">
        <v>105</v>
      </c>
      <c r="K479" s="15">
        <v>4767</v>
      </c>
      <c r="L479" s="15">
        <f t="shared" si="155"/>
        <v>4872</v>
      </c>
      <c r="M479" s="10">
        <v>33</v>
      </c>
      <c r="N479" s="10">
        <f t="shared" si="154"/>
        <v>35.975609756097562</v>
      </c>
      <c r="O479" s="10">
        <f t="shared" si="153"/>
        <v>42.552422270426611</v>
      </c>
      <c r="P479" s="10">
        <f t="shared" si="153"/>
        <v>42.424958638619714</v>
      </c>
    </row>
    <row r="480" spans="1:16" x14ac:dyDescent="0.3">
      <c r="A480" s="2">
        <v>44553</v>
      </c>
      <c r="B480" s="3" t="s">
        <v>41</v>
      </c>
      <c r="C480" s="10">
        <v>178</v>
      </c>
      <c r="D480" s="15">
        <v>9278</v>
      </c>
      <c r="E480" s="15">
        <f t="shared" si="151"/>
        <v>9456</v>
      </c>
      <c r="F480" s="13">
        <v>33</v>
      </c>
      <c r="G480" s="13">
        <f t="shared" si="152"/>
        <v>5393.939393939394</v>
      </c>
      <c r="J480" s="10">
        <v>123</v>
      </c>
      <c r="K480" s="15">
        <v>3179</v>
      </c>
      <c r="L480" s="15">
        <f t="shared" si="155"/>
        <v>3302</v>
      </c>
      <c r="M480" s="10">
        <v>33</v>
      </c>
      <c r="N480" s="10">
        <f t="shared" si="154"/>
        <v>30.898876404494381</v>
      </c>
      <c r="O480" s="10">
        <f t="shared" si="153"/>
        <v>65.73615003233455</v>
      </c>
      <c r="P480" s="10">
        <f t="shared" si="153"/>
        <v>65.080372250423011</v>
      </c>
    </row>
    <row r="481" spans="1:16" x14ac:dyDescent="0.3">
      <c r="A481" s="2">
        <v>44557</v>
      </c>
      <c r="B481" s="3" t="s">
        <v>44</v>
      </c>
      <c r="C481" s="10">
        <v>168</v>
      </c>
      <c r="D481" s="15">
        <v>16924</v>
      </c>
      <c r="E481" s="15">
        <f>+C481+D481</f>
        <v>17092</v>
      </c>
      <c r="F481" s="13">
        <v>33</v>
      </c>
      <c r="G481" s="13">
        <f>(1000/F481)*C481</f>
        <v>5090.909090909091</v>
      </c>
      <c r="J481" s="10">
        <v>158</v>
      </c>
      <c r="K481" s="15">
        <v>11878</v>
      </c>
      <c r="L481" s="15">
        <f t="shared" si="155"/>
        <v>12036</v>
      </c>
      <c r="M481" s="10">
        <v>33</v>
      </c>
      <c r="N481" s="10">
        <f>+(C481-J481)/C481*100</f>
        <v>5.9523809523809517</v>
      </c>
      <c r="O481" s="10">
        <f>+(D481-K481)/D481*100</f>
        <v>29.815646419286217</v>
      </c>
      <c r="P481" s="10">
        <f>+(E481-L481)/E481*100</f>
        <v>29.581090568687106</v>
      </c>
    </row>
    <row r="482" spans="1:16" x14ac:dyDescent="0.3">
      <c r="A482" s="2">
        <v>44557</v>
      </c>
      <c r="B482" s="3" t="s">
        <v>37</v>
      </c>
      <c r="C482" s="10">
        <v>52</v>
      </c>
      <c r="D482" s="15">
        <v>6249</v>
      </c>
      <c r="E482" s="15">
        <f t="shared" ref="E482:E489" si="156">+C482+D482</f>
        <v>6301</v>
      </c>
      <c r="F482" s="13">
        <v>33</v>
      </c>
      <c r="G482" s="13">
        <f t="shared" ref="G482:G489" si="157">(1000/F482)*C482</f>
        <v>1575.7575757575758</v>
      </c>
      <c r="J482" s="10">
        <v>28</v>
      </c>
      <c r="K482" s="15">
        <v>8080</v>
      </c>
      <c r="L482" s="15">
        <f t="shared" si="155"/>
        <v>8108</v>
      </c>
      <c r="M482" s="10">
        <v>33</v>
      </c>
      <c r="N482" s="10">
        <f>+(C482-J482)/C482*100</f>
        <v>46.153846153846153</v>
      </c>
      <c r="O482" s="10">
        <f t="shared" ref="O482:P489" si="158">+(D482-K482)/D482*100</f>
        <v>-29.300688110097617</v>
      </c>
      <c r="P482" s="10">
        <f t="shared" si="158"/>
        <v>-28.677987621012534</v>
      </c>
    </row>
    <row r="483" spans="1:16" x14ac:dyDescent="0.3">
      <c r="A483" s="2">
        <v>44557</v>
      </c>
      <c r="B483" s="3" t="s">
        <v>39</v>
      </c>
      <c r="C483" s="10">
        <v>231</v>
      </c>
      <c r="D483" s="10">
        <v>6724</v>
      </c>
      <c r="E483" s="15">
        <f>+C483+D483</f>
        <v>6955</v>
      </c>
      <c r="F483" s="13">
        <v>33</v>
      </c>
      <c r="G483" s="13">
        <f t="shared" si="157"/>
        <v>7000</v>
      </c>
      <c r="J483" s="10">
        <v>143</v>
      </c>
      <c r="K483" s="15">
        <v>3359</v>
      </c>
      <c r="L483" s="15">
        <f>+J483+K483</f>
        <v>3502</v>
      </c>
      <c r="M483" s="10">
        <v>33</v>
      </c>
      <c r="N483" s="10">
        <f t="shared" ref="N483:N489" si="159">+(C483-J483)/C483*100</f>
        <v>38.095238095238095</v>
      </c>
      <c r="O483" s="10">
        <f t="shared" si="158"/>
        <v>50.044616299821534</v>
      </c>
      <c r="P483" s="10">
        <f t="shared" si="158"/>
        <v>49.647735442127967</v>
      </c>
    </row>
    <row r="484" spans="1:16" x14ac:dyDescent="0.3">
      <c r="A484" s="2">
        <v>44557</v>
      </c>
      <c r="B484" s="3" t="s">
        <v>38</v>
      </c>
      <c r="C484" s="10">
        <v>106</v>
      </c>
      <c r="D484" s="10">
        <v>3578</v>
      </c>
      <c r="E484" s="15">
        <f t="shared" si="156"/>
        <v>3684</v>
      </c>
      <c r="F484" s="13">
        <v>33</v>
      </c>
      <c r="G484" s="13">
        <f t="shared" si="157"/>
        <v>3212.1212121212125</v>
      </c>
      <c r="J484" s="10">
        <v>95</v>
      </c>
      <c r="K484" s="15">
        <v>30343</v>
      </c>
      <c r="L484" s="15">
        <f>+J484+K484</f>
        <v>30438</v>
      </c>
      <c r="M484" s="10">
        <v>33</v>
      </c>
      <c r="N484" s="10">
        <f t="shared" si="159"/>
        <v>10.377358490566039</v>
      </c>
      <c r="O484" s="10">
        <f t="shared" si="158"/>
        <v>-748.04359977641138</v>
      </c>
      <c r="P484" s="10">
        <f t="shared" si="158"/>
        <v>-726.22149837133554</v>
      </c>
    </row>
    <row r="485" spans="1:16" x14ac:dyDescent="0.3">
      <c r="A485" s="2">
        <v>44557</v>
      </c>
      <c r="B485" s="3" t="s">
        <v>36</v>
      </c>
      <c r="C485" s="10">
        <v>76</v>
      </c>
      <c r="D485" s="15">
        <v>6360</v>
      </c>
      <c r="E485" s="15">
        <f t="shared" si="156"/>
        <v>6436</v>
      </c>
      <c r="F485" s="13">
        <v>33</v>
      </c>
      <c r="G485" s="13">
        <f t="shared" si="157"/>
        <v>2303.030303030303</v>
      </c>
      <c r="J485" s="10">
        <v>46</v>
      </c>
      <c r="K485" s="15">
        <v>1977</v>
      </c>
      <c r="L485" s="15">
        <f t="shared" ref="L485:L491" si="160">+J485+K485</f>
        <v>2023</v>
      </c>
      <c r="M485" s="10">
        <v>33</v>
      </c>
      <c r="N485" s="10">
        <f t="shared" si="159"/>
        <v>39.473684210526315</v>
      </c>
      <c r="O485" s="10">
        <f t="shared" si="158"/>
        <v>68.915094339622641</v>
      </c>
      <c r="P485" s="10">
        <f t="shared" si="158"/>
        <v>68.567433188315732</v>
      </c>
    </row>
    <row r="486" spans="1:16" x14ac:dyDescent="0.3">
      <c r="A486" s="2">
        <v>44557</v>
      </c>
      <c r="B486" s="3" t="s">
        <v>42</v>
      </c>
      <c r="C486" s="10">
        <v>180</v>
      </c>
      <c r="D486" s="15">
        <v>6313</v>
      </c>
      <c r="E486" s="15">
        <f t="shared" si="156"/>
        <v>6493</v>
      </c>
      <c r="F486" s="13">
        <v>33</v>
      </c>
      <c r="G486" s="13">
        <f t="shared" si="157"/>
        <v>5454.545454545455</v>
      </c>
      <c r="J486" s="10">
        <v>83</v>
      </c>
      <c r="K486" s="15">
        <v>3694</v>
      </c>
      <c r="L486" s="15">
        <f t="shared" si="160"/>
        <v>3777</v>
      </c>
      <c r="M486" s="10">
        <v>33</v>
      </c>
      <c r="N486" s="10">
        <f t="shared" si="159"/>
        <v>53.888888888888886</v>
      </c>
      <c r="O486" s="10">
        <f t="shared" si="158"/>
        <v>41.485822905116429</v>
      </c>
      <c r="P486" s="10">
        <f t="shared" si="158"/>
        <v>41.829662713691668</v>
      </c>
    </row>
    <row r="487" spans="1:16" x14ac:dyDescent="0.3">
      <c r="A487" s="2">
        <v>44557</v>
      </c>
      <c r="B487" s="3" t="s">
        <v>43</v>
      </c>
      <c r="C487" s="10">
        <v>397</v>
      </c>
      <c r="D487" s="15">
        <v>5654</v>
      </c>
      <c r="E487" s="15">
        <f t="shared" si="156"/>
        <v>6051</v>
      </c>
      <c r="F487" s="13">
        <v>33</v>
      </c>
      <c r="G487" s="13">
        <f t="shared" si="157"/>
        <v>12030.30303030303</v>
      </c>
      <c r="J487" s="10">
        <v>87</v>
      </c>
      <c r="K487" s="15">
        <v>2485</v>
      </c>
      <c r="L487" s="15">
        <f t="shared" si="160"/>
        <v>2572</v>
      </c>
      <c r="M487" s="10">
        <v>33</v>
      </c>
      <c r="N487" s="10">
        <f t="shared" si="159"/>
        <v>78.085642317380348</v>
      </c>
      <c r="O487" s="10">
        <f t="shared" si="158"/>
        <v>56.048814998231343</v>
      </c>
      <c r="P487" s="10">
        <f t="shared" si="158"/>
        <v>57.494628986944306</v>
      </c>
    </row>
    <row r="488" spans="1:16" x14ac:dyDescent="0.3">
      <c r="A488" s="2">
        <v>44557</v>
      </c>
      <c r="B488" s="3" t="s">
        <v>40</v>
      </c>
      <c r="C488" s="15">
        <v>175</v>
      </c>
      <c r="D488" s="15">
        <v>4938</v>
      </c>
      <c r="E488" s="15">
        <f t="shared" si="156"/>
        <v>5113</v>
      </c>
      <c r="F488" s="13">
        <v>33</v>
      </c>
      <c r="G488" s="13">
        <f t="shared" si="157"/>
        <v>5303.030303030303</v>
      </c>
      <c r="J488" s="15">
        <v>83</v>
      </c>
      <c r="K488" s="15">
        <v>7481</v>
      </c>
      <c r="L488" s="15">
        <f t="shared" si="160"/>
        <v>7564</v>
      </c>
      <c r="M488" s="10">
        <v>33</v>
      </c>
      <c r="N488" s="10">
        <f t="shared" si="159"/>
        <v>52.571428571428569</v>
      </c>
      <c r="O488" s="10">
        <f t="shared" si="158"/>
        <v>-51.498582422033209</v>
      </c>
      <c r="P488" s="10">
        <f t="shared" si="158"/>
        <v>-47.936632114218661</v>
      </c>
    </row>
    <row r="489" spans="1:16" x14ac:dyDescent="0.3">
      <c r="A489" s="2">
        <v>44557</v>
      </c>
      <c r="B489" s="3" t="s">
        <v>41</v>
      </c>
      <c r="C489" s="10">
        <v>350</v>
      </c>
      <c r="D489" s="15">
        <v>4207</v>
      </c>
      <c r="E489" s="15">
        <f t="shared" si="156"/>
        <v>4557</v>
      </c>
      <c r="F489" s="13">
        <v>33</v>
      </c>
      <c r="G489" s="13">
        <f t="shared" si="157"/>
        <v>10606.060606060606</v>
      </c>
      <c r="J489" s="10">
        <v>73</v>
      </c>
      <c r="K489" s="15">
        <v>3372</v>
      </c>
      <c r="L489" s="15">
        <f t="shared" si="160"/>
        <v>3445</v>
      </c>
      <c r="M489" s="10">
        <v>33</v>
      </c>
      <c r="N489" s="10">
        <f t="shared" si="159"/>
        <v>79.142857142857153</v>
      </c>
      <c r="O489" s="10">
        <f t="shared" si="158"/>
        <v>19.847872593296888</v>
      </c>
      <c r="P489" s="10">
        <f t="shared" si="158"/>
        <v>24.402018872064954</v>
      </c>
    </row>
    <row r="490" spans="1:16" x14ac:dyDescent="0.3">
      <c r="A490" s="2">
        <v>44558</v>
      </c>
      <c r="B490" s="3" t="s">
        <v>44</v>
      </c>
      <c r="C490" s="10">
        <v>1165</v>
      </c>
      <c r="D490" s="15">
        <v>26875</v>
      </c>
      <c r="E490" s="15">
        <f>+C490+D490</f>
        <v>28040</v>
      </c>
      <c r="F490" s="13">
        <v>33</v>
      </c>
      <c r="G490" s="13">
        <f>(1000/F490)*C490</f>
        <v>35303.030303030304</v>
      </c>
      <c r="J490" s="10">
        <v>277</v>
      </c>
      <c r="K490" s="15">
        <v>8432</v>
      </c>
      <c r="L490" s="15">
        <f t="shared" si="160"/>
        <v>8709</v>
      </c>
      <c r="M490" s="10">
        <v>33</v>
      </c>
      <c r="N490" s="10">
        <f>+(C490-J490)/C490*100</f>
        <v>76.223175965665234</v>
      </c>
      <c r="O490" s="10">
        <f>+(D490-K490)/D490*100</f>
        <v>68.625116279069758</v>
      </c>
      <c r="P490" s="10">
        <f>+(E490-L490)/E490*100</f>
        <v>68.940798858773178</v>
      </c>
    </row>
    <row r="491" spans="1:16" x14ac:dyDescent="0.3">
      <c r="A491" s="2">
        <v>44558</v>
      </c>
      <c r="B491" s="3" t="s">
        <v>37</v>
      </c>
      <c r="C491" s="10">
        <v>708</v>
      </c>
      <c r="D491" s="15">
        <v>7855</v>
      </c>
      <c r="E491" s="15">
        <f t="shared" ref="E491:E498" si="161">+C491+D491</f>
        <v>8563</v>
      </c>
      <c r="F491" s="13">
        <v>33</v>
      </c>
      <c r="G491" s="13">
        <f t="shared" ref="G491:G498" si="162">(1000/F491)*C491</f>
        <v>21454.545454545456</v>
      </c>
      <c r="J491" s="10">
        <v>214</v>
      </c>
      <c r="K491" s="15">
        <v>7945</v>
      </c>
      <c r="L491" s="15">
        <f t="shared" si="160"/>
        <v>8159</v>
      </c>
      <c r="M491" s="10">
        <v>33</v>
      </c>
      <c r="N491" s="10">
        <f>+(C491-J491)/C491*100</f>
        <v>69.774011299435017</v>
      </c>
      <c r="O491" s="10">
        <f t="shared" ref="O491:P498" si="163">+(D491-K491)/D491*100</f>
        <v>-1.1457670273711011</v>
      </c>
      <c r="P491" s="10">
        <f t="shared" si="163"/>
        <v>4.7179726731285765</v>
      </c>
    </row>
    <row r="492" spans="1:16" x14ac:dyDescent="0.3">
      <c r="A492" s="2">
        <v>44558</v>
      </c>
      <c r="B492" s="3" t="s">
        <v>39</v>
      </c>
      <c r="C492" s="10">
        <v>672</v>
      </c>
      <c r="D492" s="10">
        <v>9888</v>
      </c>
      <c r="E492" s="15">
        <f>+C492+D492</f>
        <v>10560</v>
      </c>
      <c r="F492" s="13">
        <v>33</v>
      </c>
      <c r="G492" s="13">
        <f t="shared" si="162"/>
        <v>20363.636363636364</v>
      </c>
      <c r="J492" s="10">
        <v>252</v>
      </c>
      <c r="K492" s="15">
        <v>8364</v>
      </c>
      <c r="L492" s="15">
        <f>+J492+K492</f>
        <v>8616</v>
      </c>
      <c r="M492" s="10">
        <v>33</v>
      </c>
      <c r="N492" s="10">
        <f t="shared" ref="N492:N498" si="164">+(C492-J492)/C492*100</f>
        <v>62.5</v>
      </c>
      <c r="O492" s="10">
        <f t="shared" si="163"/>
        <v>15.4126213592233</v>
      </c>
      <c r="P492" s="10">
        <f t="shared" si="163"/>
        <v>18.409090909090907</v>
      </c>
    </row>
    <row r="493" spans="1:16" x14ac:dyDescent="0.3">
      <c r="A493" s="2">
        <v>44558</v>
      </c>
      <c r="B493" s="3" t="s">
        <v>38</v>
      </c>
      <c r="C493" s="10">
        <v>512</v>
      </c>
      <c r="D493" s="10">
        <v>5990</v>
      </c>
      <c r="E493" s="15">
        <f t="shared" si="161"/>
        <v>6502</v>
      </c>
      <c r="F493" s="13">
        <v>33</v>
      </c>
      <c r="G493" s="13">
        <f t="shared" si="162"/>
        <v>15515.151515151516</v>
      </c>
      <c r="J493" s="10">
        <v>189</v>
      </c>
      <c r="K493" s="15">
        <v>9071</v>
      </c>
      <c r="L493" s="15">
        <f>+J493+K493</f>
        <v>9260</v>
      </c>
      <c r="M493" s="10">
        <v>33</v>
      </c>
      <c r="N493" s="10">
        <f t="shared" si="164"/>
        <v>63.0859375</v>
      </c>
      <c r="O493" s="10">
        <f t="shared" si="163"/>
        <v>-51.435726210350587</v>
      </c>
      <c r="P493" s="10">
        <f t="shared" si="163"/>
        <v>-42.417717625346043</v>
      </c>
    </row>
    <row r="494" spans="1:16" x14ac:dyDescent="0.3">
      <c r="A494" s="2">
        <v>44558</v>
      </c>
      <c r="B494" s="3" t="s">
        <v>36</v>
      </c>
      <c r="C494" s="10">
        <v>267</v>
      </c>
      <c r="D494" s="15">
        <v>4630</v>
      </c>
      <c r="E494" s="15">
        <f t="shared" si="161"/>
        <v>4897</v>
      </c>
      <c r="F494" s="13">
        <v>33</v>
      </c>
      <c r="G494" s="13">
        <f t="shared" si="162"/>
        <v>8090.909090909091</v>
      </c>
      <c r="J494" s="10">
        <v>313</v>
      </c>
      <c r="K494" s="15">
        <v>5382</v>
      </c>
      <c r="L494" s="15">
        <f t="shared" ref="L494:L500" si="165">+J494+K494</f>
        <v>5695</v>
      </c>
      <c r="M494" s="10">
        <v>33</v>
      </c>
      <c r="N494" s="10">
        <f t="shared" si="164"/>
        <v>-17.228464419475657</v>
      </c>
      <c r="O494" s="10">
        <f t="shared" si="163"/>
        <v>-16.241900647948164</v>
      </c>
      <c r="P494" s="10">
        <f t="shared" si="163"/>
        <v>-16.29569123953441</v>
      </c>
    </row>
    <row r="495" spans="1:16" x14ac:dyDescent="0.3">
      <c r="A495" s="2">
        <v>44558</v>
      </c>
      <c r="B495" s="3" t="s">
        <v>42</v>
      </c>
      <c r="C495" s="10">
        <v>167</v>
      </c>
      <c r="D495" s="15">
        <v>5810</v>
      </c>
      <c r="E495" s="15">
        <f t="shared" si="161"/>
        <v>5977</v>
      </c>
      <c r="F495" s="13">
        <v>33</v>
      </c>
      <c r="G495" s="13">
        <f t="shared" si="162"/>
        <v>5060.606060606061</v>
      </c>
      <c r="J495" s="10">
        <v>172</v>
      </c>
      <c r="K495" s="15">
        <v>4942</v>
      </c>
      <c r="L495" s="15">
        <f t="shared" si="165"/>
        <v>5114</v>
      </c>
      <c r="M495" s="10">
        <v>33</v>
      </c>
      <c r="N495" s="10">
        <f t="shared" si="164"/>
        <v>-2.9940119760479043</v>
      </c>
      <c r="O495" s="10">
        <f t="shared" si="163"/>
        <v>14.939759036144579</v>
      </c>
      <c r="P495" s="10">
        <f t="shared" si="163"/>
        <v>14.438681612849255</v>
      </c>
    </row>
    <row r="496" spans="1:16" x14ac:dyDescent="0.3">
      <c r="A496" s="2">
        <v>44558</v>
      </c>
      <c r="B496" s="3" t="s">
        <v>43</v>
      </c>
      <c r="C496" s="10">
        <v>260</v>
      </c>
      <c r="D496" s="15">
        <v>3890</v>
      </c>
      <c r="E496" s="15">
        <f t="shared" si="161"/>
        <v>4150</v>
      </c>
      <c r="F496" s="13">
        <v>33</v>
      </c>
      <c r="G496" s="13">
        <f t="shared" si="162"/>
        <v>7878.787878787879</v>
      </c>
      <c r="J496" s="10">
        <v>193</v>
      </c>
      <c r="K496" s="15">
        <v>4997</v>
      </c>
      <c r="L496" s="15">
        <f t="shared" si="165"/>
        <v>5190</v>
      </c>
      <c r="M496" s="10">
        <v>33</v>
      </c>
      <c r="N496" s="10">
        <f t="shared" si="164"/>
        <v>25.769230769230766</v>
      </c>
      <c r="O496" s="10">
        <f t="shared" si="163"/>
        <v>-28.457583547557842</v>
      </c>
      <c r="P496" s="10">
        <f t="shared" si="163"/>
        <v>-25.060240963855424</v>
      </c>
    </row>
    <row r="497" spans="1:16" x14ac:dyDescent="0.3">
      <c r="A497" s="2">
        <v>44558</v>
      </c>
      <c r="B497" s="3" t="s">
        <v>40</v>
      </c>
      <c r="C497" s="15">
        <v>230</v>
      </c>
      <c r="D497" s="15">
        <v>7463</v>
      </c>
      <c r="E497" s="15">
        <f t="shared" si="161"/>
        <v>7693</v>
      </c>
      <c r="F497" s="13">
        <v>33</v>
      </c>
      <c r="G497" s="13">
        <f t="shared" si="162"/>
        <v>6969.69696969697</v>
      </c>
      <c r="J497" s="15">
        <v>150</v>
      </c>
      <c r="K497" s="15">
        <v>6854</v>
      </c>
      <c r="L497" s="15">
        <f t="shared" si="165"/>
        <v>7004</v>
      </c>
      <c r="M497" s="10">
        <v>33</v>
      </c>
      <c r="N497" s="10">
        <f t="shared" si="164"/>
        <v>34.782608695652172</v>
      </c>
      <c r="O497" s="10">
        <f t="shared" si="163"/>
        <v>8.1602572691946946</v>
      </c>
      <c r="P497" s="10">
        <f t="shared" si="163"/>
        <v>8.9561939425451715</v>
      </c>
    </row>
    <row r="498" spans="1:16" x14ac:dyDescent="0.3">
      <c r="A498" s="2">
        <v>44558</v>
      </c>
      <c r="B498" s="3" t="s">
        <v>41</v>
      </c>
      <c r="C498" s="10">
        <v>148</v>
      </c>
      <c r="D498" s="15">
        <v>3533</v>
      </c>
      <c r="E498" s="15">
        <f t="shared" si="161"/>
        <v>3681</v>
      </c>
      <c r="F498" s="13">
        <v>33</v>
      </c>
      <c r="G498" s="13">
        <f t="shared" si="162"/>
        <v>4484.848484848485</v>
      </c>
      <c r="J498" s="10">
        <v>267</v>
      </c>
      <c r="K498" s="15">
        <v>5406</v>
      </c>
      <c r="L498" s="15">
        <f t="shared" si="165"/>
        <v>5673</v>
      </c>
      <c r="M498" s="10">
        <v>33</v>
      </c>
      <c r="N498" s="10">
        <f t="shared" si="164"/>
        <v>-80.405405405405403</v>
      </c>
      <c r="O498" s="10">
        <f t="shared" si="163"/>
        <v>-53.014435324087181</v>
      </c>
      <c r="P498" s="10">
        <f t="shared" si="163"/>
        <v>-54.115729421352896</v>
      </c>
    </row>
    <row r="499" spans="1:16" x14ac:dyDescent="0.3">
      <c r="A499" s="2">
        <v>44559</v>
      </c>
      <c r="B499" s="3" t="s">
        <v>44</v>
      </c>
      <c r="C499" s="10">
        <v>265</v>
      </c>
      <c r="D499" s="15">
        <v>11451</v>
      </c>
      <c r="E499" s="15">
        <f>+C499+D499</f>
        <v>11716</v>
      </c>
      <c r="F499" s="13">
        <v>33</v>
      </c>
      <c r="G499" s="13">
        <f>(1000/F499)*C499</f>
        <v>8030.3030303030309</v>
      </c>
      <c r="J499" s="10">
        <v>360</v>
      </c>
      <c r="K499" s="15">
        <v>5496</v>
      </c>
      <c r="L499" s="15">
        <f t="shared" si="165"/>
        <v>5856</v>
      </c>
      <c r="M499" s="10">
        <v>33</v>
      </c>
      <c r="N499" s="10">
        <f>+(C499-J499)/C499*100</f>
        <v>-35.849056603773583</v>
      </c>
      <c r="O499" s="10">
        <f>+(D499-K499)/D499*100</f>
        <v>52.004191773644223</v>
      </c>
      <c r="P499" s="10">
        <f>+(E499-L499)/E499*100</f>
        <v>50.017070672584495</v>
      </c>
    </row>
    <row r="500" spans="1:16" x14ac:dyDescent="0.3">
      <c r="A500" s="2">
        <v>44559</v>
      </c>
      <c r="B500" s="3" t="s">
        <v>37</v>
      </c>
      <c r="C500" s="10">
        <v>419</v>
      </c>
      <c r="D500" s="15">
        <v>8682</v>
      </c>
      <c r="E500" s="15">
        <f t="shared" ref="E500:E507" si="166">+C500+D500</f>
        <v>9101</v>
      </c>
      <c r="F500" s="13">
        <v>33</v>
      </c>
      <c r="G500" s="13">
        <f t="shared" ref="G500:G507" si="167">(1000/F500)*C500</f>
        <v>12696.969696969698</v>
      </c>
      <c r="J500" s="10">
        <v>166</v>
      </c>
      <c r="K500" s="15">
        <v>5532</v>
      </c>
      <c r="L500" s="15">
        <f t="shared" si="165"/>
        <v>5698</v>
      </c>
      <c r="M500" s="10">
        <v>33</v>
      </c>
      <c r="N500" s="10">
        <f>+(C500-J500)/C500*100</f>
        <v>60.381861575178995</v>
      </c>
      <c r="O500" s="10">
        <f t="shared" ref="O500:P507" si="168">+(D500-K500)/D500*100</f>
        <v>36.281962681409816</v>
      </c>
      <c r="P500" s="10">
        <f t="shared" si="168"/>
        <v>37.391495440061533</v>
      </c>
    </row>
    <row r="501" spans="1:16" x14ac:dyDescent="0.3">
      <c r="A501" s="2">
        <v>44559</v>
      </c>
      <c r="B501" s="3" t="s">
        <v>39</v>
      </c>
      <c r="C501" s="10">
        <v>335</v>
      </c>
      <c r="D501" s="10">
        <v>7991</v>
      </c>
      <c r="E501" s="15">
        <f>+C501+D501</f>
        <v>8326</v>
      </c>
      <c r="F501" s="13">
        <v>33</v>
      </c>
      <c r="G501" s="13">
        <f t="shared" si="167"/>
        <v>10151.515151515152</v>
      </c>
      <c r="J501" s="10">
        <v>186</v>
      </c>
      <c r="K501" s="15">
        <v>5045</v>
      </c>
      <c r="L501" s="15">
        <f>+J501+K501</f>
        <v>5231</v>
      </c>
      <c r="M501" s="10">
        <v>33</v>
      </c>
      <c r="N501" s="10">
        <f t="shared" ref="N501:N507" si="169">+(C501-J501)/C501*100</f>
        <v>44.477611940298509</v>
      </c>
      <c r="O501" s="10">
        <f t="shared" si="168"/>
        <v>36.866474784132144</v>
      </c>
      <c r="P501" s="10">
        <f t="shared" si="168"/>
        <v>37.172711986548165</v>
      </c>
    </row>
    <row r="502" spans="1:16" x14ac:dyDescent="0.3">
      <c r="A502" s="2">
        <v>44559</v>
      </c>
      <c r="B502" s="3" t="s">
        <v>38</v>
      </c>
      <c r="C502" s="10">
        <v>157</v>
      </c>
      <c r="D502" s="10">
        <v>6316</v>
      </c>
      <c r="E502" s="15">
        <f t="shared" si="166"/>
        <v>6473</v>
      </c>
      <c r="F502" s="13">
        <v>33</v>
      </c>
      <c r="G502" s="13">
        <f t="shared" si="167"/>
        <v>4757.575757575758</v>
      </c>
      <c r="J502" s="10">
        <v>107</v>
      </c>
      <c r="K502" s="15">
        <v>5085</v>
      </c>
      <c r="L502" s="15">
        <f>+J502+K502</f>
        <v>5192</v>
      </c>
      <c r="M502" s="10">
        <v>33</v>
      </c>
      <c r="N502" s="10">
        <f t="shared" si="169"/>
        <v>31.847133757961782</v>
      </c>
      <c r="O502" s="10">
        <f t="shared" si="168"/>
        <v>19.490183660544648</v>
      </c>
      <c r="P502" s="10">
        <f t="shared" si="168"/>
        <v>19.789896493125291</v>
      </c>
    </row>
    <row r="503" spans="1:16" x14ac:dyDescent="0.3">
      <c r="A503" s="2">
        <v>44559</v>
      </c>
      <c r="B503" s="3" t="s">
        <v>36</v>
      </c>
      <c r="C503" s="10">
        <v>770</v>
      </c>
      <c r="D503" s="15">
        <v>5166</v>
      </c>
      <c r="E503" s="15">
        <f t="shared" si="166"/>
        <v>5936</v>
      </c>
      <c r="F503" s="13">
        <v>33</v>
      </c>
      <c r="G503" s="13">
        <f t="shared" si="167"/>
        <v>23333.333333333336</v>
      </c>
      <c r="J503" s="10">
        <v>212</v>
      </c>
      <c r="K503" s="15">
        <v>7601</v>
      </c>
      <c r="L503" s="15">
        <f t="shared" ref="L503:L507" si="170">+J503+K503</f>
        <v>7813</v>
      </c>
      <c r="M503" s="10">
        <v>33</v>
      </c>
      <c r="N503" s="10">
        <f t="shared" si="169"/>
        <v>72.467532467532465</v>
      </c>
      <c r="O503" s="10">
        <f t="shared" si="168"/>
        <v>-47.135114208284939</v>
      </c>
      <c r="P503" s="10">
        <f t="shared" si="168"/>
        <v>-31.620619946091644</v>
      </c>
    </row>
    <row r="504" spans="1:16" x14ac:dyDescent="0.3">
      <c r="A504" s="2">
        <v>44559</v>
      </c>
      <c r="B504" s="3" t="s">
        <v>42</v>
      </c>
      <c r="C504" s="10">
        <v>160</v>
      </c>
      <c r="D504" s="15">
        <v>6967</v>
      </c>
      <c r="E504" s="15">
        <f t="shared" si="166"/>
        <v>7127</v>
      </c>
      <c r="F504" s="13">
        <v>33</v>
      </c>
      <c r="G504" s="13">
        <f t="shared" si="167"/>
        <v>4848.484848484849</v>
      </c>
      <c r="J504" s="10">
        <v>77</v>
      </c>
      <c r="K504" s="15">
        <v>3275</v>
      </c>
      <c r="L504" s="15">
        <f t="shared" si="170"/>
        <v>3352</v>
      </c>
      <c r="M504" s="10">
        <v>33</v>
      </c>
      <c r="N504" s="10">
        <f t="shared" si="169"/>
        <v>51.875000000000007</v>
      </c>
      <c r="O504" s="10">
        <f t="shared" si="168"/>
        <v>52.992679776087272</v>
      </c>
      <c r="P504" s="10">
        <f t="shared" si="168"/>
        <v>52.967588045460921</v>
      </c>
    </row>
    <row r="505" spans="1:16" x14ac:dyDescent="0.3">
      <c r="A505" s="2">
        <v>44559</v>
      </c>
      <c r="B505" s="3" t="s">
        <v>43</v>
      </c>
      <c r="C505" s="10">
        <v>255</v>
      </c>
      <c r="D505" s="15">
        <v>5772</v>
      </c>
      <c r="E505" s="15">
        <f t="shared" si="166"/>
        <v>6027</v>
      </c>
      <c r="F505" s="13">
        <v>33</v>
      </c>
      <c r="G505" s="13">
        <f t="shared" si="167"/>
        <v>7727.2727272727279</v>
      </c>
      <c r="J505" s="10">
        <v>93</v>
      </c>
      <c r="K505" s="15">
        <v>5141</v>
      </c>
      <c r="L505" s="15">
        <f t="shared" si="170"/>
        <v>5234</v>
      </c>
      <c r="M505" s="10">
        <v>33</v>
      </c>
      <c r="N505" s="10">
        <f t="shared" si="169"/>
        <v>63.529411764705877</v>
      </c>
      <c r="O505" s="10">
        <f t="shared" si="168"/>
        <v>10.932085932085931</v>
      </c>
      <c r="P505" s="10">
        <f t="shared" si="168"/>
        <v>13.157458105193298</v>
      </c>
    </row>
    <row r="506" spans="1:16" x14ac:dyDescent="0.3">
      <c r="A506" s="2">
        <v>44559</v>
      </c>
      <c r="B506" s="3" t="s">
        <v>40</v>
      </c>
      <c r="C506" s="15">
        <v>205</v>
      </c>
      <c r="D506" s="15">
        <v>11961</v>
      </c>
      <c r="E506" s="15">
        <f t="shared" si="166"/>
        <v>12166</v>
      </c>
      <c r="F506" s="13">
        <v>33</v>
      </c>
      <c r="G506" s="13">
        <f t="shared" si="167"/>
        <v>6212.121212121212</v>
      </c>
      <c r="J506" s="15">
        <v>115</v>
      </c>
      <c r="K506" s="15">
        <v>3540</v>
      </c>
      <c r="L506" s="15">
        <f t="shared" si="170"/>
        <v>3655</v>
      </c>
      <c r="M506" s="10">
        <v>33</v>
      </c>
      <c r="N506" s="10">
        <f t="shared" si="169"/>
        <v>43.902439024390247</v>
      </c>
      <c r="O506" s="10">
        <f t="shared" si="168"/>
        <v>70.403812390268371</v>
      </c>
      <c r="P506" s="10">
        <f t="shared" si="168"/>
        <v>69.95725793194147</v>
      </c>
    </row>
    <row r="507" spans="1:16" x14ac:dyDescent="0.3">
      <c r="A507" s="2">
        <v>44559</v>
      </c>
      <c r="B507" s="3" t="s">
        <v>41</v>
      </c>
      <c r="C507" s="10">
        <v>113</v>
      </c>
      <c r="D507" s="15">
        <v>12788</v>
      </c>
      <c r="E507" s="15">
        <f t="shared" si="166"/>
        <v>12901</v>
      </c>
      <c r="F507" s="13">
        <v>33</v>
      </c>
      <c r="G507" s="13">
        <f t="shared" si="167"/>
        <v>3424.2424242424245</v>
      </c>
      <c r="J507" s="10">
        <v>115</v>
      </c>
      <c r="K507" s="15">
        <v>7944</v>
      </c>
      <c r="L507" s="15">
        <f t="shared" si="170"/>
        <v>8059</v>
      </c>
      <c r="M507" s="10">
        <v>33</v>
      </c>
      <c r="N507" s="10">
        <f t="shared" si="169"/>
        <v>-1.7699115044247788</v>
      </c>
      <c r="O507" s="10">
        <f t="shared" si="168"/>
        <v>37.87926180794495</v>
      </c>
      <c r="P507" s="10">
        <f t="shared" si="168"/>
        <v>37.531974265560805</v>
      </c>
    </row>
    <row r="508" spans="1:16" x14ac:dyDescent="0.3">
      <c r="A508" s="14">
        <v>44560</v>
      </c>
      <c r="B508" s="10" t="s">
        <v>44</v>
      </c>
      <c r="C508" s="10">
        <v>2067</v>
      </c>
      <c r="D508" s="10">
        <v>16836</v>
      </c>
      <c r="E508" s="10">
        <v>18903</v>
      </c>
      <c r="F508" s="10">
        <v>33</v>
      </c>
      <c r="G508" s="10">
        <v>62636.36363636364</v>
      </c>
      <c r="J508" s="10">
        <v>272</v>
      </c>
      <c r="K508" s="10">
        <v>15403</v>
      </c>
      <c r="L508" s="10">
        <v>15675</v>
      </c>
      <c r="M508" s="10">
        <v>33</v>
      </c>
      <c r="N508" s="10">
        <v>86.840832123851001</v>
      </c>
      <c r="O508" s="10">
        <v>8.5115229270610584</v>
      </c>
      <c r="P508" s="10">
        <v>17.07665449928583</v>
      </c>
    </row>
    <row r="509" spans="1:16" x14ac:dyDescent="0.3">
      <c r="A509" s="14">
        <v>44560</v>
      </c>
      <c r="B509" s="10" t="s">
        <v>37</v>
      </c>
      <c r="C509" s="10">
        <v>250</v>
      </c>
      <c r="D509" s="10">
        <v>11289</v>
      </c>
      <c r="E509" s="10">
        <v>11539</v>
      </c>
      <c r="F509" s="10">
        <v>33</v>
      </c>
      <c r="G509" s="10">
        <v>7575.757575757576</v>
      </c>
      <c r="J509" s="10">
        <v>151</v>
      </c>
      <c r="K509" s="10">
        <v>10127</v>
      </c>
      <c r="L509" s="10">
        <v>10278</v>
      </c>
      <c r="M509" s="10">
        <v>33</v>
      </c>
      <c r="N509" s="10">
        <v>39.6</v>
      </c>
      <c r="O509" s="10">
        <v>10.293205775533705</v>
      </c>
      <c r="P509" s="10">
        <v>10.928156686021319</v>
      </c>
    </row>
    <row r="510" spans="1:16" x14ac:dyDescent="0.3">
      <c r="A510" s="14">
        <v>44560</v>
      </c>
      <c r="B510" s="10" t="s">
        <v>39</v>
      </c>
      <c r="C510" s="10">
        <v>366</v>
      </c>
      <c r="D510" s="10">
        <v>15826</v>
      </c>
      <c r="E510" s="10">
        <v>16192</v>
      </c>
      <c r="F510" s="10">
        <v>33</v>
      </c>
      <c r="G510" s="10">
        <v>11090.909090909092</v>
      </c>
      <c r="J510" s="10">
        <v>186</v>
      </c>
      <c r="K510" s="10">
        <v>4725</v>
      </c>
      <c r="L510" s="10">
        <v>4911</v>
      </c>
      <c r="M510" s="10">
        <v>33</v>
      </c>
      <c r="N510" s="10">
        <v>49.180327868852459</v>
      </c>
      <c r="O510" s="10">
        <v>70.144066725641352</v>
      </c>
      <c r="P510" s="10">
        <v>69.670207509881422</v>
      </c>
    </row>
    <row r="511" spans="1:16" x14ac:dyDescent="0.3">
      <c r="A511" s="14">
        <v>44560</v>
      </c>
      <c r="B511" s="10" t="s">
        <v>38</v>
      </c>
      <c r="C511" s="10">
        <v>194</v>
      </c>
      <c r="D511" s="10">
        <v>14281</v>
      </c>
      <c r="E511" s="10">
        <v>14475</v>
      </c>
      <c r="F511" s="10">
        <v>33</v>
      </c>
      <c r="G511" s="10">
        <v>5878.787878787879</v>
      </c>
      <c r="J511" s="10">
        <v>125</v>
      </c>
      <c r="K511" s="10">
        <v>6238</v>
      </c>
      <c r="L511" s="10">
        <v>6363</v>
      </c>
      <c r="M511" s="10">
        <v>33</v>
      </c>
      <c r="N511" s="10">
        <v>35.567010309278352</v>
      </c>
      <c r="O511" s="10">
        <v>56.319585463202856</v>
      </c>
      <c r="P511" s="10">
        <v>56.041450777202073</v>
      </c>
    </row>
    <row r="512" spans="1:16" x14ac:dyDescent="0.3">
      <c r="A512" s="14">
        <v>44560</v>
      </c>
      <c r="B512" s="10" t="s">
        <v>36</v>
      </c>
      <c r="C512" s="10">
        <v>223</v>
      </c>
      <c r="D512" s="10">
        <v>16875</v>
      </c>
      <c r="E512" s="10">
        <v>17098</v>
      </c>
      <c r="F512" s="10">
        <v>33</v>
      </c>
      <c r="G512" s="10">
        <v>6757.575757575758</v>
      </c>
      <c r="J512" s="10">
        <v>154</v>
      </c>
      <c r="K512" s="10">
        <v>13808</v>
      </c>
      <c r="L512" s="10">
        <v>13962</v>
      </c>
      <c r="M512" s="10">
        <v>33</v>
      </c>
      <c r="N512" s="10">
        <v>30.941704035874441</v>
      </c>
      <c r="O512" s="10">
        <v>18.174814814814816</v>
      </c>
      <c r="P512" s="10">
        <v>18.341326470932273</v>
      </c>
    </row>
    <row r="513" spans="1:16" x14ac:dyDescent="0.3">
      <c r="A513" s="14">
        <v>44560</v>
      </c>
      <c r="B513" s="10" t="s">
        <v>42</v>
      </c>
      <c r="C513" s="10">
        <v>173</v>
      </c>
      <c r="D513" s="10">
        <v>12546</v>
      </c>
      <c r="E513" s="10">
        <v>12719</v>
      </c>
      <c r="F513" s="10">
        <v>33</v>
      </c>
      <c r="G513" s="10">
        <v>5242.4242424242429</v>
      </c>
      <c r="J513" s="10">
        <v>74</v>
      </c>
      <c r="K513" s="10">
        <v>7610</v>
      </c>
      <c r="L513" s="10">
        <v>7684</v>
      </c>
      <c r="M513" s="10">
        <v>33</v>
      </c>
      <c r="N513" s="10">
        <v>57.225433526011557</v>
      </c>
      <c r="O513" s="10">
        <v>39.343216961581376</v>
      </c>
      <c r="P513" s="10">
        <v>39.586445475273216</v>
      </c>
    </row>
    <row r="514" spans="1:16" x14ac:dyDescent="0.3">
      <c r="A514" s="14">
        <v>44560</v>
      </c>
      <c r="B514" s="10" t="s">
        <v>43</v>
      </c>
      <c r="C514" s="10">
        <v>749</v>
      </c>
      <c r="D514" s="10">
        <v>8214</v>
      </c>
      <c r="E514" s="10">
        <v>8963</v>
      </c>
      <c r="F514" s="10">
        <v>33</v>
      </c>
      <c r="G514" s="10">
        <v>22696.9696969697</v>
      </c>
      <c r="J514" s="10">
        <v>142</v>
      </c>
      <c r="K514" s="10">
        <v>3807</v>
      </c>
      <c r="L514" s="10">
        <v>3949</v>
      </c>
      <c r="M514" s="10">
        <v>33</v>
      </c>
      <c r="N514" s="10">
        <v>81.041388518024021</v>
      </c>
      <c r="O514" s="10">
        <v>53.652300949598242</v>
      </c>
      <c r="P514" s="10">
        <v>55.941091152515895</v>
      </c>
    </row>
    <row r="515" spans="1:16" x14ac:dyDescent="0.3">
      <c r="A515" s="14">
        <v>44560</v>
      </c>
      <c r="B515" s="10" t="s">
        <v>40</v>
      </c>
      <c r="C515" s="10">
        <v>457</v>
      </c>
      <c r="D515" s="10">
        <v>18482</v>
      </c>
      <c r="E515" s="10">
        <v>18939</v>
      </c>
      <c r="F515" s="10">
        <v>33</v>
      </c>
      <c r="G515" s="10">
        <v>13848.48484848485</v>
      </c>
      <c r="J515" s="10">
        <v>78</v>
      </c>
      <c r="K515" s="10">
        <v>12074</v>
      </c>
      <c r="L515" s="10">
        <v>12152</v>
      </c>
      <c r="M515" s="10">
        <v>33</v>
      </c>
      <c r="N515" s="10">
        <v>82.932166301969374</v>
      </c>
      <c r="O515" s="10">
        <v>34.671572340655771</v>
      </c>
      <c r="P515" s="10">
        <v>35.836105390992131</v>
      </c>
    </row>
    <row r="516" spans="1:16" x14ac:dyDescent="0.3">
      <c r="A516" s="14">
        <v>44560</v>
      </c>
      <c r="B516" s="10" t="s">
        <v>41</v>
      </c>
      <c r="C516" s="10">
        <v>124</v>
      </c>
      <c r="D516" s="10">
        <v>6664</v>
      </c>
      <c r="E516" s="10">
        <v>6788</v>
      </c>
      <c r="F516" s="10">
        <v>33</v>
      </c>
      <c r="G516" s="10">
        <v>3757.575757575758</v>
      </c>
      <c r="J516" s="10">
        <v>75</v>
      </c>
      <c r="K516" s="10">
        <v>4209</v>
      </c>
      <c r="L516" s="10">
        <v>4284</v>
      </c>
      <c r="M516" s="10">
        <v>33</v>
      </c>
      <c r="N516" s="10">
        <v>39.516129032258064</v>
      </c>
      <c r="O516" s="10">
        <v>36.839735894357744</v>
      </c>
      <c r="P516" s="10">
        <v>36.888626988803772</v>
      </c>
    </row>
    <row r="517" spans="1:16" x14ac:dyDescent="0.3">
      <c r="A517" s="2">
        <v>44564</v>
      </c>
      <c r="B517" s="3" t="s">
        <v>44</v>
      </c>
      <c r="C517" s="10">
        <v>177</v>
      </c>
      <c r="D517" s="15">
        <v>11390</v>
      </c>
      <c r="E517" s="15">
        <f>+C517+D517</f>
        <v>11567</v>
      </c>
      <c r="F517" s="13">
        <v>33</v>
      </c>
      <c r="G517" s="13">
        <f>(1000/F517)*C517</f>
        <v>5363.636363636364</v>
      </c>
      <c r="J517" s="10">
        <v>173</v>
      </c>
      <c r="K517" s="15">
        <v>6604</v>
      </c>
      <c r="L517" s="15">
        <f t="shared" ref="L517:L518" si="171">+J517+K517</f>
        <v>6777</v>
      </c>
      <c r="M517" s="10">
        <v>33</v>
      </c>
      <c r="N517" s="10">
        <f>+(C517-J517)/C517*100</f>
        <v>2.2598870056497176</v>
      </c>
      <c r="O517" s="10">
        <f>+(D517-K517)/D517*100</f>
        <v>42.019315188762072</v>
      </c>
      <c r="P517" s="10">
        <f>+(E517-L517)/E517*100</f>
        <v>41.410910348404947</v>
      </c>
    </row>
    <row r="518" spans="1:16" x14ac:dyDescent="0.3">
      <c r="A518" s="2">
        <v>44564</v>
      </c>
      <c r="B518" s="3" t="s">
        <v>37</v>
      </c>
      <c r="C518" s="10">
        <v>103</v>
      </c>
      <c r="D518" s="15">
        <v>6433</v>
      </c>
      <c r="E518" s="15">
        <f t="shared" ref="E518:E525" si="172">+C518+D518</f>
        <v>6536</v>
      </c>
      <c r="F518" s="13">
        <v>33</v>
      </c>
      <c r="G518" s="13">
        <f t="shared" ref="G518:G525" si="173">(1000/F518)*C518</f>
        <v>3121.2121212121215</v>
      </c>
      <c r="J518" s="10">
        <v>75</v>
      </c>
      <c r="K518" s="15">
        <v>1741</v>
      </c>
      <c r="L518" s="15">
        <f t="shared" si="171"/>
        <v>1816</v>
      </c>
      <c r="M518" s="10">
        <v>33</v>
      </c>
      <c r="N518" s="10">
        <f>+(C518-J518)/C518*100</f>
        <v>27.184466019417474</v>
      </c>
      <c r="O518" s="10">
        <f t="shared" ref="O518:P525" si="174">+(D518-K518)/D518*100</f>
        <v>72.936421576247483</v>
      </c>
      <c r="P518" s="10">
        <f t="shared" si="174"/>
        <v>72.215422276621794</v>
      </c>
    </row>
    <row r="519" spans="1:16" x14ac:dyDescent="0.3">
      <c r="A519" s="2">
        <v>44564</v>
      </c>
      <c r="B519" s="3" t="s">
        <v>39</v>
      </c>
      <c r="C519" s="10">
        <v>189</v>
      </c>
      <c r="D519" s="10">
        <v>2819</v>
      </c>
      <c r="E519" s="15">
        <f>+C519+D519</f>
        <v>3008</v>
      </c>
      <c r="F519" s="13">
        <v>33</v>
      </c>
      <c r="G519" s="13">
        <f t="shared" si="173"/>
        <v>5727.2727272727279</v>
      </c>
      <c r="J519" s="10">
        <v>111</v>
      </c>
      <c r="K519" s="15">
        <v>2539</v>
      </c>
      <c r="L519" s="15">
        <f>+J519+K519</f>
        <v>2650</v>
      </c>
      <c r="M519" s="10">
        <v>33</v>
      </c>
      <c r="N519" s="10">
        <f t="shared" ref="N519:N525" si="175">+(C519-J519)/C519*100</f>
        <v>41.269841269841265</v>
      </c>
      <c r="O519" s="10">
        <f t="shared" si="174"/>
        <v>9.9326002128414324</v>
      </c>
      <c r="P519" s="10">
        <f t="shared" si="174"/>
        <v>11.901595744680851</v>
      </c>
    </row>
    <row r="520" spans="1:16" x14ac:dyDescent="0.3">
      <c r="A520" s="2">
        <v>44564</v>
      </c>
      <c r="B520" s="3" t="s">
        <v>38</v>
      </c>
      <c r="C520" s="10">
        <v>124</v>
      </c>
      <c r="D520" s="10">
        <v>4745</v>
      </c>
      <c r="E520" s="15">
        <f t="shared" si="172"/>
        <v>4869</v>
      </c>
      <c r="F520" s="13">
        <v>33</v>
      </c>
      <c r="G520" s="13">
        <f t="shared" si="173"/>
        <v>3757.575757575758</v>
      </c>
      <c r="J520" s="10">
        <v>118</v>
      </c>
      <c r="K520" s="15">
        <v>3183</v>
      </c>
      <c r="L520" s="15">
        <f>+J520+K520</f>
        <v>3301</v>
      </c>
      <c r="M520" s="10">
        <v>33</v>
      </c>
      <c r="N520" s="10">
        <f t="shared" si="175"/>
        <v>4.838709677419355</v>
      </c>
      <c r="O520" s="10">
        <f t="shared" si="174"/>
        <v>32.918861959957852</v>
      </c>
      <c r="P520" s="10">
        <f t="shared" si="174"/>
        <v>32.203737933867323</v>
      </c>
    </row>
    <row r="521" spans="1:16" x14ac:dyDescent="0.3">
      <c r="A521" s="2">
        <v>44564</v>
      </c>
      <c r="B521" s="3" t="s">
        <v>36</v>
      </c>
      <c r="C521" s="10">
        <v>129</v>
      </c>
      <c r="D521" s="15">
        <v>11276</v>
      </c>
      <c r="E521" s="15">
        <f t="shared" si="172"/>
        <v>11405</v>
      </c>
      <c r="F521" s="13">
        <v>33</v>
      </c>
      <c r="G521" s="13">
        <f t="shared" si="173"/>
        <v>3909.0909090909095</v>
      </c>
      <c r="J521" s="10">
        <v>145</v>
      </c>
      <c r="K521" s="15">
        <v>1936</v>
      </c>
      <c r="L521" s="15">
        <f t="shared" ref="L521:L525" si="176">+J521+K521</f>
        <v>2081</v>
      </c>
      <c r="M521" s="10">
        <v>33</v>
      </c>
      <c r="N521" s="10">
        <f t="shared" si="175"/>
        <v>-12.403100775193799</v>
      </c>
      <c r="O521" s="10">
        <f t="shared" si="174"/>
        <v>82.830791060659806</v>
      </c>
      <c r="P521" s="10">
        <f t="shared" si="174"/>
        <v>81.753616834721612</v>
      </c>
    </row>
    <row r="522" spans="1:16" x14ac:dyDescent="0.3">
      <c r="A522" s="2">
        <v>44564</v>
      </c>
      <c r="B522" s="3" t="s">
        <v>42</v>
      </c>
      <c r="C522" s="10">
        <v>85</v>
      </c>
      <c r="D522" s="15">
        <v>4366</v>
      </c>
      <c r="E522" s="15">
        <f>+C522+D522</f>
        <v>4451</v>
      </c>
      <c r="F522" s="13">
        <v>33</v>
      </c>
      <c r="G522" s="13">
        <f t="shared" si="173"/>
        <v>2575.757575757576</v>
      </c>
      <c r="J522" s="10">
        <v>59</v>
      </c>
      <c r="K522" s="15">
        <v>3289</v>
      </c>
      <c r="L522" s="15">
        <f t="shared" si="176"/>
        <v>3348</v>
      </c>
      <c r="M522" s="10">
        <v>33</v>
      </c>
      <c r="N522" s="10">
        <f t="shared" si="175"/>
        <v>30.588235294117649</v>
      </c>
      <c r="O522" s="10">
        <f t="shared" si="174"/>
        <v>24.667888227210259</v>
      </c>
      <c r="P522" s="10">
        <f t="shared" si="174"/>
        <v>24.780948101550212</v>
      </c>
    </row>
    <row r="523" spans="1:16" x14ac:dyDescent="0.3">
      <c r="A523" s="2">
        <v>44564</v>
      </c>
      <c r="B523" s="3" t="s">
        <v>43</v>
      </c>
      <c r="C523" s="10">
        <v>145</v>
      </c>
      <c r="D523" s="15">
        <v>4424</v>
      </c>
      <c r="E523" s="15">
        <f t="shared" si="172"/>
        <v>4569</v>
      </c>
      <c r="F523" s="13">
        <v>33</v>
      </c>
      <c r="G523" s="13">
        <f t="shared" si="173"/>
        <v>4393.939393939394</v>
      </c>
      <c r="J523" s="10">
        <v>63</v>
      </c>
      <c r="K523" s="15">
        <v>2711</v>
      </c>
      <c r="L523" s="15">
        <f t="shared" si="176"/>
        <v>2774</v>
      </c>
      <c r="M523" s="10">
        <v>33</v>
      </c>
      <c r="N523" s="10">
        <f t="shared" si="175"/>
        <v>56.551724137931039</v>
      </c>
      <c r="O523" s="10">
        <f t="shared" si="174"/>
        <v>38.720614828209762</v>
      </c>
      <c r="P523" s="10">
        <f t="shared" si="174"/>
        <v>39.286495950973958</v>
      </c>
    </row>
    <row r="524" spans="1:16" x14ac:dyDescent="0.3">
      <c r="A524" s="2">
        <v>44564</v>
      </c>
      <c r="B524" s="3" t="s">
        <v>40</v>
      </c>
      <c r="C524" s="15">
        <v>120</v>
      </c>
      <c r="D524" s="15">
        <v>3618</v>
      </c>
      <c r="E524" s="15">
        <f t="shared" si="172"/>
        <v>3738</v>
      </c>
      <c r="F524" s="13">
        <v>33</v>
      </c>
      <c r="G524" s="13">
        <f t="shared" si="173"/>
        <v>3636.3636363636365</v>
      </c>
      <c r="J524" s="15">
        <v>76</v>
      </c>
      <c r="K524" s="15">
        <v>2377</v>
      </c>
      <c r="L524" s="15">
        <f t="shared" si="176"/>
        <v>2453</v>
      </c>
      <c r="M524" s="10">
        <v>33</v>
      </c>
      <c r="N524" s="10">
        <f t="shared" si="175"/>
        <v>36.666666666666664</v>
      </c>
      <c r="O524" s="10">
        <f t="shared" si="174"/>
        <v>34.30071862907684</v>
      </c>
      <c r="P524" s="10">
        <f t="shared" si="174"/>
        <v>34.376672017121457</v>
      </c>
    </row>
    <row r="525" spans="1:16" x14ac:dyDescent="0.3">
      <c r="A525" s="2">
        <v>44564</v>
      </c>
      <c r="B525" s="3" t="s">
        <v>41</v>
      </c>
      <c r="C525" s="10">
        <v>94</v>
      </c>
      <c r="D525" s="15">
        <v>6912</v>
      </c>
      <c r="E525" s="15">
        <f t="shared" si="172"/>
        <v>7006</v>
      </c>
      <c r="F525" s="13">
        <v>33</v>
      </c>
      <c r="G525" s="13">
        <f t="shared" si="173"/>
        <v>2848.4848484848485</v>
      </c>
      <c r="J525" s="10">
        <v>52</v>
      </c>
      <c r="K525" s="15">
        <v>4256</v>
      </c>
      <c r="L525" s="15">
        <f t="shared" si="176"/>
        <v>4308</v>
      </c>
      <c r="M525" s="10">
        <v>33</v>
      </c>
      <c r="N525" s="10">
        <f t="shared" si="175"/>
        <v>44.680851063829785</v>
      </c>
      <c r="O525" s="10">
        <f t="shared" si="174"/>
        <v>38.425925925925924</v>
      </c>
      <c r="P525" s="10">
        <f t="shared" si="174"/>
        <v>38.509848701113327</v>
      </c>
    </row>
    <row r="526" spans="1:16" x14ac:dyDescent="0.3">
      <c r="A526" s="14">
        <v>44565</v>
      </c>
      <c r="B526" s="10" t="s">
        <v>44</v>
      </c>
      <c r="C526" s="10">
        <v>88</v>
      </c>
      <c r="D526" s="10">
        <v>2806</v>
      </c>
      <c r="E526" s="10">
        <v>2894</v>
      </c>
      <c r="F526" s="10">
        <v>33</v>
      </c>
      <c r="G526" s="10">
        <v>2666.666666666667</v>
      </c>
      <c r="J526" s="10">
        <v>83</v>
      </c>
      <c r="K526" s="10">
        <v>3618</v>
      </c>
      <c r="L526" s="10">
        <v>3701</v>
      </c>
      <c r="M526" s="10">
        <v>33</v>
      </c>
      <c r="N526" s="10">
        <v>5.6818181818181817</v>
      </c>
      <c r="O526" s="10">
        <v>-28.937990021382753</v>
      </c>
      <c r="P526" s="10">
        <v>-27.8852798894264</v>
      </c>
    </row>
    <row r="527" spans="1:16" x14ac:dyDescent="0.3">
      <c r="A527" s="14">
        <v>44565</v>
      </c>
      <c r="B527" s="10" t="s">
        <v>37</v>
      </c>
      <c r="C527" s="10">
        <v>138</v>
      </c>
      <c r="D527" s="10">
        <v>2349</v>
      </c>
      <c r="E527" s="10">
        <v>2487</v>
      </c>
      <c r="F527" s="10">
        <v>33</v>
      </c>
      <c r="G527" s="10">
        <v>4181.818181818182</v>
      </c>
      <c r="J527" s="10">
        <v>38</v>
      </c>
      <c r="K527" s="10">
        <v>1683</v>
      </c>
      <c r="L527" s="10">
        <v>1721</v>
      </c>
      <c r="M527" s="10">
        <v>33</v>
      </c>
      <c r="N527" s="10">
        <v>72.463768115942031</v>
      </c>
      <c r="O527" s="10">
        <v>28.35249042145594</v>
      </c>
      <c r="P527" s="10">
        <v>30.800160836349015</v>
      </c>
    </row>
    <row r="528" spans="1:16" x14ac:dyDescent="0.3">
      <c r="A528" s="14">
        <v>44565</v>
      </c>
      <c r="B528" s="10" t="s">
        <v>39</v>
      </c>
      <c r="C528" s="10">
        <v>67</v>
      </c>
      <c r="D528" s="10">
        <v>2063</v>
      </c>
      <c r="E528" s="10">
        <v>2130</v>
      </c>
      <c r="F528" s="10">
        <v>33</v>
      </c>
      <c r="G528" s="10">
        <v>2030.3030303030305</v>
      </c>
      <c r="J528" s="10">
        <v>49</v>
      </c>
      <c r="K528" s="10">
        <v>2210</v>
      </c>
      <c r="L528" s="10">
        <v>2259</v>
      </c>
      <c r="M528" s="10">
        <v>33</v>
      </c>
      <c r="N528" s="10">
        <v>26.865671641791046</v>
      </c>
      <c r="O528" s="10">
        <v>-7.1255453223460981</v>
      </c>
      <c r="P528" s="10">
        <v>-6.056338028169014</v>
      </c>
    </row>
    <row r="529" spans="1:32" x14ac:dyDescent="0.3">
      <c r="A529" s="14">
        <v>44565</v>
      </c>
      <c r="B529" s="10" t="s">
        <v>38</v>
      </c>
      <c r="C529" s="10">
        <v>62</v>
      </c>
      <c r="D529" s="10">
        <v>11838</v>
      </c>
      <c r="E529" s="10">
        <v>11900</v>
      </c>
      <c r="F529" s="10">
        <v>33</v>
      </c>
      <c r="G529" s="10">
        <v>1878.787878787879</v>
      </c>
      <c r="J529" s="10">
        <v>26</v>
      </c>
      <c r="K529" s="10">
        <v>1439</v>
      </c>
      <c r="L529" s="10">
        <v>1465</v>
      </c>
      <c r="M529" s="10">
        <v>33</v>
      </c>
      <c r="N529" s="10">
        <v>58.064516129032263</v>
      </c>
      <c r="O529" s="10">
        <v>87.844230444331814</v>
      </c>
      <c r="P529" s="10">
        <v>87.689075630252105</v>
      </c>
    </row>
    <row r="530" spans="1:32" x14ac:dyDescent="0.3">
      <c r="A530" s="14">
        <v>44565</v>
      </c>
      <c r="B530" s="10" t="s">
        <v>36</v>
      </c>
      <c r="C530" s="10">
        <v>193</v>
      </c>
      <c r="D530" s="10">
        <v>2584</v>
      </c>
      <c r="E530" s="10">
        <v>2777</v>
      </c>
      <c r="F530" s="10">
        <v>33</v>
      </c>
      <c r="G530" s="10">
        <v>5848.484848484849</v>
      </c>
      <c r="J530" s="10">
        <v>100</v>
      </c>
      <c r="K530" s="10">
        <v>2633</v>
      </c>
      <c r="L530" s="10">
        <v>2733</v>
      </c>
      <c r="M530" s="10">
        <v>33</v>
      </c>
      <c r="N530" s="10">
        <v>48.186528497409327</v>
      </c>
      <c r="O530" s="10">
        <v>-1.8962848297213624</v>
      </c>
      <c r="P530" s="10">
        <v>1.5844436442203818</v>
      </c>
    </row>
    <row r="531" spans="1:32" x14ac:dyDescent="0.3">
      <c r="A531" s="14">
        <v>44565</v>
      </c>
      <c r="B531" s="10" t="s">
        <v>42</v>
      </c>
      <c r="C531" s="10">
        <v>10</v>
      </c>
      <c r="D531" s="10">
        <v>1364</v>
      </c>
      <c r="E531" s="10">
        <v>1374</v>
      </c>
      <c r="F531" s="10">
        <v>33</v>
      </c>
      <c r="G531" s="10">
        <v>303.03030303030306</v>
      </c>
      <c r="J531" s="10">
        <v>67</v>
      </c>
      <c r="K531" s="10">
        <v>2504</v>
      </c>
      <c r="L531" s="10">
        <v>2571</v>
      </c>
      <c r="M531" s="10">
        <v>33</v>
      </c>
      <c r="N531" s="10">
        <v>-570</v>
      </c>
      <c r="O531" s="10">
        <v>-83.577712609970675</v>
      </c>
      <c r="P531" s="10">
        <v>-87.117903930131007</v>
      </c>
    </row>
    <row r="532" spans="1:32" x14ac:dyDescent="0.3">
      <c r="A532" s="14">
        <v>44565</v>
      </c>
      <c r="B532" s="10" t="s">
        <v>43</v>
      </c>
      <c r="C532" s="10">
        <v>51</v>
      </c>
      <c r="D532" s="10">
        <v>1564</v>
      </c>
      <c r="E532" s="10">
        <v>1615</v>
      </c>
      <c r="F532" s="10">
        <v>33</v>
      </c>
      <c r="G532" s="10">
        <v>1545.4545454545455</v>
      </c>
      <c r="J532" s="10">
        <v>17</v>
      </c>
      <c r="K532" s="10">
        <v>1561</v>
      </c>
      <c r="L532" s="10">
        <v>1578</v>
      </c>
      <c r="M532" s="10">
        <v>33</v>
      </c>
      <c r="N532" s="10">
        <v>66.666666666666657</v>
      </c>
      <c r="O532" s="10">
        <v>0.1918158567774936</v>
      </c>
      <c r="P532" s="10">
        <v>2.2910216718266252</v>
      </c>
    </row>
    <row r="533" spans="1:32" x14ac:dyDescent="0.3">
      <c r="A533" s="14">
        <v>44565</v>
      </c>
      <c r="B533" s="10" t="s">
        <v>40</v>
      </c>
      <c r="C533" s="10">
        <v>36</v>
      </c>
      <c r="D533" s="10">
        <v>3554</v>
      </c>
      <c r="E533" s="10">
        <v>3590</v>
      </c>
      <c r="F533" s="10">
        <v>33</v>
      </c>
      <c r="G533" s="10">
        <v>1090.909090909091</v>
      </c>
      <c r="J533" s="10">
        <v>58</v>
      </c>
      <c r="K533" s="10">
        <v>2653</v>
      </c>
      <c r="L533" s="10">
        <v>2711</v>
      </c>
      <c r="M533" s="10">
        <v>33</v>
      </c>
      <c r="N533" s="10">
        <v>-61.111111111111114</v>
      </c>
      <c r="O533" s="10">
        <v>25.351716375914464</v>
      </c>
      <c r="P533" s="10">
        <v>24.484679665738163</v>
      </c>
    </row>
    <row r="534" spans="1:32" x14ac:dyDescent="0.3">
      <c r="A534" s="14">
        <v>44565</v>
      </c>
      <c r="B534" s="10" t="s">
        <v>41</v>
      </c>
      <c r="C534" s="10">
        <v>770</v>
      </c>
      <c r="D534" s="10">
        <v>3755</v>
      </c>
      <c r="E534" s="10">
        <v>4525</v>
      </c>
      <c r="F534" s="10">
        <v>33</v>
      </c>
      <c r="G534" s="10">
        <v>23333.333333333336</v>
      </c>
      <c r="J534" s="10">
        <v>41</v>
      </c>
      <c r="K534" s="10">
        <v>2321</v>
      </c>
      <c r="L534" s="10">
        <v>2362</v>
      </c>
      <c r="M534" s="10">
        <v>33</v>
      </c>
      <c r="N534" s="10">
        <v>94.675324675324674</v>
      </c>
      <c r="O534" s="10">
        <v>38.189081225033291</v>
      </c>
      <c r="P534" s="10">
        <v>47.80110497237569</v>
      </c>
    </row>
    <row r="535" spans="1:32" x14ac:dyDescent="0.3">
      <c r="A535" s="2">
        <v>44566</v>
      </c>
      <c r="B535" s="3" t="s">
        <v>44</v>
      </c>
      <c r="C535" s="10">
        <v>158</v>
      </c>
      <c r="D535" s="15">
        <v>7024</v>
      </c>
      <c r="E535" s="15">
        <f>+C535+D535</f>
        <v>7182</v>
      </c>
      <c r="F535" s="13">
        <v>33</v>
      </c>
      <c r="G535" s="13">
        <f>(1000/F535)*C535</f>
        <v>4787.878787878788</v>
      </c>
      <c r="J535" s="10">
        <v>132</v>
      </c>
      <c r="K535" s="15">
        <v>3671</v>
      </c>
      <c r="L535" s="15">
        <f t="shared" ref="L535:L536" si="177">+J535+K535</f>
        <v>3803</v>
      </c>
      <c r="M535" s="10">
        <v>33</v>
      </c>
      <c r="N535" s="10">
        <f>+(C535-J535)/C535*100</f>
        <v>16.455696202531644</v>
      </c>
      <c r="O535" s="10">
        <f>+(D535-K535)/D535*100</f>
        <v>47.736332574031891</v>
      </c>
      <c r="P535" s="10">
        <f>+(E535-L535)/E535*100</f>
        <v>47.048175995544419</v>
      </c>
      <c r="Q535" s="8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</row>
    <row r="536" spans="1:32" x14ac:dyDescent="0.3">
      <c r="A536" s="2">
        <v>44566</v>
      </c>
      <c r="B536" s="3" t="s">
        <v>37</v>
      </c>
      <c r="C536" s="10">
        <v>82</v>
      </c>
      <c r="D536" s="15">
        <v>3067</v>
      </c>
      <c r="E536" s="15">
        <f t="shared" ref="E536:E543" si="178">+C536+D536</f>
        <v>3149</v>
      </c>
      <c r="F536" s="13">
        <v>33</v>
      </c>
      <c r="G536" s="13">
        <f t="shared" ref="G536:G543" si="179">(1000/F536)*C536</f>
        <v>2484.848484848485</v>
      </c>
      <c r="J536" s="10">
        <v>34</v>
      </c>
      <c r="K536" s="15">
        <v>1807</v>
      </c>
      <c r="L536" s="15">
        <f t="shared" si="177"/>
        <v>1841</v>
      </c>
      <c r="M536" s="10">
        <v>33</v>
      </c>
      <c r="N536" s="10">
        <f t="shared" ref="N536:P543" si="180">+(C536-J536)/C536*100</f>
        <v>58.536585365853654</v>
      </c>
      <c r="O536" s="10">
        <f t="shared" si="180"/>
        <v>41.08249103358331</v>
      </c>
      <c r="P536" s="10">
        <f t="shared" si="180"/>
        <v>41.536995871705301</v>
      </c>
      <c r="Q536" s="8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</row>
    <row r="537" spans="1:32" x14ac:dyDescent="0.3">
      <c r="A537" s="2">
        <v>44566</v>
      </c>
      <c r="B537" s="3" t="s">
        <v>39</v>
      </c>
      <c r="C537" s="10">
        <v>67</v>
      </c>
      <c r="D537" s="10">
        <v>3919</v>
      </c>
      <c r="E537" s="15">
        <f>+C537+D537</f>
        <v>3986</v>
      </c>
      <c r="F537" s="13">
        <v>33</v>
      </c>
      <c r="G537" s="13">
        <f t="shared" si="179"/>
        <v>2030.3030303030305</v>
      </c>
      <c r="J537" s="10">
        <v>50</v>
      </c>
      <c r="K537" s="15">
        <v>3298</v>
      </c>
      <c r="L537" s="15">
        <f>+J537+K537</f>
        <v>3348</v>
      </c>
      <c r="M537" s="10">
        <v>33</v>
      </c>
      <c r="N537" s="10">
        <f t="shared" si="180"/>
        <v>25.373134328358208</v>
      </c>
      <c r="O537" s="10">
        <f t="shared" si="180"/>
        <v>15.845879050778262</v>
      </c>
      <c r="P537" s="10">
        <f t="shared" si="180"/>
        <v>16.006021073758152</v>
      </c>
      <c r="Q537" s="8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</row>
    <row r="538" spans="1:32" x14ac:dyDescent="0.3">
      <c r="A538" s="2">
        <v>44566</v>
      </c>
      <c r="B538" s="3" t="s">
        <v>38</v>
      </c>
      <c r="C538" s="10">
        <v>21</v>
      </c>
      <c r="D538" s="10">
        <v>4101</v>
      </c>
      <c r="E538" s="15">
        <f t="shared" si="178"/>
        <v>4122</v>
      </c>
      <c r="F538" s="13">
        <v>33</v>
      </c>
      <c r="G538" s="13">
        <f t="shared" si="179"/>
        <v>636.36363636363637</v>
      </c>
      <c r="J538" s="10">
        <v>3</v>
      </c>
      <c r="K538" s="15">
        <v>2002</v>
      </c>
      <c r="L538" s="15">
        <f>+J538+K538</f>
        <v>2005</v>
      </c>
      <c r="M538" s="10">
        <v>33</v>
      </c>
      <c r="N538" s="10">
        <f t="shared" si="180"/>
        <v>85.714285714285708</v>
      </c>
      <c r="O538" s="10">
        <f>+(D538-K539)/D538*100</f>
        <v>61.375274323335773</v>
      </c>
      <c r="P538" s="10">
        <f t="shared" si="180"/>
        <v>51.358563803978655</v>
      </c>
      <c r="Q538" s="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</row>
    <row r="539" spans="1:32" x14ac:dyDescent="0.3">
      <c r="A539" s="2">
        <v>44566</v>
      </c>
      <c r="B539" s="3" t="s">
        <v>36</v>
      </c>
      <c r="C539" s="10">
        <v>82</v>
      </c>
      <c r="D539" s="15">
        <v>1982</v>
      </c>
      <c r="E539" s="15">
        <f t="shared" si="178"/>
        <v>2064</v>
      </c>
      <c r="F539" s="13">
        <v>33</v>
      </c>
      <c r="G539" s="13">
        <f t="shared" si="179"/>
        <v>2484.848484848485</v>
      </c>
      <c r="J539" s="10">
        <v>32</v>
      </c>
      <c r="K539" s="15">
        <v>1584</v>
      </c>
      <c r="L539" s="15">
        <f>+J539+K539</f>
        <v>1616</v>
      </c>
      <c r="M539" s="10">
        <v>33</v>
      </c>
      <c r="N539" s="10">
        <f t="shared" si="180"/>
        <v>60.975609756097562</v>
      </c>
      <c r="O539" s="10" t="e">
        <f>+(D539-#REF!)/D539*100</f>
        <v>#REF!</v>
      </c>
      <c r="P539" s="10">
        <f t="shared" si="180"/>
        <v>21.705426356589147</v>
      </c>
      <c r="Q539" s="8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</row>
    <row r="540" spans="1:32" x14ac:dyDescent="0.3">
      <c r="A540" s="2">
        <v>44566</v>
      </c>
      <c r="B540" s="3" t="s">
        <v>42</v>
      </c>
      <c r="C540" s="10">
        <v>67</v>
      </c>
      <c r="D540" s="15">
        <v>2760</v>
      </c>
      <c r="E540" s="15">
        <f>+C540+D540</f>
        <v>2827</v>
      </c>
      <c r="F540" s="13">
        <v>33</v>
      </c>
      <c r="G540" s="13">
        <f t="shared" si="179"/>
        <v>2030.3030303030305</v>
      </c>
      <c r="J540" s="10">
        <v>34</v>
      </c>
      <c r="K540" s="15">
        <v>11747</v>
      </c>
      <c r="L540" s="15">
        <f>+J540+K540</f>
        <v>11781</v>
      </c>
      <c r="M540" s="10">
        <v>33</v>
      </c>
      <c r="N540" s="10">
        <f t="shared" si="180"/>
        <v>49.253731343283583</v>
      </c>
      <c r="O540" s="10" t="e">
        <f>+(D540-#REF!)/D540*100</f>
        <v>#REF!</v>
      </c>
      <c r="P540" s="10">
        <f t="shared" si="180"/>
        <v>-316.73151750972761</v>
      </c>
      <c r="Q540" s="8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</row>
    <row r="541" spans="1:32" x14ac:dyDescent="0.3">
      <c r="A541" s="2">
        <v>44566</v>
      </c>
      <c r="B541" s="3" t="s">
        <v>43</v>
      </c>
      <c r="C541" s="10">
        <v>69</v>
      </c>
      <c r="D541" s="15">
        <v>1676</v>
      </c>
      <c r="E541" s="15">
        <f t="shared" si="178"/>
        <v>1745</v>
      </c>
      <c r="F541" s="13">
        <v>33</v>
      </c>
      <c r="G541" s="13">
        <f t="shared" si="179"/>
        <v>2090.909090909091</v>
      </c>
      <c r="J541" s="10">
        <v>42</v>
      </c>
      <c r="K541" s="15">
        <v>3781</v>
      </c>
      <c r="L541" s="15">
        <f t="shared" ref="L541:L545" si="181">+J541+K541</f>
        <v>3823</v>
      </c>
      <c r="M541" s="10">
        <v>33</v>
      </c>
      <c r="N541" s="10">
        <f t="shared" si="180"/>
        <v>39.130434782608695</v>
      </c>
      <c r="O541" s="10">
        <f t="shared" si="180"/>
        <v>-125.59665871121719</v>
      </c>
      <c r="P541" s="10">
        <f t="shared" si="180"/>
        <v>-119.08309455587394</v>
      </c>
      <c r="Q541" s="8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</row>
    <row r="542" spans="1:32" x14ac:dyDescent="0.3">
      <c r="A542" s="2">
        <v>44566</v>
      </c>
      <c r="B542" s="3" t="s">
        <v>40</v>
      </c>
      <c r="C542" s="15">
        <v>91</v>
      </c>
      <c r="D542" s="15">
        <v>5804</v>
      </c>
      <c r="E542" s="15">
        <f t="shared" si="178"/>
        <v>5895</v>
      </c>
      <c r="F542" s="13">
        <v>33</v>
      </c>
      <c r="G542" s="13">
        <f t="shared" si="179"/>
        <v>2757.5757575757575</v>
      </c>
      <c r="J542" s="15">
        <v>48</v>
      </c>
      <c r="K542" s="15">
        <v>1844</v>
      </c>
      <c r="L542" s="15">
        <f t="shared" si="181"/>
        <v>1892</v>
      </c>
      <c r="M542" s="10">
        <v>33</v>
      </c>
      <c r="N542" s="10">
        <f t="shared" si="180"/>
        <v>47.252747252747248</v>
      </c>
      <c r="O542" s="10">
        <f t="shared" si="180"/>
        <v>68.228807718814608</v>
      </c>
      <c r="P542" s="10">
        <f t="shared" si="180"/>
        <v>67.905004240882107</v>
      </c>
      <c r="Q542" s="8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</row>
    <row r="543" spans="1:32" x14ac:dyDescent="0.3">
      <c r="A543" s="2">
        <v>44566</v>
      </c>
      <c r="B543" s="3" t="s">
        <v>41</v>
      </c>
      <c r="C543" s="10">
        <v>64</v>
      </c>
      <c r="D543" s="15">
        <v>5553</v>
      </c>
      <c r="E543" s="15">
        <f t="shared" si="178"/>
        <v>5617</v>
      </c>
      <c r="F543" s="13">
        <v>33</v>
      </c>
      <c r="G543" s="13">
        <f t="shared" si="179"/>
        <v>1939.3939393939395</v>
      </c>
      <c r="J543" s="10">
        <v>63</v>
      </c>
      <c r="K543" s="15">
        <v>4641</v>
      </c>
      <c r="L543" s="15">
        <f t="shared" si="181"/>
        <v>4704</v>
      </c>
      <c r="M543" s="10">
        <v>33</v>
      </c>
      <c r="N543" s="10">
        <f t="shared" si="180"/>
        <v>1.5625</v>
      </c>
      <c r="O543" s="10">
        <f t="shared" si="180"/>
        <v>16.423554835224202</v>
      </c>
      <c r="P543" s="10">
        <f t="shared" si="180"/>
        <v>16.254228235713015</v>
      </c>
      <c r="Q543" s="8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</row>
    <row r="544" spans="1:32" x14ac:dyDescent="0.3">
      <c r="A544" s="2">
        <v>44567</v>
      </c>
      <c r="B544" s="3" t="s">
        <v>44</v>
      </c>
      <c r="C544" s="10">
        <v>230</v>
      </c>
      <c r="D544" s="15">
        <v>24825</v>
      </c>
      <c r="E544" s="15">
        <f>+C544+D544</f>
        <v>25055</v>
      </c>
      <c r="F544" s="13">
        <v>33</v>
      </c>
      <c r="G544" s="13">
        <f>(1000/F544)*C544</f>
        <v>6969.69696969697</v>
      </c>
      <c r="J544" s="10">
        <v>109</v>
      </c>
      <c r="K544" s="15">
        <v>6015</v>
      </c>
      <c r="L544" s="15">
        <f t="shared" si="181"/>
        <v>6124</v>
      </c>
      <c r="M544" s="10">
        <v>33</v>
      </c>
      <c r="N544" s="10">
        <f>+(C544-J544)/C544*100</f>
        <v>52.608695652173907</v>
      </c>
      <c r="O544" s="10">
        <f>+(D544-K544)/D544*100</f>
        <v>75.770392749244706</v>
      </c>
      <c r="P544" s="10">
        <f>+(E544-L544)/E544*100</f>
        <v>75.557772899620829</v>
      </c>
      <c r="Q544" s="8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</row>
    <row r="545" spans="1:32" x14ac:dyDescent="0.3">
      <c r="A545" s="2">
        <v>44567</v>
      </c>
      <c r="B545" s="3" t="s">
        <v>37</v>
      </c>
      <c r="C545" s="10">
        <v>43</v>
      </c>
      <c r="D545" s="15">
        <v>5500</v>
      </c>
      <c r="E545" s="15">
        <f t="shared" ref="E545:E552" si="182">+C545+D545</f>
        <v>5543</v>
      </c>
      <c r="F545" s="13">
        <v>33</v>
      </c>
      <c r="G545" s="13">
        <f t="shared" ref="G545:G552" si="183">(1000/F545)*C545</f>
        <v>1303.030303030303</v>
      </c>
      <c r="J545" s="10">
        <v>43</v>
      </c>
      <c r="K545" s="15">
        <v>3592</v>
      </c>
      <c r="L545" s="15">
        <f t="shared" si="181"/>
        <v>3635</v>
      </c>
      <c r="M545" s="10">
        <v>33</v>
      </c>
      <c r="N545" s="10">
        <f t="shared" ref="N545:P552" si="184">+(C545-J545)/C545*100</f>
        <v>0</v>
      </c>
      <c r="O545" s="10">
        <f t="shared" si="184"/>
        <v>34.690909090909088</v>
      </c>
      <c r="P545" s="10">
        <f t="shared" si="184"/>
        <v>34.421793252751222</v>
      </c>
      <c r="Q545" s="8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</row>
    <row r="546" spans="1:32" x14ac:dyDescent="0.3">
      <c r="A546" s="2">
        <v>44567</v>
      </c>
      <c r="B546" s="3" t="s">
        <v>39</v>
      </c>
      <c r="C546" s="10">
        <v>144</v>
      </c>
      <c r="D546" s="10">
        <v>5490</v>
      </c>
      <c r="E546" s="15">
        <f>+C546+D546</f>
        <v>5634</v>
      </c>
      <c r="F546" s="13">
        <v>33</v>
      </c>
      <c r="G546" s="13">
        <f t="shared" si="183"/>
        <v>4363.636363636364</v>
      </c>
      <c r="J546" s="10">
        <v>39</v>
      </c>
      <c r="K546" s="15">
        <v>3017</v>
      </c>
      <c r="L546" s="15">
        <f>+J546+K546</f>
        <v>3056</v>
      </c>
      <c r="M546" s="10">
        <v>33</v>
      </c>
      <c r="N546" s="10">
        <f t="shared" si="184"/>
        <v>72.916666666666657</v>
      </c>
      <c r="O546" s="10">
        <f t="shared" si="184"/>
        <v>45.045537340619305</v>
      </c>
      <c r="P546" s="10">
        <f t="shared" si="184"/>
        <v>45.757898473553425</v>
      </c>
      <c r="Q546" s="8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</row>
    <row r="547" spans="1:32" x14ac:dyDescent="0.3">
      <c r="A547" s="2">
        <v>44567</v>
      </c>
      <c r="B547" s="3" t="s">
        <v>38</v>
      </c>
      <c r="C547" s="10">
        <v>106</v>
      </c>
      <c r="D547" s="10">
        <v>8392</v>
      </c>
      <c r="E547" s="15">
        <f t="shared" si="182"/>
        <v>8498</v>
      </c>
      <c r="F547" s="13">
        <v>33</v>
      </c>
      <c r="G547" s="13">
        <f t="shared" si="183"/>
        <v>3212.1212121212125</v>
      </c>
      <c r="J547" s="10">
        <v>66</v>
      </c>
      <c r="K547" s="15">
        <v>5298</v>
      </c>
      <c r="L547" s="15">
        <f>+J547+K547</f>
        <v>5364</v>
      </c>
      <c r="M547" s="10">
        <v>33</v>
      </c>
      <c r="N547" s="10">
        <f t="shared" si="184"/>
        <v>37.735849056603776</v>
      </c>
      <c r="O547" s="10">
        <f t="shared" si="184"/>
        <v>36.868446139180172</v>
      </c>
      <c r="P547" s="10">
        <f t="shared" si="184"/>
        <v>36.879265709578725</v>
      </c>
      <c r="Q547" s="8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</row>
    <row r="548" spans="1:32" x14ac:dyDescent="0.3">
      <c r="A548" s="2">
        <v>44567</v>
      </c>
      <c r="B548" s="3" t="s">
        <v>36</v>
      </c>
      <c r="C548" s="10">
        <v>157</v>
      </c>
      <c r="D548" s="15">
        <v>4537</v>
      </c>
      <c r="E548" s="15">
        <f t="shared" si="182"/>
        <v>4694</v>
      </c>
      <c r="F548" s="13">
        <v>33</v>
      </c>
      <c r="G548" s="13">
        <f t="shared" si="183"/>
        <v>4757.575757575758</v>
      </c>
      <c r="J548" s="10">
        <v>114</v>
      </c>
      <c r="K548" s="15">
        <v>3562</v>
      </c>
      <c r="L548" s="15">
        <f>+J548+K548</f>
        <v>3676</v>
      </c>
      <c r="M548" s="10">
        <v>33</v>
      </c>
      <c r="N548" s="10">
        <f t="shared" si="184"/>
        <v>27.388535031847134</v>
      </c>
      <c r="O548" s="10">
        <f t="shared" si="184"/>
        <v>21.48997134670487</v>
      </c>
      <c r="P548" s="10">
        <f t="shared" si="184"/>
        <v>21.687260332339157</v>
      </c>
      <c r="Q548" s="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</row>
    <row r="549" spans="1:32" x14ac:dyDescent="0.3">
      <c r="A549" s="2">
        <v>44567</v>
      </c>
      <c r="B549" s="3" t="s">
        <v>42</v>
      </c>
      <c r="C549" s="10">
        <v>116</v>
      </c>
      <c r="D549" s="15">
        <v>9405</v>
      </c>
      <c r="E549" s="15">
        <f>+C549+D549</f>
        <v>9521</v>
      </c>
      <c r="F549" s="13">
        <v>33</v>
      </c>
      <c r="G549" s="13">
        <f t="shared" si="183"/>
        <v>3515.1515151515155</v>
      </c>
      <c r="J549" s="10">
        <v>122</v>
      </c>
      <c r="K549" s="15">
        <v>9120</v>
      </c>
      <c r="L549" s="15">
        <f>+J549+K549</f>
        <v>9242</v>
      </c>
      <c r="M549" s="10">
        <v>33</v>
      </c>
      <c r="N549" s="10">
        <f t="shared" si="184"/>
        <v>-5.1724137931034484</v>
      </c>
      <c r="O549" s="10">
        <f t="shared" si="184"/>
        <v>3.0303030303030303</v>
      </c>
      <c r="P549" s="10">
        <f t="shared" si="184"/>
        <v>2.9303644575149668</v>
      </c>
      <c r="Q549" s="8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</row>
    <row r="550" spans="1:32" x14ac:dyDescent="0.3">
      <c r="A550" s="2">
        <v>44567</v>
      </c>
      <c r="B550" s="3" t="s">
        <v>43</v>
      </c>
      <c r="C550" s="10">
        <v>190</v>
      </c>
      <c r="D550" s="15">
        <v>6237</v>
      </c>
      <c r="E550" s="15">
        <f t="shared" si="182"/>
        <v>6427</v>
      </c>
      <c r="F550" s="13">
        <v>33</v>
      </c>
      <c r="G550" s="13">
        <f t="shared" si="183"/>
        <v>5757.575757575758</v>
      </c>
      <c r="J550" s="10">
        <v>117</v>
      </c>
      <c r="K550" s="15">
        <v>5660</v>
      </c>
      <c r="L550" s="15">
        <f t="shared" ref="L550:L552" si="185">+J550+K550</f>
        <v>5777</v>
      </c>
      <c r="M550" s="10">
        <v>33</v>
      </c>
      <c r="N550" s="10">
        <f t="shared" si="184"/>
        <v>38.421052631578945</v>
      </c>
      <c r="O550" s="10">
        <f t="shared" si="184"/>
        <v>9.2512425845759179</v>
      </c>
      <c r="P550" s="10">
        <f t="shared" si="184"/>
        <v>10.1135833203672</v>
      </c>
      <c r="Q550" s="8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</row>
    <row r="551" spans="1:32" x14ac:dyDescent="0.3">
      <c r="A551" s="2">
        <v>44567</v>
      </c>
      <c r="B551" s="3" t="s">
        <v>40</v>
      </c>
      <c r="C551" s="15">
        <v>125</v>
      </c>
      <c r="D551" s="15">
        <v>3756</v>
      </c>
      <c r="E551" s="15">
        <f t="shared" si="182"/>
        <v>3881</v>
      </c>
      <c r="F551" s="13">
        <v>33</v>
      </c>
      <c r="G551" s="13">
        <f t="shared" si="183"/>
        <v>3787.878787878788</v>
      </c>
      <c r="J551" s="15">
        <v>115</v>
      </c>
      <c r="K551" s="15">
        <v>3152</v>
      </c>
      <c r="L551" s="15">
        <f t="shared" si="185"/>
        <v>3267</v>
      </c>
      <c r="M551" s="10">
        <v>33</v>
      </c>
      <c r="N551" s="10">
        <f t="shared" si="184"/>
        <v>8</v>
      </c>
      <c r="O551" s="10">
        <f t="shared" si="184"/>
        <v>16.080937167199146</v>
      </c>
      <c r="P551" s="10">
        <f t="shared" si="184"/>
        <v>15.820664777119301</v>
      </c>
      <c r="Q551" s="8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</row>
    <row r="552" spans="1:32" x14ac:dyDescent="0.3">
      <c r="A552" s="2">
        <v>44567</v>
      </c>
      <c r="B552" s="3" t="s">
        <v>41</v>
      </c>
      <c r="C552" s="10">
        <v>78</v>
      </c>
      <c r="D552" s="15">
        <v>3609</v>
      </c>
      <c r="E552" s="15">
        <f t="shared" si="182"/>
        <v>3687</v>
      </c>
      <c r="F552" s="13">
        <v>33</v>
      </c>
      <c r="G552" s="13">
        <f t="shared" si="183"/>
        <v>2363.636363636364</v>
      </c>
      <c r="J552" s="10">
        <v>34</v>
      </c>
      <c r="K552" s="15">
        <v>1560</v>
      </c>
      <c r="L552" s="15">
        <f t="shared" si="185"/>
        <v>1594</v>
      </c>
      <c r="M552" s="10">
        <v>33</v>
      </c>
      <c r="N552" s="10">
        <f t="shared" si="184"/>
        <v>56.410256410256409</v>
      </c>
      <c r="O552" s="10">
        <f t="shared" si="184"/>
        <v>56.774729842061511</v>
      </c>
      <c r="P552" s="10">
        <f t="shared" si="184"/>
        <v>56.767019256848386</v>
      </c>
      <c r="Q552" s="8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</row>
    <row r="553" spans="1:32" x14ac:dyDescent="0.3">
      <c r="A553" s="2">
        <v>44571</v>
      </c>
      <c r="B553" s="3" t="s">
        <v>44</v>
      </c>
      <c r="C553" s="10">
        <v>259</v>
      </c>
      <c r="D553" s="15">
        <v>5459</v>
      </c>
      <c r="E553" s="15">
        <f>+C553+D553</f>
        <v>5718</v>
      </c>
      <c r="F553" s="13">
        <v>33</v>
      </c>
      <c r="G553" s="13">
        <f>(1000/F553)*C553</f>
        <v>7848.484848484849</v>
      </c>
      <c r="J553" s="10">
        <v>248</v>
      </c>
      <c r="K553" s="15">
        <v>4422</v>
      </c>
      <c r="L553" s="15">
        <f>+J553+K553</f>
        <v>4670</v>
      </c>
      <c r="M553" s="10">
        <v>33</v>
      </c>
      <c r="N553" s="10">
        <f t="shared" ref="N553:N582" si="186">+(C553-J553)/C553*100</f>
        <v>4.2471042471042466</v>
      </c>
      <c r="O553" s="10">
        <f t="shared" ref="O553:O582" si="187">+(D553-K553)/D553*100</f>
        <v>18.996153141601027</v>
      </c>
      <c r="P553" s="10">
        <f t="shared" ref="P553:P582" si="188">+(E553-L553)/E553*100</f>
        <v>18.328086743616648</v>
      </c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2" x14ac:dyDescent="0.3">
      <c r="A554" s="2">
        <v>44571</v>
      </c>
      <c r="B554" s="3" t="s">
        <v>37</v>
      </c>
      <c r="C554" s="10">
        <v>348</v>
      </c>
      <c r="D554" s="15">
        <v>4837</v>
      </c>
      <c r="E554" s="15">
        <f t="shared" ref="E554:E561" si="189">+C554+D554</f>
        <v>5185</v>
      </c>
      <c r="F554" s="13">
        <v>33</v>
      </c>
      <c r="G554" s="13">
        <f t="shared" ref="G554:G561" si="190">(1000/F554)*C554</f>
        <v>10545.454545454546</v>
      </c>
      <c r="J554" s="10">
        <v>282</v>
      </c>
      <c r="K554" s="15">
        <v>5609</v>
      </c>
      <c r="L554" s="15">
        <f t="shared" ref="L554" si="191">+J554+K554</f>
        <v>5891</v>
      </c>
      <c r="M554" s="10">
        <v>33</v>
      </c>
      <c r="N554" s="10">
        <f t="shared" si="186"/>
        <v>18.96551724137931</v>
      </c>
      <c r="O554" s="10">
        <f t="shared" si="187"/>
        <v>-15.960305974777755</v>
      </c>
      <c r="P554" s="10">
        <f t="shared" si="188"/>
        <v>-13.616200578592091</v>
      </c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2" x14ac:dyDescent="0.3">
      <c r="A555" s="2">
        <v>44571</v>
      </c>
      <c r="B555" s="3" t="s">
        <v>39</v>
      </c>
      <c r="C555" s="10">
        <v>373</v>
      </c>
      <c r="D555" s="10">
        <v>4948</v>
      </c>
      <c r="E555" s="15">
        <f>+C555+D555</f>
        <v>5321</v>
      </c>
      <c r="F555" s="13">
        <v>33</v>
      </c>
      <c r="G555" s="13">
        <f t="shared" si="190"/>
        <v>11303.030303030304</v>
      </c>
      <c r="J555" s="10">
        <v>283</v>
      </c>
      <c r="K555" s="15">
        <v>3609</v>
      </c>
      <c r="L555" s="15">
        <f>+J555+K555</f>
        <v>3892</v>
      </c>
      <c r="M555" s="10">
        <v>33</v>
      </c>
      <c r="N555" s="10">
        <f t="shared" si="186"/>
        <v>24.128686327077748</v>
      </c>
      <c r="O555" s="10">
        <f t="shared" si="187"/>
        <v>27.061438965238484</v>
      </c>
      <c r="P555" s="10">
        <f t="shared" si="188"/>
        <v>26.855854162751363</v>
      </c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2" x14ac:dyDescent="0.3">
      <c r="A556" s="2">
        <v>44571</v>
      </c>
      <c r="B556" s="3" t="s">
        <v>38</v>
      </c>
      <c r="C556" s="10">
        <v>277</v>
      </c>
      <c r="D556" s="10">
        <v>4291</v>
      </c>
      <c r="E556" s="15">
        <f t="shared" si="189"/>
        <v>4568</v>
      </c>
      <c r="F556" s="13">
        <v>33</v>
      </c>
      <c r="G556" s="13">
        <f t="shared" si="190"/>
        <v>8393.939393939394</v>
      </c>
      <c r="J556" s="10">
        <v>175</v>
      </c>
      <c r="K556" s="15">
        <v>3105</v>
      </c>
      <c r="L556" s="15">
        <f>+J556+K556</f>
        <v>3280</v>
      </c>
      <c r="M556" s="10">
        <v>33</v>
      </c>
      <c r="N556" s="10">
        <f t="shared" si="186"/>
        <v>36.823104693140799</v>
      </c>
      <c r="O556" s="10">
        <f t="shared" si="187"/>
        <v>27.639244931251454</v>
      </c>
      <c r="P556" s="10">
        <f t="shared" si="188"/>
        <v>28.196147110332749</v>
      </c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2" x14ac:dyDescent="0.3">
      <c r="A557" s="2">
        <v>44571</v>
      </c>
      <c r="B557" s="3" t="s">
        <v>36</v>
      </c>
      <c r="C557" s="10">
        <v>243</v>
      </c>
      <c r="D557" s="15">
        <v>4671</v>
      </c>
      <c r="E557" s="15">
        <f t="shared" si="189"/>
        <v>4914</v>
      </c>
      <c r="F557" s="13">
        <v>33</v>
      </c>
      <c r="G557" s="13">
        <f t="shared" si="190"/>
        <v>7363.636363636364</v>
      </c>
      <c r="J557" s="10">
        <v>180</v>
      </c>
      <c r="K557" s="15">
        <v>4869</v>
      </c>
      <c r="L557" s="15">
        <f>+J557+K557</f>
        <v>5049</v>
      </c>
      <c r="M557" s="10">
        <v>33</v>
      </c>
      <c r="N557" s="10">
        <f t="shared" si="186"/>
        <v>25.925925925925924</v>
      </c>
      <c r="O557" s="10">
        <f t="shared" si="187"/>
        <v>-4.2389210019267818</v>
      </c>
      <c r="P557" s="10">
        <f t="shared" si="188"/>
        <v>-2.7472527472527473</v>
      </c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2" x14ac:dyDescent="0.3">
      <c r="A558" s="2">
        <v>44571</v>
      </c>
      <c r="B558" s="3" t="s">
        <v>42</v>
      </c>
      <c r="C558" s="10">
        <v>277</v>
      </c>
      <c r="D558" s="15">
        <v>3729</v>
      </c>
      <c r="E558" s="15">
        <f>+C558+D558</f>
        <v>4006</v>
      </c>
      <c r="F558" s="13">
        <v>33</v>
      </c>
      <c r="G558" s="13">
        <f t="shared" si="190"/>
        <v>8393.939393939394</v>
      </c>
      <c r="J558" s="10">
        <v>140</v>
      </c>
      <c r="K558" s="15">
        <v>2936</v>
      </c>
      <c r="L558" s="15">
        <f>+J558+K558</f>
        <v>3076</v>
      </c>
      <c r="M558" s="10">
        <v>33</v>
      </c>
      <c r="N558" s="10">
        <f t="shared" si="186"/>
        <v>49.458483754512635</v>
      </c>
      <c r="O558" s="10">
        <f t="shared" si="187"/>
        <v>21.265754894073478</v>
      </c>
      <c r="P558" s="10">
        <f t="shared" si="188"/>
        <v>23.215177234148776</v>
      </c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2" x14ac:dyDescent="0.3">
      <c r="A559" s="2">
        <v>44571</v>
      </c>
      <c r="B559" s="3" t="s">
        <v>43</v>
      </c>
      <c r="C559" s="10">
        <v>198</v>
      </c>
      <c r="D559" s="15">
        <v>3599</v>
      </c>
      <c r="E559" s="15">
        <f t="shared" si="189"/>
        <v>3797</v>
      </c>
      <c r="F559" s="13">
        <v>33</v>
      </c>
      <c r="G559" s="13">
        <f t="shared" si="190"/>
        <v>6000</v>
      </c>
      <c r="J559" s="10">
        <v>188</v>
      </c>
      <c r="K559" s="15">
        <v>2978</v>
      </c>
      <c r="L559" s="15">
        <f t="shared" ref="L559:L563" si="192">+J559+K559</f>
        <v>3166</v>
      </c>
      <c r="M559" s="10">
        <v>33</v>
      </c>
      <c r="N559" s="10">
        <f t="shared" si="186"/>
        <v>5.0505050505050502</v>
      </c>
      <c r="O559" s="10">
        <f t="shared" si="187"/>
        <v>17.254792998055017</v>
      </c>
      <c r="P559" s="10">
        <f t="shared" si="188"/>
        <v>16.61838293389518</v>
      </c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2" x14ac:dyDescent="0.3">
      <c r="A560" s="2">
        <v>44571</v>
      </c>
      <c r="B560" s="3" t="s">
        <v>40</v>
      </c>
      <c r="C560" s="15">
        <v>136</v>
      </c>
      <c r="D560" s="15">
        <v>2423</v>
      </c>
      <c r="E560" s="15">
        <f t="shared" si="189"/>
        <v>2559</v>
      </c>
      <c r="F560" s="13">
        <v>33</v>
      </c>
      <c r="G560" s="13">
        <f t="shared" si="190"/>
        <v>4121.212121212121</v>
      </c>
      <c r="J560" s="15">
        <v>112</v>
      </c>
      <c r="K560" s="15">
        <v>2799</v>
      </c>
      <c r="L560" s="15">
        <f t="shared" si="192"/>
        <v>2911</v>
      </c>
      <c r="M560" s="10">
        <v>33</v>
      </c>
      <c r="N560" s="10">
        <f t="shared" si="186"/>
        <v>17.647058823529413</v>
      </c>
      <c r="O560" s="10">
        <f t="shared" si="187"/>
        <v>-15.517952950887329</v>
      </c>
      <c r="P560" s="10">
        <f t="shared" si="188"/>
        <v>-13.75537319265338</v>
      </c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3">
      <c r="A561" s="2">
        <v>44571</v>
      </c>
      <c r="B561" s="3" t="s">
        <v>41</v>
      </c>
      <c r="C561" s="10">
        <v>148</v>
      </c>
      <c r="D561" s="15">
        <v>3494</v>
      </c>
      <c r="E561" s="15">
        <f t="shared" si="189"/>
        <v>3642</v>
      </c>
      <c r="F561" s="13">
        <v>33</v>
      </c>
      <c r="G561" s="13">
        <f t="shared" si="190"/>
        <v>4484.848484848485</v>
      </c>
      <c r="J561" s="10">
        <v>145</v>
      </c>
      <c r="K561" s="15">
        <v>3875</v>
      </c>
      <c r="L561" s="15">
        <f t="shared" si="192"/>
        <v>4020</v>
      </c>
      <c r="M561" s="10">
        <v>33</v>
      </c>
      <c r="N561" s="10">
        <f t="shared" si="186"/>
        <v>2.0270270270270272</v>
      </c>
      <c r="O561" s="10">
        <f t="shared" si="187"/>
        <v>-10.904407555809961</v>
      </c>
      <c r="P561" s="10">
        <f t="shared" si="188"/>
        <v>-10.378912685337728</v>
      </c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3">
      <c r="A562" s="2">
        <v>44572</v>
      </c>
      <c r="B562" s="3" t="s">
        <v>44</v>
      </c>
      <c r="C562" s="10">
        <v>844</v>
      </c>
      <c r="D562" s="15">
        <v>5457</v>
      </c>
      <c r="E562" s="15">
        <f>+C562+D562</f>
        <v>6301</v>
      </c>
      <c r="F562" s="13">
        <v>33</v>
      </c>
      <c r="G562" s="13">
        <f>(1000/F562)*C562</f>
        <v>25575.757575757576</v>
      </c>
      <c r="J562" s="10">
        <v>707</v>
      </c>
      <c r="K562" s="15">
        <v>5206</v>
      </c>
      <c r="L562" s="15">
        <f t="shared" si="192"/>
        <v>5913</v>
      </c>
      <c r="M562" s="10">
        <v>33</v>
      </c>
      <c r="N562" s="10">
        <f t="shared" si="186"/>
        <v>16.232227488151661</v>
      </c>
      <c r="O562" s="10">
        <f t="shared" si="187"/>
        <v>4.599596848085028</v>
      </c>
      <c r="P562" s="10">
        <f t="shared" si="188"/>
        <v>6.1577527376606884</v>
      </c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3">
      <c r="A563" s="2">
        <v>44572</v>
      </c>
      <c r="B563" s="3" t="s">
        <v>37</v>
      </c>
      <c r="C563" s="10">
        <v>802</v>
      </c>
      <c r="D563" s="15">
        <v>5203</v>
      </c>
      <c r="E563" s="15">
        <f t="shared" ref="E563:E570" si="193">+C563+D563</f>
        <v>6005</v>
      </c>
      <c r="F563" s="13">
        <v>33</v>
      </c>
      <c r="G563" s="13">
        <f t="shared" ref="G563:G570" si="194">(1000/F563)*C563</f>
        <v>24303.030303030304</v>
      </c>
      <c r="J563" s="10">
        <v>824</v>
      </c>
      <c r="K563" s="15">
        <v>3776</v>
      </c>
      <c r="L563" s="15">
        <f t="shared" si="192"/>
        <v>4600</v>
      </c>
      <c r="M563" s="10">
        <v>33</v>
      </c>
      <c r="N563" s="10">
        <f t="shared" si="186"/>
        <v>-2.7431421446384037</v>
      </c>
      <c r="O563" s="10">
        <f t="shared" si="187"/>
        <v>27.426484720353645</v>
      </c>
      <c r="P563" s="10">
        <f t="shared" si="188"/>
        <v>23.397169025811824</v>
      </c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3">
      <c r="A564" s="2">
        <v>44572</v>
      </c>
      <c r="B564" s="3" t="s">
        <v>39</v>
      </c>
      <c r="C564" s="10">
        <v>722</v>
      </c>
      <c r="D564" s="10">
        <v>4487</v>
      </c>
      <c r="E564" s="15">
        <f>+C564+D564</f>
        <v>5209</v>
      </c>
      <c r="F564" s="13">
        <v>33</v>
      </c>
      <c r="G564" s="13">
        <f t="shared" si="194"/>
        <v>21878.78787878788</v>
      </c>
      <c r="H564" s="10" t="s">
        <v>194</v>
      </c>
      <c r="J564" s="10">
        <v>637</v>
      </c>
      <c r="K564" s="15">
        <v>3403</v>
      </c>
      <c r="L564" s="15">
        <f>+J564+K564</f>
        <v>4040</v>
      </c>
      <c r="M564" s="10">
        <v>33</v>
      </c>
      <c r="N564" s="10">
        <f t="shared" si="186"/>
        <v>11.772853185595569</v>
      </c>
      <c r="O564" s="10">
        <f t="shared" si="187"/>
        <v>24.158680632939603</v>
      </c>
      <c r="P564" s="10">
        <f t="shared" si="188"/>
        <v>22.441927433288537</v>
      </c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3">
      <c r="A565" s="2">
        <v>44572</v>
      </c>
      <c r="B565" s="3" t="s">
        <v>38</v>
      </c>
      <c r="C565" s="10">
        <v>891</v>
      </c>
      <c r="D565" s="10">
        <v>4182</v>
      </c>
      <c r="E565" s="15">
        <f t="shared" si="193"/>
        <v>5073</v>
      </c>
      <c r="F565" s="13">
        <v>33</v>
      </c>
      <c r="G565" s="13">
        <f t="shared" si="194"/>
        <v>27000</v>
      </c>
      <c r="J565" s="10">
        <v>661</v>
      </c>
      <c r="K565" s="15">
        <v>11324</v>
      </c>
      <c r="L565" s="15">
        <f>+J565+K565</f>
        <v>11985</v>
      </c>
      <c r="M565" s="10">
        <v>33</v>
      </c>
      <c r="N565" s="10">
        <f t="shared" si="186"/>
        <v>25.813692480359148</v>
      </c>
      <c r="O565" s="10">
        <f t="shared" si="187"/>
        <v>-170.77953132472501</v>
      </c>
      <c r="P565" s="10">
        <f t="shared" si="188"/>
        <v>-136.2507392075695</v>
      </c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3">
      <c r="A566" s="2">
        <v>44572</v>
      </c>
      <c r="B566" s="3" t="s">
        <v>36</v>
      </c>
      <c r="C566" s="10">
        <v>420</v>
      </c>
      <c r="D566" s="15">
        <v>3416</v>
      </c>
      <c r="E566" s="15">
        <f t="shared" si="193"/>
        <v>3836</v>
      </c>
      <c r="F566" s="13">
        <v>33</v>
      </c>
      <c r="G566" s="13">
        <f t="shared" si="194"/>
        <v>12727.272727272728</v>
      </c>
      <c r="J566" s="10">
        <v>452</v>
      </c>
      <c r="K566" s="15">
        <v>5019</v>
      </c>
      <c r="L566" s="15">
        <f>+J566+K566</f>
        <v>5471</v>
      </c>
      <c r="M566" s="10">
        <v>33</v>
      </c>
      <c r="N566" s="10">
        <f t="shared" si="186"/>
        <v>-7.6190476190476195</v>
      </c>
      <c r="O566" s="10">
        <f t="shared" si="187"/>
        <v>-46.92622950819672</v>
      </c>
      <c r="P566" s="10">
        <f t="shared" si="188"/>
        <v>-42.622523461939522</v>
      </c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3">
      <c r="A567" s="2">
        <v>44572</v>
      </c>
      <c r="B567" s="3" t="s">
        <v>42</v>
      </c>
      <c r="C567" s="10">
        <v>466</v>
      </c>
      <c r="D567" s="15">
        <v>3133</v>
      </c>
      <c r="E567" s="15">
        <f>+C567+D567</f>
        <v>3599</v>
      </c>
      <c r="F567" s="13">
        <v>33</v>
      </c>
      <c r="G567" s="13">
        <f t="shared" si="194"/>
        <v>14121.212121212122</v>
      </c>
      <c r="J567" s="10">
        <v>512</v>
      </c>
      <c r="K567" s="15">
        <v>4152</v>
      </c>
      <c r="L567" s="15">
        <f>+J567+K567</f>
        <v>4664</v>
      </c>
      <c r="M567" s="10">
        <v>33</v>
      </c>
      <c r="N567" s="10">
        <f t="shared" si="186"/>
        <v>-9.8712446351931327</v>
      </c>
      <c r="O567" s="10">
        <f t="shared" si="187"/>
        <v>-32.524736674114266</v>
      </c>
      <c r="P567" s="10">
        <f t="shared" si="188"/>
        <v>-29.591553209224784</v>
      </c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3">
      <c r="A568" s="2">
        <v>44572</v>
      </c>
      <c r="B568" s="3" t="s">
        <v>43</v>
      </c>
      <c r="C568" s="9">
        <v>30</v>
      </c>
      <c r="D568" s="22">
        <v>2663</v>
      </c>
      <c r="E568" s="15">
        <f t="shared" si="193"/>
        <v>2693</v>
      </c>
      <c r="F568" s="13">
        <v>33</v>
      </c>
      <c r="G568" s="13">
        <f t="shared" si="194"/>
        <v>909.09090909090912</v>
      </c>
      <c r="J568" s="9">
        <v>47</v>
      </c>
      <c r="K568" s="22">
        <v>1908</v>
      </c>
      <c r="L568" s="15">
        <f t="shared" ref="L568:L572" si="195">+J568+K568</f>
        <v>1955</v>
      </c>
      <c r="M568" s="10">
        <v>33</v>
      </c>
      <c r="N568" s="10">
        <f t="shared" si="186"/>
        <v>-56.666666666666664</v>
      </c>
      <c r="O568" s="10">
        <f t="shared" si="187"/>
        <v>28.351483289523095</v>
      </c>
      <c r="P568" s="10">
        <f t="shared" si="188"/>
        <v>27.40438173041218</v>
      </c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3">
      <c r="A569" s="2">
        <v>44572</v>
      </c>
      <c r="B569" s="3" t="s">
        <v>40</v>
      </c>
      <c r="C569" s="15">
        <v>1464</v>
      </c>
      <c r="D569" s="15">
        <v>2887</v>
      </c>
      <c r="E569" s="15">
        <f t="shared" si="193"/>
        <v>4351</v>
      </c>
      <c r="F569" s="13">
        <v>33</v>
      </c>
      <c r="G569" s="13">
        <f t="shared" si="194"/>
        <v>44363.636363636368</v>
      </c>
      <c r="J569" s="15">
        <v>1156</v>
      </c>
      <c r="K569" s="15">
        <v>4691</v>
      </c>
      <c r="L569" s="15">
        <f t="shared" si="195"/>
        <v>5847</v>
      </c>
      <c r="M569" s="10">
        <v>33</v>
      </c>
      <c r="N569" s="10">
        <f t="shared" si="186"/>
        <v>21.038251366120221</v>
      </c>
      <c r="O569" s="10">
        <f t="shared" si="187"/>
        <v>-62.487010737790094</v>
      </c>
      <c r="P569" s="10">
        <f t="shared" si="188"/>
        <v>-34.382900482647663</v>
      </c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3">
      <c r="A570" s="2">
        <v>44572</v>
      </c>
      <c r="B570" s="3" t="s">
        <v>41</v>
      </c>
      <c r="C570" s="10">
        <v>652</v>
      </c>
      <c r="D570" s="15">
        <v>3577</v>
      </c>
      <c r="E570" s="15">
        <f t="shared" si="193"/>
        <v>4229</v>
      </c>
      <c r="F570" s="13">
        <v>33</v>
      </c>
      <c r="G570" s="13">
        <f t="shared" si="194"/>
        <v>19757.57575757576</v>
      </c>
      <c r="J570" s="10">
        <v>614</v>
      </c>
      <c r="K570" s="15">
        <v>3182</v>
      </c>
      <c r="L570" s="15">
        <f t="shared" si="195"/>
        <v>3796</v>
      </c>
      <c r="M570" s="10">
        <v>33</v>
      </c>
      <c r="N570" s="10">
        <f t="shared" si="186"/>
        <v>5.8282208588957047</v>
      </c>
      <c r="O570" s="10">
        <f t="shared" si="187"/>
        <v>11.042773273693038</v>
      </c>
      <c r="P570" s="10">
        <f t="shared" si="188"/>
        <v>10.238827145897375</v>
      </c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3">
      <c r="A571" s="2">
        <v>44573</v>
      </c>
      <c r="B571" s="3" t="s">
        <v>44</v>
      </c>
      <c r="C571" s="10">
        <v>636</v>
      </c>
      <c r="D571" s="15">
        <v>3540</v>
      </c>
      <c r="E571" s="15">
        <f>+C571+D571</f>
        <v>4176</v>
      </c>
      <c r="F571" s="13">
        <v>33</v>
      </c>
      <c r="G571" s="13">
        <f>(1000/F571)*C571</f>
        <v>19272.727272727272</v>
      </c>
      <c r="J571" s="10">
        <v>691</v>
      </c>
      <c r="K571" s="15">
        <v>4761</v>
      </c>
      <c r="L571" s="15">
        <f t="shared" si="195"/>
        <v>5452</v>
      </c>
      <c r="M571" s="10">
        <v>33</v>
      </c>
      <c r="N571" s="10">
        <f t="shared" si="186"/>
        <v>-8.6477987421383649</v>
      </c>
      <c r="O571" s="10">
        <f t="shared" si="187"/>
        <v>-34.491525423728817</v>
      </c>
      <c r="P571" s="10">
        <f t="shared" si="188"/>
        <v>-30.555555555555557</v>
      </c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3">
      <c r="A572" s="2">
        <v>44573</v>
      </c>
      <c r="B572" s="3" t="s">
        <v>37</v>
      </c>
      <c r="C572" s="10">
        <v>755</v>
      </c>
      <c r="D572" s="15">
        <v>3399</v>
      </c>
      <c r="E572" s="15">
        <f t="shared" ref="E572:E579" si="196">+C572+D572</f>
        <v>4154</v>
      </c>
      <c r="F572" s="13">
        <v>33</v>
      </c>
      <c r="G572" s="13">
        <f t="shared" ref="G572:G579" si="197">(1000/F572)*C572</f>
        <v>22878.78787878788</v>
      </c>
      <c r="J572" s="10">
        <v>733</v>
      </c>
      <c r="K572" s="15">
        <v>2831</v>
      </c>
      <c r="L572" s="15">
        <f t="shared" si="195"/>
        <v>3564</v>
      </c>
      <c r="M572" s="10">
        <v>33</v>
      </c>
      <c r="N572" s="10">
        <f t="shared" si="186"/>
        <v>2.9139072847682121</v>
      </c>
      <c r="O572" s="10">
        <f t="shared" si="187"/>
        <v>16.710797293321566</v>
      </c>
      <c r="P572" s="10">
        <f t="shared" si="188"/>
        <v>14.203177660086663</v>
      </c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3">
      <c r="A573" s="2">
        <v>44573</v>
      </c>
      <c r="B573" s="3" t="s">
        <v>39</v>
      </c>
      <c r="C573" s="10">
        <v>483</v>
      </c>
      <c r="D573" s="10">
        <v>3574</v>
      </c>
      <c r="E573" s="15">
        <f>+C573+D573</f>
        <v>4057</v>
      </c>
      <c r="F573" s="13">
        <v>33</v>
      </c>
      <c r="G573" s="13">
        <f t="shared" si="197"/>
        <v>14636.363636363638</v>
      </c>
      <c r="H573" s="10" t="s">
        <v>194</v>
      </c>
      <c r="J573" s="10">
        <v>547</v>
      </c>
      <c r="K573" s="15">
        <v>3807</v>
      </c>
      <c r="L573" s="15">
        <f>+J573+K573</f>
        <v>4354</v>
      </c>
      <c r="M573" s="10">
        <v>33</v>
      </c>
      <c r="N573" s="10">
        <f t="shared" si="186"/>
        <v>-13.250517598343686</v>
      </c>
      <c r="O573" s="10">
        <f t="shared" si="187"/>
        <v>-6.5193060996082828</v>
      </c>
      <c r="P573" s="10">
        <f t="shared" si="188"/>
        <v>-7.3206803056445651</v>
      </c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3">
      <c r="A574" s="2">
        <v>44573</v>
      </c>
      <c r="B574" s="3" t="s">
        <v>38</v>
      </c>
      <c r="C574" s="10">
        <v>536</v>
      </c>
      <c r="D574" s="10">
        <v>3021</v>
      </c>
      <c r="E574" s="15">
        <f t="shared" si="196"/>
        <v>3557</v>
      </c>
      <c r="F574" s="13">
        <v>33</v>
      </c>
      <c r="G574" s="13">
        <f t="shared" si="197"/>
        <v>16242.424242424244</v>
      </c>
      <c r="J574" s="10">
        <v>617</v>
      </c>
      <c r="K574" s="15">
        <v>7640</v>
      </c>
      <c r="L574" s="15">
        <f>+J574+K574</f>
        <v>8257</v>
      </c>
      <c r="M574" s="10">
        <v>33</v>
      </c>
      <c r="N574" s="10">
        <f t="shared" si="186"/>
        <v>-15.111940298507461</v>
      </c>
      <c r="O574" s="10">
        <f t="shared" si="187"/>
        <v>-152.89639192320422</v>
      </c>
      <c r="P574" s="10">
        <f t="shared" si="188"/>
        <v>-132.13382063536687</v>
      </c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3">
      <c r="A575" s="2">
        <v>44573</v>
      </c>
      <c r="B575" s="3" t="s">
        <v>36</v>
      </c>
      <c r="C575" s="10">
        <v>614</v>
      </c>
      <c r="D575" s="15">
        <v>3426</v>
      </c>
      <c r="E575" s="15">
        <f t="shared" si="196"/>
        <v>4040</v>
      </c>
      <c r="F575" s="13">
        <v>33</v>
      </c>
      <c r="G575" s="13">
        <f t="shared" si="197"/>
        <v>18606.060606060608</v>
      </c>
      <c r="J575" s="10">
        <v>583</v>
      </c>
      <c r="K575" s="15">
        <v>4554</v>
      </c>
      <c r="L575" s="15">
        <f>+J575+K575</f>
        <v>5137</v>
      </c>
      <c r="M575" s="10">
        <v>33</v>
      </c>
      <c r="N575" s="10">
        <f t="shared" si="186"/>
        <v>5.0488599348534207</v>
      </c>
      <c r="O575" s="10">
        <f t="shared" si="187"/>
        <v>-32.924693520140103</v>
      </c>
      <c r="P575" s="10">
        <f t="shared" si="188"/>
        <v>-27.153465346534656</v>
      </c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3">
      <c r="A576" s="2">
        <v>44573</v>
      </c>
      <c r="B576" s="16" t="s">
        <v>42</v>
      </c>
      <c r="C576" s="10">
        <v>755</v>
      </c>
      <c r="D576" s="15">
        <v>2364</v>
      </c>
      <c r="E576" s="15">
        <f>+C576+D576</f>
        <v>3119</v>
      </c>
      <c r="F576" s="13">
        <v>33</v>
      </c>
      <c r="G576" s="13">
        <f t="shared" si="197"/>
        <v>22878.78787878788</v>
      </c>
      <c r="J576" s="10">
        <v>472</v>
      </c>
      <c r="K576" s="15">
        <v>2949</v>
      </c>
      <c r="L576" s="15">
        <f>+J576+K576</f>
        <v>3421</v>
      </c>
      <c r="M576" s="10">
        <v>33</v>
      </c>
      <c r="N576" s="10">
        <f t="shared" si="186"/>
        <v>37.483443708609272</v>
      </c>
      <c r="O576" s="10">
        <f t="shared" si="187"/>
        <v>-24.746192893401016</v>
      </c>
      <c r="P576" s="10">
        <f t="shared" si="188"/>
        <v>-9.6825905739018925</v>
      </c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3">
      <c r="A577" s="2">
        <v>44573</v>
      </c>
      <c r="B577" s="16" t="s">
        <v>43</v>
      </c>
      <c r="C577" s="10">
        <v>569</v>
      </c>
      <c r="D577" s="15">
        <v>2475</v>
      </c>
      <c r="E577" s="15">
        <f t="shared" si="196"/>
        <v>3044</v>
      </c>
      <c r="F577" s="13">
        <v>33</v>
      </c>
      <c r="G577" s="13">
        <f t="shared" si="197"/>
        <v>17242.424242424244</v>
      </c>
      <c r="J577" s="10">
        <v>470</v>
      </c>
      <c r="K577" s="15">
        <v>2946</v>
      </c>
      <c r="L577" s="15">
        <f t="shared" ref="L577:L581" si="198">+J577+K577</f>
        <v>3416</v>
      </c>
      <c r="M577" s="10">
        <v>33</v>
      </c>
      <c r="N577" s="10">
        <f t="shared" si="186"/>
        <v>17.398945518453427</v>
      </c>
      <c r="O577" s="10">
        <f t="shared" si="187"/>
        <v>-19.030303030303031</v>
      </c>
      <c r="P577" s="10">
        <f t="shared" si="188"/>
        <v>-12.220762155059132</v>
      </c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3">
      <c r="A578" s="2">
        <v>44573</v>
      </c>
      <c r="B578" s="16" t="s">
        <v>40</v>
      </c>
      <c r="C578" s="15">
        <v>986</v>
      </c>
      <c r="D578" s="15">
        <v>2324</v>
      </c>
      <c r="E578" s="15">
        <f t="shared" si="196"/>
        <v>3310</v>
      </c>
      <c r="F578" s="13">
        <v>33</v>
      </c>
      <c r="G578" s="13">
        <f t="shared" si="197"/>
        <v>29878.78787878788</v>
      </c>
      <c r="J578" s="15">
        <v>905</v>
      </c>
      <c r="K578" s="15">
        <v>4875</v>
      </c>
      <c r="L578" s="15">
        <f t="shared" si="198"/>
        <v>5780</v>
      </c>
      <c r="M578" s="10">
        <v>33</v>
      </c>
      <c r="N578" s="10">
        <f t="shared" si="186"/>
        <v>8.2150101419878307</v>
      </c>
      <c r="O578" s="10">
        <f t="shared" si="187"/>
        <v>-109.76764199655766</v>
      </c>
      <c r="P578" s="10">
        <f t="shared" si="188"/>
        <v>-74.622356495468281</v>
      </c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3">
      <c r="A579" s="2">
        <v>44573</v>
      </c>
      <c r="B579" s="16" t="s">
        <v>41</v>
      </c>
      <c r="C579" s="10">
        <v>440</v>
      </c>
      <c r="D579" s="15">
        <v>4760</v>
      </c>
      <c r="E579" s="15">
        <f t="shared" si="196"/>
        <v>5200</v>
      </c>
      <c r="F579" s="13">
        <v>33</v>
      </c>
      <c r="G579" s="13">
        <f t="shared" si="197"/>
        <v>13333.333333333334</v>
      </c>
      <c r="J579" s="10">
        <v>410</v>
      </c>
      <c r="K579" s="15">
        <v>2709</v>
      </c>
      <c r="L579" s="15">
        <f t="shared" si="198"/>
        <v>3119</v>
      </c>
      <c r="M579" s="10">
        <v>33</v>
      </c>
      <c r="N579" s="10">
        <f t="shared" si="186"/>
        <v>6.8181818181818175</v>
      </c>
      <c r="O579" s="10">
        <f t="shared" si="187"/>
        <v>43.088235294117652</v>
      </c>
      <c r="P579" s="10">
        <f t="shared" si="188"/>
        <v>40.019230769230766</v>
      </c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3">
      <c r="A580" s="2">
        <v>44580</v>
      </c>
      <c r="B580" s="3" t="s">
        <v>44</v>
      </c>
      <c r="C580" s="10">
        <v>60</v>
      </c>
      <c r="D580" s="15">
        <v>23596</v>
      </c>
      <c r="E580" s="15">
        <f>+C580+D580</f>
        <v>23656</v>
      </c>
      <c r="F580" s="13">
        <v>33</v>
      </c>
      <c r="G580" s="13">
        <f>(1000/F580)*C580</f>
        <v>1818.1818181818182</v>
      </c>
      <c r="J580" s="10">
        <v>75</v>
      </c>
      <c r="K580" s="15">
        <v>21685</v>
      </c>
      <c r="L580" s="15">
        <f t="shared" si="198"/>
        <v>21760</v>
      </c>
      <c r="M580" s="10">
        <v>33</v>
      </c>
      <c r="N580" s="10">
        <f t="shared" si="186"/>
        <v>-25</v>
      </c>
      <c r="O580" s="10">
        <f t="shared" si="187"/>
        <v>8.0988303102220716</v>
      </c>
      <c r="P580" s="10">
        <f t="shared" si="188"/>
        <v>8.0148799458911046</v>
      </c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3">
      <c r="A581" s="2">
        <v>44580</v>
      </c>
      <c r="B581" s="3" t="s">
        <v>37</v>
      </c>
      <c r="C581" s="10">
        <v>42</v>
      </c>
      <c r="D581" s="15">
        <v>24870</v>
      </c>
      <c r="E581" s="15">
        <f t="shared" ref="E581:E588" si="199">+C581+D581</f>
        <v>24912</v>
      </c>
      <c r="F581" s="13">
        <v>33</v>
      </c>
      <c r="G581" s="13">
        <f t="shared" ref="G581:G588" si="200">(1000/F581)*C581</f>
        <v>1272.7272727272727</v>
      </c>
      <c r="J581" s="10">
        <v>43</v>
      </c>
      <c r="K581" s="15">
        <v>19339</v>
      </c>
      <c r="L581" s="15">
        <f t="shared" si="198"/>
        <v>19382</v>
      </c>
      <c r="M581" s="10">
        <v>33</v>
      </c>
      <c r="N581" s="10">
        <f t="shared" si="186"/>
        <v>-2.3809523809523809</v>
      </c>
      <c r="O581" s="10">
        <f t="shared" si="187"/>
        <v>22.239646160032166</v>
      </c>
      <c r="P581" s="10">
        <f t="shared" si="188"/>
        <v>22.198137443802185</v>
      </c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3">
      <c r="A582" s="2">
        <v>44580</v>
      </c>
      <c r="B582" s="3" t="s">
        <v>39</v>
      </c>
      <c r="C582" s="10">
        <v>57</v>
      </c>
      <c r="D582" s="10">
        <v>22903</v>
      </c>
      <c r="E582" s="15">
        <f>+C582+D582</f>
        <v>22960</v>
      </c>
      <c r="F582" s="13">
        <v>33</v>
      </c>
      <c r="G582" s="13">
        <f t="shared" si="200"/>
        <v>1727.2727272727273</v>
      </c>
      <c r="H582" s="10" t="s">
        <v>194</v>
      </c>
      <c r="J582" s="10">
        <v>43</v>
      </c>
      <c r="K582" s="15">
        <v>21284</v>
      </c>
      <c r="L582" s="15">
        <f>+J582+K582</f>
        <v>21327</v>
      </c>
      <c r="M582" s="10">
        <v>33</v>
      </c>
      <c r="N582" s="10">
        <f t="shared" si="186"/>
        <v>24.561403508771928</v>
      </c>
      <c r="O582" s="10">
        <f t="shared" si="187"/>
        <v>7.0689429332401872</v>
      </c>
      <c r="P582" s="10">
        <f t="shared" si="188"/>
        <v>7.1123693379790938</v>
      </c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3">
      <c r="A583" s="2">
        <v>44580</v>
      </c>
      <c r="B583" s="3" t="s">
        <v>38</v>
      </c>
      <c r="E583" s="15">
        <f t="shared" si="199"/>
        <v>0</v>
      </c>
      <c r="F583" s="13">
        <v>33</v>
      </c>
      <c r="G583" s="13">
        <f t="shared" si="200"/>
        <v>0</v>
      </c>
      <c r="K583" s="15"/>
      <c r="L583" s="15">
        <f>+J583+K583</f>
        <v>0</v>
      </c>
      <c r="M583" s="10">
        <v>33</v>
      </c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3">
      <c r="A584" s="2">
        <v>44580</v>
      </c>
      <c r="B584" s="3" t="s">
        <v>36</v>
      </c>
      <c r="D584" s="15"/>
      <c r="E584" s="15">
        <f t="shared" si="199"/>
        <v>0</v>
      </c>
      <c r="F584" s="13">
        <v>33</v>
      </c>
      <c r="G584" s="13">
        <f t="shared" si="200"/>
        <v>0</v>
      </c>
      <c r="K584" s="15"/>
      <c r="L584" s="15">
        <f>+J584+K584</f>
        <v>0</v>
      </c>
      <c r="M584" s="10">
        <v>33</v>
      </c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3">
      <c r="A585" s="2">
        <v>44580</v>
      </c>
      <c r="B585" s="16" t="s">
        <v>42</v>
      </c>
      <c r="C585" s="10">
        <v>45</v>
      </c>
      <c r="D585" s="15">
        <v>21391</v>
      </c>
      <c r="E585" s="15">
        <f>+C585+D585</f>
        <v>21436</v>
      </c>
      <c r="F585" s="13">
        <v>33</v>
      </c>
      <c r="G585" s="13">
        <f t="shared" si="200"/>
        <v>1363.6363636363637</v>
      </c>
      <c r="J585" s="10">
        <v>30</v>
      </c>
      <c r="K585" s="15">
        <v>18503</v>
      </c>
      <c r="L585" s="15">
        <f>+J585+K585</f>
        <v>18533</v>
      </c>
      <c r="M585" s="10">
        <v>33</v>
      </c>
      <c r="N585" s="10">
        <f t="shared" ref="N585:P586" si="201">+(C585-J585)/C585*100</f>
        <v>33.333333333333329</v>
      </c>
      <c r="O585" s="10">
        <f t="shared" si="201"/>
        <v>13.501005095600954</v>
      </c>
      <c r="P585" s="10">
        <f t="shared" si="201"/>
        <v>13.542638551968651</v>
      </c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3">
      <c r="A586" s="2">
        <v>44580</v>
      </c>
      <c r="B586" s="16" t="s">
        <v>43</v>
      </c>
      <c r="C586" s="10">
        <v>52</v>
      </c>
      <c r="D586" s="15">
        <v>26294</v>
      </c>
      <c r="E586" s="15">
        <f t="shared" si="199"/>
        <v>26346</v>
      </c>
      <c r="F586" s="13">
        <v>33</v>
      </c>
      <c r="G586" s="13">
        <f t="shared" si="200"/>
        <v>1575.7575757575758</v>
      </c>
      <c r="J586" s="10">
        <v>61</v>
      </c>
      <c r="K586" s="15">
        <v>26317</v>
      </c>
      <c r="L586" s="15">
        <f t="shared" ref="L586:L590" si="202">+J586+K586</f>
        <v>26378</v>
      </c>
      <c r="M586" s="10">
        <v>33</v>
      </c>
      <c r="N586" s="10">
        <f t="shared" si="201"/>
        <v>-17.307692307692307</v>
      </c>
      <c r="O586" s="10">
        <f t="shared" si="201"/>
        <v>-8.7472427169696512E-2</v>
      </c>
      <c r="P586" s="10">
        <f t="shared" si="201"/>
        <v>-0.12146056327336219</v>
      </c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3">
      <c r="A587" s="2">
        <v>44580</v>
      </c>
      <c r="B587" s="16" t="s">
        <v>40</v>
      </c>
      <c r="C587" s="15"/>
      <c r="D587" s="15"/>
      <c r="E587" s="15">
        <f t="shared" si="199"/>
        <v>0</v>
      </c>
      <c r="F587" s="13">
        <v>33</v>
      </c>
      <c r="G587" s="13">
        <f t="shared" si="200"/>
        <v>0</v>
      </c>
      <c r="J587" s="15"/>
      <c r="K587" s="15"/>
      <c r="L587" s="15">
        <f t="shared" si="202"/>
        <v>0</v>
      </c>
      <c r="M587" s="10">
        <v>33</v>
      </c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3">
      <c r="A588" s="2">
        <v>44580</v>
      </c>
      <c r="B588" s="16" t="s">
        <v>41</v>
      </c>
      <c r="D588" s="15"/>
      <c r="E588" s="15">
        <f t="shared" si="199"/>
        <v>0</v>
      </c>
      <c r="F588" s="13">
        <v>33</v>
      </c>
      <c r="G588" s="13">
        <f t="shared" si="200"/>
        <v>0</v>
      </c>
      <c r="K588" s="15"/>
      <c r="L588" s="15">
        <f t="shared" si="202"/>
        <v>0</v>
      </c>
      <c r="M588" s="10">
        <v>33</v>
      </c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3">
      <c r="A589" s="2">
        <v>44216</v>
      </c>
      <c r="B589" s="3" t="s">
        <v>44</v>
      </c>
      <c r="C589" s="10">
        <v>528</v>
      </c>
      <c r="D589" s="15">
        <v>21852</v>
      </c>
      <c r="E589" s="15">
        <f>+C589+D589</f>
        <v>22380</v>
      </c>
      <c r="F589" s="13">
        <v>33</v>
      </c>
      <c r="G589" s="13">
        <f>(1000/F589)*C589</f>
        <v>16000</v>
      </c>
      <c r="J589" s="10">
        <v>288</v>
      </c>
      <c r="K589" s="15">
        <v>20023</v>
      </c>
      <c r="L589" s="15">
        <f t="shared" si="202"/>
        <v>20311</v>
      </c>
      <c r="M589" s="10">
        <v>33</v>
      </c>
      <c r="N589" s="10">
        <f t="shared" ref="N589:N620" si="203">+(C589-J589)/C589*100</f>
        <v>45.454545454545453</v>
      </c>
      <c r="O589" s="10">
        <f t="shared" ref="O589:O620" si="204">+(D589-K589)/D589*100</f>
        <v>8.3699432546220027</v>
      </c>
      <c r="P589" s="10">
        <f t="shared" ref="P589:P620" si="205">+(E589-L589)/E589*100</f>
        <v>9.2448614834673819</v>
      </c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3">
      <c r="A590" s="2">
        <v>44216</v>
      </c>
      <c r="B590" s="3" t="s">
        <v>37</v>
      </c>
      <c r="C590" s="10">
        <v>152</v>
      </c>
      <c r="D590" s="15">
        <v>17347</v>
      </c>
      <c r="E590" s="15">
        <f t="shared" ref="E590:E597" si="206">+C590+D590</f>
        <v>17499</v>
      </c>
      <c r="F590" s="13">
        <v>33</v>
      </c>
      <c r="G590" s="13">
        <f t="shared" ref="G590:G597" si="207">(1000/F590)*C590</f>
        <v>4606.060606060606</v>
      </c>
      <c r="J590" s="10">
        <v>95</v>
      </c>
      <c r="K590" s="15">
        <v>15058</v>
      </c>
      <c r="L590" s="15">
        <f t="shared" si="202"/>
        <v>15153</v>
      </c>
      <c r="M590" s="10">
        <v>33</v>
      </c>
      <c r="N590" s="10">
        <f t="shared" si="203"/>
        <v>37.5</v>
      </c>
      <c r="O590" s="10">
        <f t="shared" si="204"/>
        <v>13.195365192828731</v>
      </c>
      <c r="P590" s="10">
        <f t="shared" si="205"/>
        <v>13.406480370306875</v>
      </c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3">
      <c r="A591" s="2">
        <v>44216</v>
      </c>
      <c r="B591" s="3" t="s">
        <v>39</v>
      </c>
      <c r="C591" s="10">
        <v>42</v>
      </c>
      <c r="D591" s="10">
        <v>21288</v>
      </c>
      <c r="E591" s="15">
        <f>+C591+D591</f>
        <v>21330</v>
      </c>
      <c r="F591" s="13">
        <v>33</v>
      </c>
      <c r="G591" s="13">
        <f t="shared" si="207"/>
        <v>1272.7272727272727</v>
      </c>
      <c r="H591" s="10" t="s">
        <v>194</v>
      </c>
      <c r="J591" s="10">
        <v>62</v>
      </c>
      <c r="K591" s="15">
        <v>15765</v>
      </c>
      <c r="L591" s="15">
        <f>+J591+K591</f>
        <v>15827</v>
      </c>
      <c r="M591" s="10">
        <v>33</v>
      </c>
      <c r="N591" s="10">
        <f t="shared" si="203"/>
        <v>-47.619047619047613</v>
      </c>
      <c r="O591" s="10">
        <f t="shared" si="204"/>
        <v>25.944193912063135</v>
      </c>
      <c r="P591" s="10">
        <f t="shared" si="205"/>
        <v>25.79934364744491</v>
      </c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3">
      <c r="A592" s="2">
        <v>44216</v>
      </c>
      <c r="B592" s="3" t="s">
        <v>38</v>
      </c>
      <c r="C592" s="10">
        <v>182</v>
      </c>
      <c r="D592" s="10">
        <v>16799</v>
      </c>
      <c r="E592" s="15">
        <f t="shared" si="206"/>
        <v>16981</v>
      </c>
      <c r="F592" s="13">
        <v>33</v>
      </c>
      <c r="G592" s="13">
        <f t="shared" si="207"/>
        <v>5515.151515151515</v>
      </c>
      <c r="J592" s="10">
        <v>99</v>
      </c>
      <c r="K592" s="15">
        <v>16719</v>
      </c>
      <c r="L592" s="15">
        <f>+J592+K592</f>
        <v>16818</v>
      </c>
      <c r="M592" s="10">
        <v>33</v>
      </c>
      <c r="N592" s="10">
        <f t="shared" si="203"/>
        <v>45.604395604395606</v>
      </c>
      <c r="O592" s="10">
        <f t="shared" si="204"/>
        <v>0.47621882254896125</v>
      </c>
      <c r="P592" s="10">
        <f t="shared" si="205"/>
        <v>0.95989635474942581</v>
      </c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3">
      <c r="A593" s="2">
        <v>44216</v>
      </c>
      <c r="B593" s="3" t="s">
        <v>36</v>
      </c>
      <c r="C593" s="10">
        <v>1100</v>
      </c>
      <c r="D593" s="15">
        <v>20602</v>
      </c>
      <c r="E593" s="15">
        <f t="shared" si="206"/>
        <v>21702</v>
      </c>
      <c r="F593" s="13">
        <v>33</v>
      </c>
      <c r="G593" s="13">
        <f t="shared" si="207"/>
        <v>33333.333333333336</v>
      </c>
      <c r="J593" s="10">
        <v>366</v>
      </c>
      <c r="K593" s="15">
        <v>20291</v>
      </c>
      <c r="L593" s="15">
        <f>+J593+K593</f>
        <v>20657</v>
      </c>
      <c r="M593" s="10">
        <v>33</v>
      </c>
      <c r="N593" s="10">
        <f t="shared" si="203"/>
        <v>66.72727272727272</v>
      </c>
      <c r="O593" s="10">
        <f t="shared" si="204"/>
        <v>1.5095621784292788</v>
      </c>
      <c r="P593" s="10">
        <f t="shared" si="205"/>
        <v>4.815224403280804</v>
      </c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3">
      <c r="A594" s="2">
        <v>44216</v>
      </c>
      <c r="B594" s="16" t="s">
        <v>42</v>
      </c>
      <c r="C594" s="10">
        <v>289</v>
      </c>
      <c r="D594" s="15">
        <v>15966</v>
      </c>
      <c r="E594" s="15">
        <f>+C594+D594</f>
        <v>16255</v>
      </c>
      <c r="F594" s="13">
        <v>33</v>
      </c>
      <c r="G594" s="13">
        <f t="shared" si="207"/>
        <v>8757.575757575758</v>
      </c>
      <c r="J594" s="10">
        <v>203</v>
      </c>
      <c r="K594" s="15">
        <v>12465</v>
      </c>
      <c r="L594" s="15">
        <f>+J594+K594</f>
        <v>12668</v>
      </c>
      <c r="M594" s="10">
        <v>33</v>
      </c>
      <c r="N594" s="10">
        <f t="shared" si="203"/>
        <v>29.757785467128027</v>
      </c>
      <c r="O594" s="10">
        <f t="shared" si="204"/>
        <v>21.927846674182639</v>
      </c>
      <c r="P594" s="10">
        <f t="shared" si="205"/>
        <v>22.067056290372193</v>
      </c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3">
      <c r="A595" s="2">
        <v>44216</v>
      </c>
      <c r="B595" s="16" t="s">
        <v>43</v>
      </c>
      <c r="C595" s="10">
        <v>259</v>
      </c>
      <c r="D595" s="15">
        <v>15864</v>
      </c>
      <c r="E595" s="15">
        <f t="shared" si="206"/>
        <v>16123</v>
      </c>
      <c r="F595" s="13">
        <v>33</v>
      </c>
      <c r="G595" s="13">
        <f t="shared" si="207"/>
        <v>7848.484848484849</v>
      </c>
      <c r="J595" s="10">
        <v>286</v>
      </c>
      <c r="K595" s="15">
        <v>12840</v>
      </c>
      <c r="L595" s="15">
        <f t="shared" ref="L595:L599" si="208">+J595+K595</f>
        <v>13126</v>
      </c>
      <c r="M595" s="10">
        <v>33</v>
      </c>
      <c r="N595" s="10">
        <f t="shared" si="203"/>
        <v>-10.424710424710424</v>
      </c>
      <c r="O595" s="10">
        <f t="shared" si="204"/>
        <v>19.062027231467475</v>
      </c>
      <c r="P595" s="10">
        <f t="shared" si="205"/>
        <v>18.588352043664329</v>
      </c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3">
      <c r="A596" s="2">
        <v>44216</v>
      </c>
      <c r="B596" s="16" t="s">
        <v>40</v>
      </c>
      <c r="C596" s="15">
        <v>55</v>
      </c>
      <c r="D596" s="15">
        <v>19322</v>
      </c>
      <c r="E596" s="15">
        <f t="shared" si="206"/>
        <v>19377</v>
      </c>
      <c r="F596" s="13">
        <v>33</v>
      </c>
      <c r="G596" s="13">
        <f t="shared" si="207"/>
        <v>1666.6666666666667</v>
      </c>
      <c r="J596" s="15">
        <v>277</v>
      </c>
      <c r="K596" s="15">
        <v>17182</v>
      </c>
      <c r="L596" s="15">
        <f t="shared" si="208"/>
        <v>17459</v>
      </c>
      <c r="M596" s="10">
        <v>33</v>
      </c>
      <c r="N596" s="10">
        <f t="shared" si="203"/>
        <v>-403.63636363636363</v>
      </c>
      <c r="O596" s="10">
        <f t="shared" si="204"/>
        <v>11.075458027119346</v>
      </c>
      <c r="P596" s="10">
        <f t="shared" si="205"/>
        <v>9.8983330752954544</v>
      </c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3">
      <c r="A597" s="2">
        <v>44216</v>
      </c>
      <c r="B597" s="16" t="s">
        <v>41</v>
      </c>
      <c r="C597" s="10">
        <v>73</v>
      </c>
      <c r="D597" s="15">
        <v>22202</v>
      </c>
      <c r="E597" s="15">
        <f t="shared" si="206"/>
        <v>22275</v>
      </c>
      <c r="F597" s="13">
        <v>33</v>
      </c>
      <c r="G597" s="13">
        <f t="shared" si="207"/>
        <v>2212.121212121212</v>
      </c>
      <c r="J597" s="10">
        <v>42</v>
      </c>
      <c r="K597" s="15">
        <v>18765</v>
      </c>
      <c r="L597" s="15">
        <f t="shared" si="208"/>
        <v>18807</v>
      </c>
      <c r="M597" s="10">
        <v>33</v>
      </c>
      <c r="N597" s="10">
        <f t="shared" si="203"/>
        <v>42.465753424657535</v>
      </c>
      <c r="O597" s="10">
        <f t="shared" si="204"/>
        <v>15.480587334474372</v>
      </c>
      <c r="P597" s="10">
        <f t="shared" si="205"/>
        <v>15.569023569023569</v>
      </c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3">
      <c r="A598" s="2">
        <v>44585</v>
      </c>
      <c r="B598" s="3" t="s">
        <v>44</v>
      </c>
      <c r="C598" s="10">
        <v>483</v>
      </c>
      <c r="D598" s="15">
        <v>6889</v>
      </c>
      <c r="E598" s="15">
        <f>+C598+D598</f>
        <v>7372</v>
      </c>
      <c r="F598" s="13">
        <v>33</v>
      </c>
      <c r="G598" s="13">
        <f>(1000/F598)*C598</f>
        <v>14636.363636363638</v>
      </c>
      <c r="J598" s="9">
        <v>4502</v>
      </c>
      <c r="K598" s="22">
        <v>7332</v>
      </c>
      <c r="L598" s="15">
        <f t="shared" si="208"/>
        <v>11834</v>
      </c>
      <c r="M598" s="10">
        <v>33</v>
      </c>
      <c r="N598" s="10">
        <f t="shared" si="203"/>
        <v>-832.09109730848866</v>
      </c>
      <c r="O598" s="10">
        <f t="shared" si="204"/>
        <v>-6.430541442879953</v>
      </c>
      <c r="P598" s="10">
        <f t="shared" si="205"/>
        <v>-60.526315789473685</v>
      </c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3">
      <c r="A599" s="2">
        <v>44585</v>
      </c>
      <c r="B599" s="3" t="s">
        <v>37</v>
      </c>
      <c r="C599" s="10">
        <v>381</v>
      </c>
      <c r="D599" s="15">
        <v>6419</v>
      </c>
      <c r="E599" s="15">
        <f t="shared" ref="E599:E606" si="209">+C599+D599</f>
        <v>6800</v>
      </c>
      <c r="F599" s="13">
        <v>33</v>
      </c>
      <c r="G599" s="13">
        <f t="shared" ref="G599:G606" si="210">(1000/F599)*C599</f>
        <v>11545.454545454546</v>
      </c>
      <c r="J599" s="10">
        <v>965</v>
      </c>
      <c r="K599" s="15">
        <v>6978</v>
      </c>
      <c r="L599" s="15">
        <f t="shared" si="208"/>
        <v>7943</v>
      </c>
      <c r="M599" s="10">
        <v>33</v>
      </c>
      <c r="N599" s="10">
        <f t="shared" si="203"/>
        <v>-153.28083989501314</v>
      </c>
      <c r="O599" s="10">
        <f t="shared" si="204"/>
        <v>-8.7085215765695594</v>
      </c>
      <c r="P599" s="10">
        <f t="shared" si="205"/>
        <v>-16.808823529411764</v>
      </c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3">
      <c r="A600" s="2">
        <v>44585</v>
      </c>
      <c r="B600" s="3" t="s">
        <v>39</v>
      </c>
      <c r="C600" s="10">
        <v>627</v>
      </c>
      <c r="D600" s="10">
        <v>6610</v>
      </c>
      <c r="E600" s="15">
        <f>+C600+D600</f>
        <v>7237</v>
      </c>
      <c r="F600" s="13">
        <v>33</v>
      </c>
      <c r="G600" s="13">
        <f t="shared" si="210"/>
        <v>19000</v>
      </c>
      <c r="H600" s="10" t="s">
        <v>194</v>
      </c>
      <c r="J600" s="10">
        <v>884</v>
      </c>
      <c r="K600" s="15">
        <v>8824</v>
      </c>
      <c r="L600" s="15">
        <f>+J600+K600</f>
        <v>9708</v>
      </c>
      <c r="M600" s="10">
        <v>33</v>
      </c>
      <c r="N600" s="10">
        <f t="shared" si="203"/>
        <v>-40.988835725677831</v>
      </c>
      <c r="O600" s="10">
        <f t="shared" si="204"/>
        <v>-33.4947049924357</v>
      </c>
      <c r="P600" s="10">
        <f t="shared" si="205"/>
        <v>-34.14398231311317</v>
      </c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3">
      <c r="A601" s="2">
        <v>44585</v>
      </c>
      <c r="B601" s="3" t="s">
        <v>38</v>
      </c>
      <c r="C601" s="10">
        <v>450</v>
      </c>
      <c r="D601" s="10">
        <v>5714</v>
      </c>
      <c r="E601" s="15">
        <f t="shared" si="209"/>
        <v>6164</v>
      </c>
      <c r="F601" s="13">
        <v>33</v>
      </c>
      <c r="G601" s="13">
        <f t="shared" si="210"/>
        <v>13636.363636363638</v>
      </c>
      <c r="J601" s="10">
        <v>770</v>
      </c>
      <c r="K601" s="15">
        <v>5630</v>
      </c>
      <c r="L601" s="15">
        <f>+J601+K601</f>
        <v>6400</v>
      </c>
      <c r="M601" s="10">
        <v>33</v>
      </c>
      <c r="N601" s="10">
        <f t="shared" si="203"/>
        <v>-71.111111111111114</v>
      </c>
      <c r="O601" s="10">
        <f t="shared" si="204"/>
        <v>1.4700735036751837</v>
      </c>
      <c r="P601" s="10">
        <f t="shared" si="205"/>
        <v>-3.8286826735885784</v>
      </c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3">
      <c r="A602" s="2">
        <v>44585</v>
      </c>
      <c r="B602" s="3" t="s">
        <v>36</v>
      </c>
      <c r="C602" s="10">
        <v>667</v>
      </c>
      <c r="D602" s="15">
        <v>7738</v>
      </c>
      <c r="E602" s="15">
        <f t="shared" si="209"/>
        <v>8405</v>
      </c>
      <c r="F602" s="13">
        <v>33</v>
      </c>
      <c r="G602" s="13">
        <f t="shared" si="210"/>
        <v>20212.121212121212</v>
      </c>
      <c r="J602" s="10">
        <v>693</v>
      </c>
      <c r="K602" s="15">
        <v>7980</v>
      </c>
      <c r="L602" s="15">
        <f>+J602+K602</f>
        <v>8673</v>
      </c>
      <c r="M602" s="10">
        <v>33</v>
      </c>
      <c r="N602" s="10">
        <f t="shared" si="203"/>
        <v>-3.8980509745127434</v>
      </c>
      <c r="O602" s="10">
        <f t="shared" si="204"/>
        <v>-3.1274231067459293</v>
      </c>
      <c r="P602" s="10">
        <f t="shared" si="205"/>
        <v>-3.1885782272456873</v>
      </c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3">
      <c r="A603" s="2">
        <v>44585</v>
      </c>
      <c r="B603" s="16" t="s">
        <v>42</v>
      </c>
      <c r="C603" s="10">
        <v>365</v>
      </c>
      <c r="D603" s="15">
        <v>4321</v>
      </c>
      <c r="E603" s="15">
        <f>+C603+D603</f>
        <v>4686</v>
      </c>
      <c r="F603" s="13">
        <v>33</v>
      </c>
      <c r="G603" s="13">
        <f t="shared" si="210"/>
        <v>11060.606060606062</v>
      </c>
      <c r="J603" s="10">
        <v>369</v>
      </c>
      <c r="K603" s="15">
        <v>6031</v>
      </c>
      <c r="L603" s="15">
        <f>+J603+K603</f>
        <v>6400</v>
      </c>
      <c r="M603" s="10">
        <v>33</v>
      </c>
      <c r="N603" s="10">
        <f t="shared" si="203"/>
        <v>-1.095890410958904</v>
      </c>
      <c r="O603" s="10">
        <f t="shared" si="204"/>
        <v>-39.574172645221012</v>
      </c>
      <c r="P603" s="10">
        <f t="shared" si="205"/>
        <v>-36.577037985488694</v>
      </c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3">
      <c r="A604" s="2">
        <v>44585</v>
      </c>
      <c r="B604" s="16" t="s">
        <v>43</v>
      </c>
      <c r="C604" s="10">
        <v>691</v>
      </c>
      <c r="D604" s="15">
        <v>3980</v>
      </c>
      <c r="E604" s="15">
        <f t="shared" si="209"/>
        <v>4671</v>
      </c>
      <c r="F604" s="13">
        <v>33</v>
      </c>
      <c r="G604" s="13">
        <f t="shared" si="210"/>
        <v>20939.39393939394</v>
      </c>
      <c r="J604" s="10">
        <v>289</v>
      </c>
      <c r="K604" s="15">
        <v>5309</v>
      </c>
      <c r="L604" s="15">
        <f t="shared" ref="L604:L657" si="211">+J604+K604</f>
        <v>5598</v>
      </c>
      <c r="M604" s="10">
        <v>33</v>
      </c>
      <c r="N604" s="10">
        <f t="shared" si="203"/>
        <v>58.176555716353107</v>
      </c>
      <c r="O604" s="10">
        <f t="shared" si="204"/>
        <v>-33.391959798994975</v>
      </c>
      <c r="P604" s="10">
        <f t="shared" si="205"/>
        <v>-19.845857418111752</v>
      </c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3">
      <c r="A605" s="2">
        <v>44585</v>
      </c>
      <c r="B605" s="16" t="s">
        <v>40</v>
      </c>
      <c r="C605" s="15">
        <v>190</v>
      </c>
      <c r="D605" s="15">
        <v>5195</v>
      </c>
      <c r="E605" s="15">
        <f t="shared" si="209"/>
        <v>5385</v>
      </c>
      <c r="F605" s="13">
        <v>33</v>
      </c>
      <c r="G605" s="13">
        <f t="shared" si="210"/>
        <v>5757.575757575758</v>
      </c>
      <c r="J605" s="15">
        <v>240</v>
      </c>
      <c r="K605" s="15">
        <v>4219</v>
      </c>
      <c r="L605" s="15">
        <f t="shared" si="211"/>
        <v>4459</v>
      </c>
      <c r="M605" s="10">
        <v>33</v>
      </c>
      <c r="N605" s="10">
        <f t="shared" si="203"/>
        <v>-26.315789473684209</v>
      </c>
      <c r="O605" s="10">
        <f t="shared" si="204"/>
        <v>18.787295476419636</v>
      </c>
      <c r="P605" s="10">
        <f t="shared" si="205"/>
        <v>17.195914577530178</v>
      </c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3">
      <c r="A606" s="2">
        <v>44585</v>
      </c>
      <c r="B606" s="16" t="s">
        <v>41</v>
      </c>
      <c r="C606" s="10">
        <v>483</v>
      </c>
      <c r="D606" s="15">
        <v>4830</v>
      </c>
      <c r="E606" s="15">
        <f t="shared" si="209"/>
        <v>5313</v>
      </c>
      <c r="F606" s="13">
        <v>33</v>
      </c>
      <c r="G606" s="13">
        <f t="shared" si="210"/>
        <v>14636.363636363638</v>
      </c>
      <c r="J606" s="10">
        <v>358</v>
      </c>
      <c r="K606" s="15">
        <v>7008</v>
      </c>
      <c r="L606" s="15">
        <f t="shared" si="211"/>
        <v>7366</v>
      </c>
      <c r="M606" s="10">
        <v>33</v>
      </c>
      <c r="N606" s="10">
        <f t="shared" si="203"/>
        <v>25.879917184265011</v>
      </c>
      <c r="O606" s="10">
        <f t="shared" si="204"/>
        <v>-45.093167701863351</v>
      </c>
      <c r="P606" s="10">
        <f t="shared" si="205"/>
        <v>-38.641069075851689</v>
      </c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3">
      <c r="A607" s="2">
        <v>44586</v>
      </c>
      <c r="B607" s="3" t="s">
        <v>44</v>
      </c>
      <c r="C607" s="10">
        <v>528</v>
      </c>
      <c r="D607" s="15">
        <v>3668</v>
      </c>
      <c r="E607" s="15">
        <f>+C607+D607</f>
        <v>4196</v>
      </c>
      <c r="F607" s="13">
        <v>33</v>
      </c>
      <c r="G607" s="13">
        <f>(1000/F607)*C607</f>
        <v>16000</v>
      </c>
      <c r="J607" s="10">
        <v>396</v>
      </c>
      <c r="K607" s="15">
        <v>6244</v>
      </c>
      <c r="L607" s="15">
        <f t="shared" si="211"/>
        <v>6640</v>
      </c>
      <c r="M607" s="10">
        <v>33</v>
      </c>
      <c r="N607" s="10">
        <f t="shared" si="203"/>
        <v>25</v>
      </c>
      <c r="O607" s="10">
        <f t="shared" si="204"/>
        <v>-70.229007633587784</v>
      </c>
      <c r="P607" s="10">
        <f t="shared" si="205"/>
        <v>-58.245948522402294</v>
      </c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3">
      <c r="A608" s="2">
        <v>44586</v>
      </c>
      <c r="B608" s="3" t="s">
        <v>37</v>
      </c>
      <c r="C608" s="10">
        <v>184</v>
      </c>
      <c r="D608" s="15">
        <v>6422</v>
      </c>
      <c r="E608" s="15">
        <f t="shared" ref="E608:E623" si="212">+C608+D608</f>
        <v>6606</v>
      </c>
      <c r="F608" s="13">
        <v>33</v>
      </c>
      <c r="G608" s="13">
        <f t="shared" ref="G608:G623" si="213">(1000/F608)*C608</f>
        <v>5575.757575757576</v>
      </c>
      <c r="J608" s="10">
        <v>146</v>
      </c>
      <c r="K608" s="15">
        <v>3835</v>
      </c>
      <c r="L608" s="15">
        <f t="shared" si="211"/>
        <v>3981</v>
      </c>
      <c r="M608" s="10">
        <v>33</v>
      </c>
      <c r="N608" s="10">
        <f t="shared" si="203"/>
        <v>20.652173913043477</v>
      </c>
      <c r="O608" s="10">
        <f t="shared" si="204"/>
        <v>40.283400809716603</v>
      </c>
      <c r="P608" s="10">
        <f t="shared" si="205"/>
        <v>39.736603088101724</v>
      </c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3">
      <c r="A609" s="2">
        <v>44586</v>
      </c>
      <c r="B609" s="3" t="s">
        <v>39</v>
      </c>
      <c r="C609" s="10">
        <v>468</v>
      </c>
      <c r="D609" s="10">
        <v>3184</v>
      </c>
      <c r="E609" s="15">
        <f t="shared" si="212"/>
        <v>3652</v>
      </c>
      <c r="F609" s="13">
        <v>33</v>
      </c>
      <c r="G609" s="13">
        <f t="shared" si="213"/>
        <v>14181.818181818182</v>
      </c>
      <c r="H609" s="10" t="s">
        <v>194</v>
      </c>
      <c r="J609" s="10">
        <v>161</v>
      </c>
      <c r="K609" s="15">
        <v>2920</v>
      </c>
      <c r="L609" s="15">
        <f t="shared" si="211"/>
        <v>3081</v>
      </c>
      <c r="M609" s="10">
        <v>33</v>
      </c>
      <c r="N609" s="10">
        <f t="shared" si="203"/>
        <v>65.598290598290603</v>
      </c>
      <c r="O609" s="10">
        <f t="shared" si="204"/>
        <v>8.291457286432161</v>
      </c>
      <c r="P609" s="10">
        <f t="shared" si="205"/>
        <v>15.635268346111719</v>
      </c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3">
      <c r="A610" s="2">
        <v>44586</v>
      </c>
      <c r="B610" s="3" t="s">
        <v>38</v>
      </c>
      <c r="C610" s="10">
        <v>381</v>
      </c>
      <c r="D610" s="10">
        <v>4636</v>
      </c>
      <c r="E610" s="15">
        <f t="shared" si="212"/>
        <v>5017</v>
      </c>
      <c r="F610" s="13">
        <v>33</v>
      </c>
      <c r="G610" s="13">
        <f t="shared" si="213"/>
        <v>11545.454545454546</v>
      </c>
      <c r="J610" s="10">
        <v>224</v>
      </c>
      <c r="K610" s="15">
        <v>4431</v>
      </c>
      <c r="L610" s="15">
        <f t="shared" si="211"/>
        <v>4655</v>
      </c>
      <c r="M610" s="10">
        <v>33</v>
      </c>
      <c r="N610" s="10">
        <f t="shared" si="203"/>
        <v>41.207349081364832</v>
      </c>
      <c r="O610" s="10">
        <f t="shared" si="204"/>
        <v>4.4219154443485769</v>
      </c>
      <c r="P610" s="10">
        <f t="shared" si="205"/>
        <v>7.2154674108032681</v>
      </c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3">
      <c r="A611" s="2">
        <v>44586</v>
      </c>
      <c r="B611" s="3" t="s">
        <v>36</v>
      </c>
      <c r="C611" s="10">
        <v>155</v>
      </c>
      <c r="D611" s="15">
        <v>3047</v>
      </c>
      <c r="E611" s="15">
        <f t="shared" si="212"/>
        <v>3202</v>
      </c>
      <c r="F611" s="13">
        <v>33</v>
      </c>
      <c r="G611" s="13">
        <f t="shared" si="213"/>
        <v>4696.969696969697</v>
      </c>
      <c r="J611" s="10">
        <v>180</v>
      </c>
      <c r="K611" s="15">
        <v>4164</v>
      </c>
      <c r="L611" s="15">
        <f t="shared" si="211"/>
        <v>4344</v>
      </c>
      <c r="M611" s="10">
        <v>33</v>
      </c>
      <c r="N611" s="10">
        <f t="shared" si="203"/>
        <v>-16.129032258064516</v>
      </c>
      <c r="O611" s="10">
        <f t="shared" si="204"/>
        <v>-36.659008861174925</v>
      </c>
      <c r="P611" s="10">
        <f t="shared" si="205"/>
        <v>-35.66520924422236</v>
      </c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3">
      <c r="A612" s="2">
        <v>44586</v>
      </c>
      <c r="B612" s="3" t="s">
        <v>203</v>
      </c>
      <c r="C612" s="9">
        <v>56</v>
      </c>
      <c r="D612" s="9">
        <v>2977</v>
      </c>
      <c r="E612" s="15">
        <f t="shared" si="212"/>
        <v>3033</v>
      </c>
      <c r="F612" s="13">
        <v>33</v>
      </c>
      <c r="G612" s="13">
        <f t="shared" si="213"/>
        <v>1696.969696969697</v>
      </c>
      <c r="J612" s="10">
        <v>35</v>
      </c>
      <c r="K612" s="15">
        <v>3253</v>
      </c>
      <c r="L612" s="15">
        <f t="shared" si="211"/>
        <v>3288</v>
      </c>
      <c r="M612" s="10">
        <v>33</v>
      </c>
      <c r="N612" s="10">
        <f t="shared" si="203"/>
        <v>37.5</v>
      </c>
      <c r="O612" s="10">
        <f t="shared" si="204"/>
        <v>-9.2710782667114557</v>
      </c>
      <c r="P612" s="10">
        <f t="shared" si="205"/>
        <v>-8.4075173095944606</v>
      </c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3">
      <c r="A613" s="2">
        <v>44586</v>
      </c>
      <c r="B613" s="3" t="s">
        <v>204</v>
      </c>
      <c r="C613" s="10">
        <v>134</v>
      </c>
      <c r="D613" s="15">
        <v>2704</v>
      </c>
      <c r="E613" s="15">
        <f t="shared" si="212"/>
        <v>2838</v>
      </c>
      <c r="F613" s="13">
        <v>33</v>
      </c>
      <c r="G613" s="13">
        <f t="shared" si="213"/>
        <v>4060.606060606061</v>
      </c>
      <c r="J613" s="10">
        <v>120</v>
      </c>
      <c r="K613" s="10">
        <v>2302</v>
      </c>
      <c r="L613" s="15">
        <f t="shared" si="211"/>
        <v>2422</v>
      </c>
      <c r="M613" s="10">
        <v>33</v>
      </c>
      <c r="N613" s="10">
        <f t="shared" si="203"/>
        <v>10.44776119402985</v>
      </c>
      <c r="O613" s="10">
        <f t="shared" si="204"/>
        <v>14.866863905325445</v>
      </c>
      <c r="P613" s="10">
        <f t="shared" si="205"/>
        <v>14.658210007047218</v>
      </c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3">
      <c r="A614" s="2">
        <v>44586</v>
      </c>
      <c r="B614" s="3" t="s">
        <v>205</v>
      </c>
      <c r="C614" s="10">
        <v>92</v>
      </c>
      <c r="D614" s="10">
        <v>2638</v>
      </c>
      <c r="E614" s="15">
        <f t="shared" si="212"/>
        <v>2730</v>
      </c>
      <c r="F614" s="13">
        <v>33</v>
      </c>
      <c r="G614" s="13">
        <f t="shared" si="213"/>
        <v>2787.878787878788</v>
      </c>
      <c r="J614" s="10">
        <v>113</v>
      </c>
      <c r="K614" s="15">
        <v>2102</v>
      </c>
      <c r="L614" s="15">
        <f t="shared" si="211"/>
        <v>2215</v>
      </c>
      <c r="M614" s="10">
        <v>33</v>
      </c>
      <c r="N614" s="10">
        <f t="shared" si="203"/>
        <v>-22.826086956521738</v>
      </c>
      <c r="O614" s="10">
        <f t="shared" si="204"/>
        <v>20.318423047763456</v>
      </c>
      <c r="P614" s="10">
        <f t="shared" si="205"/>
        <v>18.864468864468865</v>
      </c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3">
      <c r="A615" s="2">
        <v>44586</v>
      </c>
      <c r="B615" s="3" t="s">
        <v>206</v>
      </c>
      <c r="C615" s="10">
        <v>51</v>
      </c>
      <c r="D615" s="15">
        <v>2495</v>
      </c>
      <c r="E615" s="15">
        <f t="shared" si="212"/>
        <v>2546</v>
      </c>
      <c r="F615" s="13">
        <v>33</v>
      </c>
      <c r="G615" s="13">
        <f t="shared" si="213"/>
        <v>1545.4545454545455</v>
      </c>
      <c r="J615" s="10">
        <v>30</v>
      </c>
      <c r="K615" s="15">
        <v>3207</v>
      </c>
      <c r="L615" s="15">
        <f t="shared" si="211"/>
        <v>3237</v>
      </c>
      <c r="M615" s="10">
        <v>33</v>
      </c>
      <c r="N615" s="10">
        <f t="shared" si="203"/>
        <v>41.17647058823529</v>
      </c>
      <c r="O615" s="10">
        <f t="shared" si="204"/>
        <v>-28.537074148296593</v>
      </c>
      <c r="P615" s="10">
        <f t="shared" si="205"/>
        <v>-27.140612725844459</v>
      </c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3">
      <c r="A616" s="2">
        <v>44586</v>
      </c>
      <c r="B616" s="16" t="s">
        <v>42</v>
      </c>
      <c r="C616" s="10">
        <v>105</v>
      </c>
      <c r="D616" s="15">
        <v>6257</v>
      </c>
      <c r="E616" s="15">
        <f t="shared" si="212"/>
        <v>6362</v>
      </c>
      <c r="F616" s="13">
        <v>33</v>
      </c>
      <c r="G616" s="13">
        <f t="shared" si="213"/>
        <v>3181.818181818182</v>
      </c>
      <c r="J616" s="10">
        <v>254</v>
      </c>
      <c r="K616" s="15">
        <v>2597</v>
      </c>
      <c r="L616" s="15">
        <f t="shared" si="211"/>
        <v>2851</v>
      </c>
      <c r="M616" s="10">
        <v>33</v>
      </c>
      <c r="N616" s="10">
        <f t="shared" si="203"/>
        <v>-141.9047619047619</v>
      </c>
      <c r="O616" s="10">
        <f t="shared" si="204"/>
        <v>58.494486175483459</v>
      </c>
      <c r="P616" s="10">
        <f t="shared" si="205"/>
        <v>55.187048098082357</v>
      </c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3">
      <c r="A617" s="2">
        <v>44586</v>
      </c>
      <c r="B617" s="16" t="s">
        <v>43</v>
      </c>
      <c r="C617" s="10">
        <v>162</v>
      </c>
      <c r="D617" s="15">
        <v>4304</v>
      </c>
      <c r="E617" s="15">
        <f t="shared" si="212"/>
        <v>4466</v>
      </c>
      <c r="F617" s="13">
        <v>33</v>
      </c>
      <c r="G617" s="13">
        <f t="shared" si="213"/>
        <v>4909.090909090909</v>
      </c>
      <c r="J617" s="10">
        <v>134</v>
      </c>
      <c r="K617" s="15">
        <v>2937</v>
      </c>
      <c r="L617" s="15">
        <f t="shared" si="211"/>
        <v>3071</v>
      </c>
      <c r="M617" s="10">
        <v>33</v>
      </c>
      <c r="N617" s="10">
        <f t="shared" si="203"/>
        <v>17.283950617283949</v>
      </c>
      <c r="O617" s="10">
        <f t="shared" si="204"/>
        <v>31.761152416356875</v>
      </c>
      <c r="P617" s="10">
        <f t="shared" si="205"/>
        <v>31.236005373936411</v>
      </c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3">
      <c r="A618" s="2">
        <v>44586</v>
      </c>
      <c r="B618" s="16" t="s">
        <v>40</v>
      </c>
      <c r="C618" s="15">
        <v>223</v>
      </c>
      <c r="D618" s="15">
        <v>5190</v>
      </c>
      <c r="E618" s="15">
        <f t="shared" si="212"/>
        <v>5413</v>
      </c>
      <c r="F618" s="13">
        <v>33</v>
      </c>
      <c r="G618" s="13">
        <f t="shared" si="213"/>
        <v>6757.575757575758</v>
      </c>
      <c r="J618" s="15">
        <v>128</v>
      </c>
      <c r="K618" s="15">
        <v>3706</v>
      </c>
      <c r="L618" s="15">
        <f t="shared" si="211"/>
        <v>3834</v>
      </c>
      <c r="M618" s="10">
        <v>33</v>
      </c>
      <c r="N618" s="10">
        <f t="shared" si="203"/>
        <v>42.600896860986545</v>
      </c>
      <c r="O618" s="10">
        <f t="shared" si="204"/>
        <v>28.593448940269749</v>
      </c>
      <c r="P618" s="10">
        <f t="shared" si="205"/>
        <v>29.170515425826714</v>
      </c>
    </row>
    <row r="619" spans="1:31" x14ac:dyDescent="0.3">
      <c r="A619" s="2">
        <v>44586</v>
      </c>
      <c r="B619" s="16" t="s">
        <v>41</v>
      </c>
      <c r="C619" s="9">
        <v>50</v>
      </c>
      <c r="D619" s="22">
        <v>2621</v>
      </c>
      <c r="E619" s="15">
        <f t="shared" si="212"/>
        <v>2671</v>
      </c>
      <c r="F619" s="13">
        <v>33</v>
      </c>
      <c r="G619" s="13">
        <f t="shared" si="213"/>
        <v>1515.1515151515152</v>
      </c>
      <c r="J619" s="10">
        <v>37</v>
      </c>
      <c r="K619" s="15">
        <v>3162</v>
      </c>
      <c r="L619" s="15">
        <f t="shared" si="211"/>
        <v>3199</v>
      </c>
      <c r="M619" s="10">
        <v>33</v>
      </c>
      <c r="N619" s="10">
        <f t="shared" si="203"/>
        <v>26</v>
      </c>
      <c r="O619" s="10">
        <f t="shared" si="204"/>
        <v>-20.640976726440289</v>
      </c>
      <c r="P619" s="10">
        <f t="shared" si="205"/>
        <v>-19.767877199550728</v>
      </c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3">
      <c r="A620" s="2">
        <v>44586</v>
      </c>
      <c r="B620" s="16" t="s">
        <v>207</v>
      </c>
      <c r="C620" s="10">
        <v>34</v>
      </c>
      <c r="D620" s="15">
        <v>2011</v>
      </c>
      <c r="E620" s="15">
        <f t="shared" si="212"/>
        <v>2045</v>
      </c>
      <c r="F620" s="13">
        <v>33</v>
      </c>
      <c r="G620" s="13">
        <f t="shared" si="213"/>
        <v>1030.3030303030303</v>
      </c>
      <c r="J620" s="10">
        <v>21</v>
      </c>
      <c r="K620" s="15">
        <v>1804</v>
      </c>
      <c r="L620" s="15">
        <f t="shared" si="211"/>
        <v>1825</v>
      </c>
      <c r="M620" s="10">
        <v>33</v>
      </c>
      <c r="N620" s="10">
        <f t="shared" si="203"/>
        <v>38.235294117647058</v>
      </c>
      <c r="O620" s="10">
        <f t="shared" si="204"/>
        <v>10.293386374937842</v>
      </c>
      <c r="P620" s="10">
        <f t="shared" si="205"/>
        <v>10.757946210268948</v>
      </c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3">
      <c r="A621" s="2">
        <v>44586</v>
      </c>
      <c r="B621" s="16" t="s">
        <v>208</v>
      </c>
      <c r="C621" s="10">
        <v>304</v>
      </c>
      <c r="D621" s="15">
        <v>2563</v>
      </c>
      <c r="E621" s="15">
        <f t="shared" si="212"/>
        <v>2867</v>
      </c>
      <c r="F621" s="13">
        <v>33</v>
      </c>
      <c r="G621" s="13">
        <f t="shared" si="213"/>
        <v>9212.121212121212</v>
      </c>
      <c r="J621" s="10">
        <v>52</v>
      </c>
      <c r="K621" s="15">
        <v>1783</v>
      </c>
      <c r="L621" s="15">
        <f t="shared" si="211"/>
        <v>1835</v>
      </c>
      <c r="M621" s="10">
        <v>33</v>
      </c>
      <c r="N621" s="10">
        <f t="shared" ref="N621:N657" si="214">+(C621-J621)/C621*100</f>
        <v>82.89473684210526</v>
      </c>
      <c r="O621" s="10">
        <f t="shared" ref="O621:O657" si="215">+(D621-K621)/D621*100</f>
        <v>30.433086227077645</v>
      </c>
      <c r="P621" s="10">
        <f t="shared" ref="P621:P657" si="216">+(E621-L621)/E621*100</f>
        <v>35.99581444018137</v>
      </c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3">
      <c r="A622" s="2">
        <v>44586</v>
      </c>
      <c r="B622" s="16" t="s">
        <v>209</v>
      </c>
      <c r="C622" s="10">
        <v>389</v>
      </c>
      <c r="D622" s="15">
        <v>1568</v>
      </c>
      <c r="E622" s="15">
        <f t="shared" si="212"/>
        <v>1957</v>
      </c>
      <c r="F622" s="13">
        <v>33</v>
      </c>
      <c r="G622" s="13">
        <f t="shared" si="213"/>
        <v>11787.878787878788</v>
      </c>
      <c r="J622" s="10">
        <v>110</v>
      </c>
      <c r="K622" s="15">
        <v>1822</v>
      </c>
      <c r="L622" s="15">
        <f t="shared" si="211"/>
        <v>1932</v>
      </c>
      <c r="M622" s="10">
        <v>33</v>
      </c>
      <c r="N622" s="10">
        <f t="shared" si="214"/>
        <v>71.722365038560412</v>
      </c>
      <c r="O622" s="10">
        <f t="shared" si="215"/>
        <v>-16.198979591836736</v>
      </c>
      <c r="P622" s="10">
        <f t="shared" si="216"/>
        <v>1.2774655084312723</v>
      </c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3">
      <c r="A623" s="2">
        <v>44586</v>
      </c>
      <c r="B623" s="16" t="s">
        <v>210</v>
      </c>
      <c r="C623" s="10">
        <v>128</v>
      </c>
      <c r="D623" s="15">
        <v>1863</v>
      </c>
      <c r="E623" s="15">
        <f t="shared" si="212"/>
        <v>1991</v>
      </c>
      <c r="F623" s="13">
        <v>33</v>
      </c>
      <c r="G623" s="13">
        <f t="shared" si="213"/>
        <v>3878.787878787879</v>
      </c>
      <c r="J623" s="10">
        <v>70</v>
      </c>
      <c r="K623" s="15">
        <v>2594</v>
      </c>
      <c r="L623" s="15">
        <f t="shared" si="211"/>
        <v>2664</v>
      </c>
      <c r="M623" s="10">
        <v>33</v>
      </c>
      <c r="N623" s="10">
        <f t="shared" si="214"/>
        <v>45.3125</v>
      </c>
      <c r="O623" s="10">
        <f t="shared" si="215"/>
        <v>-39.237788513150832</v>
      </c>
      <c r="P623" s="10">
        <f t="shared" si="216"/>
        <v>-33.802109492717221</v>
      </c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3">
      <c r="A624" s="2">
        <v>44587</v>
      </c>
      <c r="B624" s="3" t="s">
        <v>44</v>
      </c>
      <c r="C624" s="10">
        <v>256</v>
      </c>
      <c r="D624" s="15">
        <v>3342</v>
      </c>
      <c r="E624" s="15">
        <f>+C624+D624</f>
        <v>3598</v>
      </c>
      <c r="F624" s="13">
        <v>33</v>
      </c>
      <c r="G624" s="13">
        <f>(1000/F624)*C624</f>
        <v>7757.575757575758</v>
      </c>
      <c r="J624" s="10">
        <v>159</v>
      </c>
      <c r="K624" s="15">
        <v>4142</v>
      </c>
      <c r="L624" s="15">
        <f t="shared" si="211"/>
        <v>4301</v>
      </c>
      <c r="M624" s="10">
        <v>33</v>
      </c>
      <c r="N624" s="10">
        <f t="shared" si="214"/>
        <v>37.890625</v>
      </c>
      <c r="O624" s="10">
        <f t="shared" si="215"/>
        <v>-23.937761819269898</v>
      </c>
      <c r="P624" s="10">
        <f t="shared" si="216"/>
        <v>-19.538632573652031</v>
      </c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3">
      <c r="A625" s="2">
        <v>44587</v>
      </c>
      <c r="B625" s="3" t="s">
        <v>37</v>
      </c>
      <c r="C625" s="10">
        <v>102</v>
      </c>
      <c r="D625" s="15">
        <v>3074</v>
      </c>
      <c r="E625" s="15">
        <f t="shared" ref="E625:E640" si="217">+C625+D625</f>
        <v>3176</v>
      </c>
      <c r="F625" s="13">
        <v>33</v>
      </c>
      <c r="G625" s="13">
        <f t="shared" ref="G625:G640" si="218">(1000/F625)*C625</f>
        <v>3090.909090909091</v>
      </c>
      <c r="J625" s="10">
        <v>111</v>
      </c>
      <c r="K625" s="15">
        <v>6054</v>
      </c>
      <c r="L625" s="15">
        <f t="shared" si="211"/>
        <v>6165</v>
      </c>
      <c r="M625" s="10">
        <v>33</v>
      </c>
      <c r="N625" s="10">
        <f t="shared" si="214"/>
        <v>-8.8235294117647065</v>
      </c>
      <c r="O625" s="10">
        <f t="shared" si="215"/>
        <v>-96.942094990240719</v>
      </c>
      <c r="P625" s="10">
        <f t="shared" si="216"/>
        <v>-94.112090680100764</v>
      </c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3">
      <c r="A626" s="2">
        <v>44587</v>
      </c>
      <c r="B626" s="3" t="s">
        <v>39</v>
      </c>
      <c r="C626" s="10">
        <v>102</v>
      </c>
      <c r="D626" s="10">
        <v>6081</v>
      </c>
      <c r="E626" s="15">
        <f t="shared" si="217"/>
        <v>6183</v>
      </c>
      <c r="F626" s="13">
        <v>33</v>
      </c>
      <c r="G626" s="13">
        <f t="shared" si="218"/>
        <v>3090.909090909091</v>
      </c>
      <c r="H626" s="10" t="s">
        <v>194</v>
      </c>
      <c r="J626" s="10">
        <v>149</v>
      </c>
      <c r="K626" s="15">
        <v>17112</v>
      </c>
      <c r="L626" s="15">
        <f t="shared" si="211"/>
        <v>17261</v>
      </c>
      <c r="M626" s="10">
        <v>33</v>
      </c>
      <c r="N626" s="10">
        <f t="shared" si="214"/>
        <v>-46.078431372549019</v>
      </c>
      <c r="O626" s="10">
        <f t="shared" si="215"/>
        <v>-181.40108534780464</v>
      </c>
      <c r="P626" s="10">
        <f t="shared" si="216"/>
        <v>-179.16868833899403</v>
      </c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3">
      <c r="A627" s="2">
        <v>44587</v>
      </c>
      <c r="B627" s="3" t="s">
        <v>38</v>
      </c>
      <c r="C627" s="10">
        <v>136</v>
      </c>
      <c r="D627" s="10">
        <v>3473</v>
      </c>
      <c r="E627" s="15">
        <f t="shared" si="217"/>
        <v>3609</v>
      </c>
      <c r="F627" s="13">
        <v>33</v>
      </c>
      <c r="G627" s="13">
        <f t="shared" si="218"/>
        <v>4121.212121212121</v>
      </c>
      <c r="J627" s="10">
        <v>116</v>
      </c>
      <c r="K627" s="15">
        <v>4251</v>
      </c>
      <c r="L627" s="15">
        <f t="shared" si="211"/>
        <v>4367</v>
      </c>
      <c r="M627" s="10">
        <v>33</v>
      </c>
      <c r="N627" s="10">
        <f t="shared" si="214"/>
        <v>14.705882352941178</v>
      </c>
      <c r="O627" s="10">
        <f t="shared" si="215"/>
        <v>-22.401382090411747</v>
      </c>
      <c r="P627" s="10">
        <f t="shared" si="216"/>
        <v>-21.003047935716264</v>
      </c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3">
      <c r="A628" s="2">
        <v>44587</v>
      </c>
      <c r="B628" s="3" t="s">
        <v>36</v>
      </c>
      <c r="C628" s="10">
        <v>114</v>
      </c>
      <c r="D628" s="15">
        <v>11123</v>
      </c>
      <c r="E628" s="15">
        <f t="shared" si="217"/>
        <v>11237</v>
      </c>
      <c r="F628" s="13">
        <v>33</v>
      </c>
      <c r="G628" s="13">
        <f t="shared" si="218"/>
        <v>3454.5454545454545</v>
      </c>
      <c r="J628" s="10">
        <v>148</v>
      </c>
      <c r="K628" s="15">
        <v>5318</v>
      </c>
      <c r="L628" s="15">
        <f t="shared" si="211"/>
        <v>5466</v>
      </c>
      <c r="M628" s="10">
        <v>33</v>
      </c>
      <c r="N628" s="10">
        <f t="shared" si="214"/>
        <v>-29.82456140350877</v>
      </c>
      <c r="O628" s="10">
        <f t="shared" si="215"/>
        <v>52.189157601366546</v>
      </c>
      <c r="P628" s="10">
        <f t="shared" si="216"/>
        <v>51.357123787487765</v>
      </c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3">
      <c r="A629" s="2">
        <v>44587</v>
      </c>
      <c r="B629" s="3" t="s">
        <v>203</v>
      </c>
      <c r="C629" s="10">
        <v>77</v>
      </c>
      <c r="D629" s="15">
        <v>4616</v>
      </c>
      <c r="E629" s="15">
        <f t="shared" si="217"/>
        <v>4693</v>
      </c>
      <c r="F629" s="13">
        <v>33</v>
      </c>
      <c r="G629" s="13">
        <f t="shared" si="218"/>
        <v>2333.3333333333335</v>
      </c>
      <c r="J629" s="10">
        <v>69</v>
      </c>
      <c r="K629" s="15">
        <v>3551</v>
      </c>
      <c r="L629" s="15">
        <f t="shared" si="211"/>
        <v>3620</v>
      </c>
      <c r="M629" s="10">
        <v>33</v>
      </c>
      <c r="N629" s="10">
        <f t="shared" si="214"/>
        <v>10.38961038961039</v>
      </c>
      <c r="O629" s="10">
        <f t="shared" si="215"/>
        <v>23.071923743500868</v>
      </c>
      <c r="P629" s="10">
        <f t="shared" si="216"/>
        <v>22.863839761346686</v>
      </c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3">
      <c r="A630" s="2">
        <v>44587</v>
      </c>
      <c r="B630" s="3" t="s">
        <v>204</v>
      </c>
      <c r="C630" s="10">
        <v>123</v>
      </c>
      <c r="D630" s="15">
        <v>4352</v>
      </c>
      <c r="E630" s="15">
        <f t="shared" si="217"/>
        <v>4475</v>
      </c>
      <c r="F630" s="13">
        <v>33</v>
      </c>
      <c r="G630" s="13">
        <f t="shared" si="218"/>
        <v>3727.2727272727275</v>
      </c>
      <c r="J630" s="10">
        <v>98</v>
      </c>
      <c r="K630" s="15">
        <v>3877</v>
      </c>
      <c r="L630" s="15">
        <f t="shared" si="211"/>
        <v>3975</v>
      </c>
      <c r="M630" s="10">
        <v>33</v>
      </c>
      <c r="N630" s="10">
        <f t="shared" si="214"/>
        <v>20.325203252032519</v>
      </c>
      <c r="O630" s="10">
        <f t="shared" si="215"/>
        <v>10.914522058823529</v>
      </c>
      <c r="P630" s="10">
        <f t="shared" si="216"/>
        <v>11.173184357541899</v>
      </c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3">
      <c r="A631" s="2">
        <v>44587</v>
      </c>
      <c r="B631" s="3" t="s">
        <v>205</v>
      </c>
      <c r="C631" s="10">
        <v>108</v>
      </c>
      <c r="D631" s="15">
        <v>3684</v>
      </c>
      <c r="E631" s="15">
        <f t="shared" si="217"/>
        <v>3792</v>
      </c>
      <c r="F631" s="13">
        <v>34</v>
      </c>
      <c r="G631" s="13">
        <f t="shared" si="218"/>
        <v>3176.4705882352941</v>
      </c>
      <c r="J631" s="10">
        <v>117</v>
      </c>
      <c r="K631" s="15">
        <v>4065</v>
      </c>
      <c r="L631" s="15">
        <f t="shared" si="211"/>
        <v>4182</v>
      </c>
      <c r="M631" s="10">
        <v>33</v>
      </c>
      <c r="N631" s="10">
        <f t="shared" si="214"/>
        <v>-8.3333333333333321</v>
      </c>
      <c r="O631" s="10">
        <f t="shared" si="215"/>
        <v>-10.342019543973942</v>
      </c>
      <c r="P631" s="10">
        <f t="shared" si="216"/>
        <v>-10.284810126582279</v>
      </c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3">
      <c r="A632" s="2">
        <v>44587</v>
      </c>
      <c r="B632" s="3" t="s">
        <v>206</v>
      </c>
      <c r="C632" s="10">
        <v>88</v>
      </c>
      <c r="D632" s="15">
        <v>3330</v>
      </c>
      <c r="E632" s="15">
        <f t="shared" si="217"/>
        <v>3418</v>
      </c>
      <c r="F632" s="13">
        <v>33</v>
      </c>
      <c r="G632" s="13">
        <f t="shared" si="218"/>
        <v>2666.666666666667</v>
      </c>
      <c r="J632" s="10">
        <v>94</v>
      </c>
      <c r="K632" s="15">
        <v>3405</v>
      </c>
      <c r="L632" s="15">
        <f t="shared" si="211"/>
        <v>3499</v>
      </c>
      <c r="M632" s="10">
        <v>33</v>
      </c>
      <c r="N632" s="10">
        <f t="shared" si="214"/>
        <v>-6.8181818181818175</v>
      </c>
      <c r="O632" s="10">
        <f t="shared" si="215"/>
        <v>-2.2522522522522523</v>
      </c>
      <c r="P632" s="10">
        <f t="shared" si="216"/>
        <v>-2.3698069046225863</v>
      </c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3">
      <c r="A633" s="2">
        <v>44587</v>
      </c>
      <c r="B633" s="16" t="s">
        <v>42</v>
      </c>
      <c r="C633" s="10">
        <v>145</v>
      </c>
      <c r="D633" s="15">
        <v>6398</v>
      </c>
      <c r="E633" s="15">
        <f t="shared" si="217"/>
        <v>6543</v>
      </c>
      <c r="F633" s="13">
        <v>33</v>
      </c>
      <c r="G633" s="13">
        <f t="shared" si="218"/>
        <v>4393.939393939394</v>
      </c>
      <c r="J633" s="10">
        <v>89</v>
      </c>
      <c r="K633" s="15">
        <v>5792</v>
      </c>
      <c r="L633" s="15">
        <f t="shared" si="211"/>
        <v>5881</v>
      </c>
      <c r="M633" s="10">
        <v>33</v>
      </c>
      <c r="N633" s="10">
        <f t="shared" si="214"/>
        <v>38.620689655172413</v>
      </c>
      <c r="O633" s="10">
        <f t="shared" si="215"/>
        <v>9.4717099093466715</v>
      </c>
      <c r="P633" s="10">
        <f t="shared" si="216"/>
        <v>10.117683020021397</v>
      </c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3">
      <c r="A634" s="2">
        <v>44587</v>
      </c>
      <c r="B634" s="16" t="s">
        <v>43</v>
      </c>
      <c r="C634" s="10">
        <v>82</v>
      </c>
      <c r="D634" s="15">
        <v>4741</v>
      </c>
      <c r="E634" s="15">
        <f t="shared" si="217"/>
        <v>4823</v>
      </c>
      <c r="F634" s="13">
        <v>33</v>
      </c>
      <c r="G634" s="13">
        <f t="shared" si="218"/>
        <v>2484.848484848485</v>
      </c>
      <c r="J634" s="10">
        <v>94</v>
      </c>
      <c r="K634" s="15">
        <v>6970</v>
      </c>
      <c r="L634" s="15">
        <f t="shared" si="211"/>
        <v>7064</v>
      </c>
      <c r="M634" s="10">
        <v>33</v>
      </c>
      <c r="N634" s="10">
        <f t="shared" si="214"/>
        <v>-14.634146341463413</v>
      </c>
      <c r="O634" s="10">
        <f t="shared" si="215"/>
        <v>-47.015397595444</v>
      </c>
      <c r="P634" s="10">
        <f t="shared" si="216"/>
        <v>-46.464855898818165</v>
      </c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3">
      <c r="A635" s="2">
        <v>44587</v>
      </c>
      <c r="B635" s="16" t="s">
        <v>40</v>
      </c>
      <c r="C635" s="15">
        <v>105</v>
      </c>
      <c r="D635" s="15">
        <v>4543</v>
      </c>
      <c r="E635" s="15">
        <f t="shared" si="217"/>
        <v>4648</v>
      </c>
      <c r="F635" s="13">
        <v>33</v>
      </c>
      <c r="G635" s="13">
        <f t="shared" si="218"/>
        <v>3181.818181818182</v>
      </c>
      <c r="J635" s="15">
        <v>84</v>
      </c>
      <c r="K635" s="15">
        <v>5414</v>
      </c>
      <c r="L635" s="15">
        <f t="shared" si="211"/>
        <v>5498</v>
      </c>
      <c r="M635" s="10">
        <v>33</v>
      </c>
      <c r="N635" s="10">
        <f t="shared" si="214"/>
        <v>20</v>
      </c>
      <c r="O635" s="10">
        <f t="shared" si="215"/>
        <v>-19.172353070658154</v>
      </c>
      <c r="P635" s="10">
        <f t="shared" si="216"/>
        <v>-18.287435456110153</v>
      </c>
    </row>
    <row r="636" spans="1:31" x14ac:dyDescent="0.3">
      <c r="A636" s="2">
        <v>44587</v>
      </c>
      <c r="B636" s="16" t="s">
        <v>41</v>
      </c>
      <c r="C636" s="10">
        <v>154</v>
      </c>
      <c r="D636" s="15">
        <v>7035</v>
      </c>
      <c r="E636" s="15">
        <f t="shared" si="217"/>
        <v>7189</v>
      </c>
      <c r="F636" s="13">
        <v>33</v>
      </c>
      <c r="G636" s="13">
        <f t="shared" si="218"/>
        <v>4666.666666666667</v>
      </c>
      <c r="J636" s="10">
        <v>93</v>
      </c>
      <c r="K636" s="15">
        <v>7381</v>
      </c>
      <c r="L636" s="15">
        <f t="shared" si="211"/>
        <v>7474</v>
      </c>
      <c r="M636" s="10">
        <v>33</v>
      </c>
      <c r="N636" s="10">
        <f t="shared" si="214"/>
        <v>39.61038961038961</v>
      </c>
      <c r="O636" s="10">
        <f t="shared" si="215"/>
        <v>-4.9182658137882012</v>
      </c>
      <c r="P636" s="10">
        <f t="shared" si="216"/>
        <v>-3.9643900403394072</v>
      </c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3">
      <c r="A637" s="2">
        <v>44587</v>
      </c>
      <c r="B637" s="16" t="s">
        <v>207</v>
      </c>
      <c r="C637" s="10">
        <v>22</v>
      </c>
      <c r="D637" s="15">
        <v>2365</v>
      </c>
      <c r="E637" s="15">
        <f t="shared" si="217"/>
        <v>2387</v>
      </c>
      <c r="F637" s="13">
        <v>33</v>
      </c>
      <c r="G637" s="13">
        <f t="shared" si="218"/>
        <v>666.66666666666674</v>
      </c>
      <c r="J637" s="10">
        <v>19</v>
      </c>
      <c r="K637" s="15">
        <v>2402</v>
      </c>
      <c r="L637" s="15">
        <f t="shared" si="211"/>
        <v>2421</v>
      </c>
      <c r="M637" s="10">
        <v>33</v>
      </c>
      <c r="N637" s="10">
        <f t="shared" si="214"/>
        <v>13.636363636363635</v>
      </c>
      <c r="O637" s="10">
        <f t="shared" si="215"/>
        <v>-1.5644820295983086</v>
      </c>
      <c r="P637" s="10">
        <f t="shared" si="216"/>
        <v>-1.4243820695433598</v>
      </c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3">
      <c r="A638" s="2">
        <v>44587</v>
      </c>
      <c r="B638" s="16" t="s">
        <v>208</v>
      </c>
      <c r="C638" s="10">
        <v>161</v>
      </c>
      <c r="D638" s="15">
        <v>11772</v>
      </c>
      <c r="E638" s="15">
        <f t="shared" si="217"/>
        <v>11933</v>
      </c>
      <c r="F638" s="13">
        <v>33</v>
      </c>
      <c r="G638" s="13">
        <f t="shared" si="218"/>
        <v>4878.787878787879</v>
      </c>
      <c r="J638" s="10">
        <v>87</v>
      </c>
      <c r="K638" s="15">
        <v>2146</v>
      </c>
      <c r="L638" s="15">
        <f t="shared" si="211"/>
        <v>2233</v>
      </c>
      <c r="M638" s="10">
        <v>33</v>
      </c>
      <c r="N638" s="10">
        <f t="shared" si="214"/>
        <v>45.962732919254655</v>
      </c>
      <c r="O638" s="10">
        <f t="shared" si="215"/>
        <v>81.77030241250425</v>
      </c>
      <c r="P638" s="10">
        <f t="shared" si="216"/>
        <v>81.287186792927173</v>
      </c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3">
      <c r="A639" s="2">
        <v>44587</v>
      </c>
      <c r="B639" s="16" t="s">
        <v>209</v>
      </c>
      <c r="C639" s="10">
        <v>222</v>
      </c>
      <c r="D639" s="15">
        <v>3936</v>
      </c>
      <c r="E639" s="15">
        <f t="shared" si="217"/>
        <v>4158</v>
      </c>
      <c r="F639" s="13">
        <v>33</v>
      </c>
      <c r="G639" s="13">
        <f t="shared" si="218"/>
        <v>6727.2727272727279</v>
      </c>
      <c r="J639" s="10">
        <v>117</v>
      </c>
      <c r="K639" s="15">
        <v>2023</v>
      </c>
      <c r="L639" s="15">
        <f t="shared" si="211"/>
        <v>2140</v>
      </c>
      <c r="M639" s="10">
        <v>33</v>
      </c>
      <c r="N639" s="10">
        <f t="shared" si="214"/>
        <v>47.297297297297298</v>
      </c>
      <c r="O639" s="10">
        <f t="shared" si="215"/>
        <v>48.602642276422763</v>
      </c>
      <c r="P639" s="10">
        <f t="shared" si="216"/>
        <v>48.532948532948531</v>
      </c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3">
      <c r="A640" s="2">
        <v>44587</v>
      </c>
      <c r="B640" s="16" t="s">
        <v>210</v>
      </c>
      <c r="C640" s="10">
        <v>72</v>
      </c>
      <c r="D640" s="15">
        <v>1889</v>
      </c>
      <c r="E640" s="15">
        <f t="shared" si="217"/>
        <v>1961</v>
      </c>
      <c r="F640" s="13">
        <v>33</v>
      </c>
      <c r="G640" s="13">
        <f t="shared" si="218"/>
        <v>2181.818181818182</v>
      </c>
      <c r="J640" s="10">
        <v>86</v>
      </c>
      <c r="K640" s="15">
        <v>280.3</v>
      </c>
      <c r="L640" s="15">
        <f t="shared" si="211"/>
        <v>366.3</v>
      </c>
      <c r="M640" s="10">
        <v>33</v>
      </c>
      <c r="N640" s="10">
        <f t="shared" si="214"/>
        <v>-19.444444444444446</v>
      </c>
      <c r="O640" s="10">
        <f t="shared" si="215"/>
        <v>85.161461090524099</v>
      </c>
      <c r="P640" s="10">
        <f t="shared" si="216"/>
        <v>81.320754716981142</v>
      </c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3">
      <c r="A641" s="2">
        <v>44588</v>
      </c>
      <c r="B641" s="3" t="s">
        <v>44</v>
      </c>
      <c r="C641" s="10">
        <v>111</v>
      </c>
      <c r="D641" s="15">
        <v>56476</v>
      </c>
      <c r="E641" s="15">
        <f>+C641+D641</f>
        <v>56587</v>
      </c>
      <c r="F641" s="13">
        <v>33</v>
      </c>
      <c r="G641" s="13">
        <f>(1000/F641)*C641</f>
        <v>3363.636363636364</v>
      </c>
      <c r="J641" s="10">
        <v>71</v>
      </c>
      <c r="K641" s="15">
        <v>33181</v>
      </c>
      <c r="L641" s="15">
        <f t="shared" si="211"/>
        <v>33252</v>
      </c>
      <c r="M641" s="10">
        <v>33</v>
      </c>
      <c r="N641" s="10">
        <f t="shared" si="214"/>
        <v>36.036036036036037</v>
      </c>
      <c r="O641" s="10">
        <f t="shared" si="215"/>
        <v>41.247609604079614</v>
      </c>
      <c r="P641" s="10">
        <f t="shared" si="216"/>
        <v>41.237386678919187</v>
      </c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3">
      <c r="A642" s="2">
        <v>44588</v>
      </c>
      <c r="B642" s="3" t="s">
        <v>37</v>
      </c>
      <c r="C642" s="10">
        <v>133</v>
      </c>
      <c r="D642" s="15">
        <v>7745</v>
      </c>
      <c r="E642" s="15">
        <f t="shared" ref="E642:E657" si="219">+C642+D642</f>
        <v>7878</v>
      </c>
      <c r="F642" s="13">
        <v>33</v>
      </c>
      <c r="G642" s="13">
        <f t="shared" ref="G642:G657" si="220">(1000/F642)*C642</f>
        <v>4030.3030303030305</v>
      </c>
      <c r="J642" s="10">
        <v>63</v>
      </c>
      <c r="K642" s="15">
        <v>6621</v>
      </c>
      <c r="L642" s="15">
        <f t="shared" si="211"/>
        <v>6684</v>
      </c>
      <c r="M642" s="10">
        <v>33</v>
      </c>
      <c r="N642" s="10">
        <f t="shared" si="214"/>
        <v>52.631578947368418</v>
      </c>
      <c r="O642" s="10">
        <f t="shared" si="215"/>
        <v>14.512588766946417</v>
      </c>
      <c r="P642" s="10">
        <f t="shared" si="216"/>
        <v>15.156130997715156</v>
      </c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3">
      <c r="A643" s="2">
        <v>44588</v>
      </c>
      <c r="B643" s="3" t="s">
        <v>39</v>
      </c>
      <c r="C643" s="10">
        <v>133</v>
      </c>
      <c r="D643" s="10">
        <v>23840</v>
      </c>
      <c r="E643" s="15">
        <f t="shared" si="219"/>
        <v>23973</v>
      </c>
      <c r="F643" s="13">
        <v>33</v>
      </c>
      <c r="G643" s="13">
        <f t="shared" si="220"/>
        <v>4030.3030303030305</v>
      </c>
      <c r="H643" s="10" t="s">
        <v>194</v>
      </c>
      <c r="J643" s="10">
        <v>86</v>
      </c>
      <c r="K643" s="15">
        <v>8333</v>
      </c>
      <c r="L643" s="15">
        <f t="shared" si="211"/>
        <v>8419</v>
      </c>
      <c r="M643" s="10">
        <v>33</v>
      </c>
      <c r="N643" s="10">
        <f t="shared" si="214"/>
        <v>35.338345864661655</v>
      </c>
      <c r="O643" s="10">
        <f t="shared" si="215"/>
        <v>65.046140939597322</v>
      </c>
      <c r="P643" s="10">
        <f t="shared" si="216"/>
        <v>64.881324823760067</v>
      </c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3">
      <c r="A644" s="2">
        <v>44588</v>
      </c>
      <c r="B644" s="3" t="s">
        <v>38</v>
      </c>
      <c r="C644" s="10">
        <v>50</v>
      </c>
      <c r="D644" s="10">
        <v>18734</v>
      </c>
      <c r="E644" s="15">
        <f t="shared" si="219"/>
        <v>18784</v>
      </c>
      <c r="F644" s="13">
        <v>33</v>
      </c>
      <c r="G644" s="13">
        <f t="shared" si="220"/>
        <v>1515.1515151515152</v>
      </c>
      <c r="J644" s="10">
        <v>49</v>
      </c>
      <c r="K644" s="15">
        <v>16723</v>
      </c>
      <c r="L644" s="15">
        <f t="shared" si="211"/>
        <v>16772</v>
      </c>
      <c r="M644" s="10">
        <v>33</v>
      </c>
      <c r="N644" s="10">
        <f t="shared" si="214"/>
        <v>2</v>
      </c>
      <c r="O644" s="10">
        <f t="shared" si="215"/>
        <v>10.734493434397352</v>
      </c>
      <c r="P644" s="10">
        <f t="shared" si="216"/>
        <v>10.711243611584328</v>
      </c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3">
      <c r="A645" s="2">
        <v>44588</v>
      </c>
      <c r="B645" s="3" t="s">
        <v>36</v>
      </c>
      <c r="C645" s="10">
        <v>214</v>
      </c>
      <c r="D645" s="15">
        <v>6737</v>
      </c>
      <c r="E645" s="15">
        <f t="shared" si="219"/>
        <v>6951</v>
      </c>
      <c r="F645" s="13">
        <v>33</v>
      </c>
      <c r="G645" s="13">
        <f t="shared" si="220"/>
        <v>6484.848484848485</v>
      </c>
      <c r="J645" s="10">
        <v>90</v>
      </c>
      <c r="K645" s="15">
        <v>12844</v>
      </c>
      <c r="L645" s="15">
        <f t="shared" si="211"/>
        <v>12934</v>
      </c>
      <c r="M645" s="10">
        <v>33</v>
      </c>
      <c r="N645" s="10">
        <f t="shared" si="214"/>
        <v>57.943925233644855</v>
      </c>
      <c r="O645" s="10">
        <f t="shared" si="215"/>
        <v>-90.648656672109254</v>
      </c>
      <c r="P645" s="10">
        <f t="shared" si="216"/>
        <v>-86.073946194792114</v>
      </c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3">
      <c r="A646" s="2">
        <v>44588</v>
      </c>
      <c r="B646" s="3" t="s">
        <v>203</v>
      </c>
      <c r="C646" s="10">
        <v>365</v>
      </c>
      <c r="D646" s="15">
        <v>5699</v>
      </c>
      <c r="E646" s="15">
        <f t="shared" si="219"/>
        <v>6064</v>
      </c>
      <c r="F646" s="13">
        <v>33</v>
      </c>
      <c r="G646" s="13">
        <f t="shared" si="220"/>
        <v>11060.606060606062</v>
      </c>
      <c r="J646" s="10">
        <v>166</v>
      </c>
      <c r="K646" s="15">
        <v>3756</v>
      </c>
      <c r="L646" s="15">
        <f t="shared" si="211"/>
        <v>3922</v>
      </c>
      <c r="M646" s="10">
        <v>33</v>
      </c>
      <c r="N646" s="10">
        <f t="shared" si="214"/>
        <v>54.520547945205479</v>
      </c>
      <c r="O646" s="10">
        <f t="shared" si="215"/>
        <v>34.093700649236709</v>
      </c>
      <c r="P646" s="10">
        <f t="shared" si="216"/>
        <v>35.323218997361479</v>
      </c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3">
      <c r="A647" s="2">
        <v>44588</v>
      </c>
      <c r="B647" s="3" t="s">
        <v>204</v>
      </c>
      <c r="C647" s="10">
        <v>119</v>
      </c>
      <c r="D647" s="15">
        <v>2893</v>
      </c>
      <c r="E647" s="15">
        <f t="shared" si="219"/>
        <v>3012</v>
      </c>
      <c r="F647" s="13">
        <v>33</v>
      </c>
      <c r="G647" s="13">
        <f t="shared" si="220"/>
        <v>3606.0606060606065</v>
      </c>
      <c r="J647" s="10">
        <v>110</v>
      </c>
      <c r="K647" s="15">
        <v>5780</v>
      </c>
      <c r="L647" s="15">
        <f t="shared" si="211"/>
        <v>5890</v>
      </c>
      <c r="M647" s="10">
        <v>33</v>
      </c>
      <c r="N647" s="10">
        <f t="shared" si="214"/>
        <v>7.5630252100840334</v>
      </c>
      <c r="O647" s="10">
        <f t="shared" si="215"/>
        <v>-99.792602834427939</v>
      </c>
      <c r="P647" s="10">
        <f t="shared" si="216"/>
        <v>-95.551128818061088</v>
      </c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3">
      <c r="A648" s="2">
        <v>44588</v>
      </c>
      <c r="B648" s="3" t="s">
        <v>205</v>
      </c>
      <c r="C648" s="10">
        <v>92</v>
      </c>
      <c r="D648" s="15">
        <v>10777</v>
      </c>
      <c r="E648" s="15">
        <f t="shared" si="219"/>
        <v>10869</v>
      </c>
      <c r="F648" s="13">
        <v>34</v>
      </c>
      <c r="G648" s="13">
        <f t="shared" si="220"/>
        <v>2705.8823529411761</v>
      </c>
      <c r="J648" s="10">
        <v>87</v>
      </c>
      <c r="K648" s="15">
        <v>2602</v>
      </c>
      <c r="L648" s="15">
        <f t="shared" si="211"/>
        <v>2689</v>
      </c>
      <c r="M648" s="10">
        <v>33</v>
      </c>
      <c r="N648" s="10">
        <f t="shared" si="214"/>
        <v>5.4347826086956523</v>
      </c>
      <c r="O648" s="10">
        <f t="shared" si="215"/>
        <v>75.855989607497449</v>
      </c>
      <c r="P648" s="10">
        <f t="shared" si="216"/>
        <v>75.259913515502802</v>
      </c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3">
      <c r="A649" s="2">
        <v>44588</v>
      </c>
      <c r="B649" s="3" t="s">
        <v>206</v>
      </c>
      <c r="C649" s="10">
        <v>44</v>
      </c>
      <c r="D649" s="15">
        <v>6834</v>
      </c>
      <c r="E649" s="15">
        <f t="shared" si="219"/>
        <v>6878</v>
      </c>
      <c r="F649" s="13">
        <v>33</v>
      </c>
      <c r="G649" s="13">
        <f t="shared" si="220"/>
        <v>1333.3333333333335</v>
      </c>
      <c r="J649" s="10">
        <v>45</v>
      </c>
      <c r="K649" s="15">
        <v>5263</v>
      </c>
      <c r="L649" s="15">
        <f t="shared" si="211"/>
        <v>5308</v>
      </c>
      <c r="M649" s="10">
        <v>33</v>
      </c>
      <c r="N649" s="10">
        <f t="shared" si="214"/>
        <v>-2.2727272727272729</v>
      </c>
      <c r="O649" s="10">
        <f t="shared" si="215"/>
        <v>22.988001170617501</v>
      </c>
      <c r="P649" s="10">
        <f t="shared" si="216"/>
        <v>22.826403024134923</v>
      </c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3">
      <c r="A650" s="2">
        <v>44588</v>
      </c>
      <c r="B650" s="16" t="s">
        <v>42</v>
      </c>
      <c r="C650" s="10">
        <v>155</v>
      </c>
      <c r="D650" s="15">
        <v>5875</v>
      </c>
      <c r="E650" s="15">
        <f t="shared" si="219"/>
        <v>6030</v>
      </c>
      <c r="F650" s="13">
        <v>33</v>
      </c>
      <c r="G650" s="13">
        <f t="shared" si="220"/>
        <v>4696.969696969697</v>
      </c>
      <c r="J650" s="10">
        <v>75</v>
      </c>
      <c r="K650" s="15">
        <v>9478</v>
      </c>
      <c r="L650" s="15">
        <f t="shared" si="211"/>
        <v>9553</v>
      </c>
      <c r="M650" s="10">
        <v>33</v>
      </c>
      <c r="N650" s="10">
        <f t="shared" si="214"/>
        <v>51.612903225806448</v>
      </c>
      <c r="O650" s="10">
        <f t="shared" si="215"/>
        <v>-61.327659574468086</v>
      </c>
      <c r="P650" s="10">
        <f t="shared" si="216"/>
        <v>-58.424543946932005</v>
      </c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3">
      <c r="A651" s="2">
        <v>44588</v>
      </c>
      <c r="B651" s="16" t="s">
        <v>43</v>
      </c>
      <c r="C651" s="10">
        <v>223</v>
      </c>
      <c r="D651" s="15">
        <v>3974</v>
      </c>
      <c r="E651" s="15">
        <f t="shared" si="219"/>
        <v>4197</v>
      </c>
      <c r="F651" s="13">
        <v>33</v>
      </c>
      <c r="G651" s="13">
        <f t="shared" si="220"/>
        <v>6757.575757575758</v>
      </c>
      <c r="J651" s="10">
        <v>158</v>
      </c>
      <c r="K651" s="15">
        <v>7445</v>
      </c>
      <c r="L651" s="15">
        <f t="shared" si="211"/>
        <v>7603</v>
      </c>
      <c r="M651" s="10">
        <v>33</v>
      </c>
      <c r="N651" s="10">
        <f t="shared" si="214"/>
        <v>29.147982062780269</v>
      </c>
      <c r="O651" s="10">
        <f t="shared" si="215"/>
        <v>-87.342727730246608</v>
      </c>
      <c r="P651" s="10">
        <f t="shared" si="216"/>
        <v>-81.153204670002381</v>
      </c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3">
      <c r="A652" s="2">
        <v>44588</v>
      </c>
      <c r="B652" s="16" t="s">
        <v>40</v>
      </c>
      <c r="C652" s="15">
        <v>99</v>
      </c>
      <c r="D652" s="15">
        <v>7182</v>
      </c>
      <c r="E652" s="15">
        <f t="shared" si="219"/>
        <v>7281</v>
      </c>
      <c r="F652" s="13">
        <v>33</v>
      </c>
      <c r="G652" s="13">
        <f t="shared" si="220"/>
        <v>3000</v>
      </c>
      <c r="J652" s="15">
        <v>82</v>
      </c>
      <c r="K652" s="15">
        <v>4501</v>
      </c>
      <c r="L652" s="15">
        <f t="shared" si="211"/>
        <v>4583</v>
      </c>
      <c r="M652" s="10">
        <v>33</v>
      </c>
      <c r="N652" s="10">
        <f t="shared" si="214"/>
        <v>17.171717171717169</v>
      </c>
      <c r="O652" s="10">
        <f t="shared" si="215"/>
        <v>37.329434697855753</v>
      </c>
      <c r="P652" s="10">
        <f t="shared" si="216"/>
        <v>37.055349539898366</v>
      </c>
    </row>
    <row r="653" spans="1:31" x14ac:dyDescent="0.3">
      <c r="A653" s="2">
        <v>44588</v>
      </c>
      <c r="B653" s="16" t="s">
        <v>41</v>
      </c>
      <c r="C653" s="10">
        <v>107</v>
      </c>
      <c r="D653" s="15">
        <v>6665</v>
      </c>
      <c r="E653" s="15">
        <f t="shared" si="219"/>
        <v>6772</v>
      </c>
      <c r="F653" s="13">
        <v>33</v>
      </c>
      <c r="G653" s="13">
        <f t="shared" si="220"/>
        <v>3242.4242424242425</v>
      </c>
      <c r="J653" s="10">
        <v>93</v>
      </c>
      <c r="K653" s="15">
        <v>24198</v>
      </c>
      <c r="L653" s="15">
        <f t="shared" si="211"/>
        <v>24291</v>
      </c>
      <c r="M653" s="10">
        <v>33</v>
      </c>
      <c r="N653" s="10">
        <f t="shared" si="214"/>
        <v>13.084112149532709</v>
      </c>
      <c r="O653" s="10">
        <f t="shared" si="215"/>
        <v>-263.06076519129783</v>
      </c>
      <c r="P653" s="10">
        <f t="shared" si="216"/>
        <v>-258.69757826343766</v>
      </c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3">
      <c r="A654" s="2">
        <v>44588</v>
      </c>
      <c r="B654" s="16" t="s">
        <v>207</v>
      </c>
      <c r="C654" s="10">
        <v>220</v>
      </c>
      <c r="D654" s="15">
        <v>3619</v>
      </c>
      <c r="E654" s="15">
        <f t="shared" si="219"/>
        <v>3839</v>
      </c>
      <c r="F654" s="13">
        <v>33</v>
      </c>
      <c r="G654" s="13">
        <f t="shared" si="220"/>
        <v>6666.666666666667</v>
      </c>
      <c r="J654" s="10">
        <v>97</v>
      </c>
      <c r="K654" s="15">
        <v>2287</v>
      </c>
      <c r="L654" s="15">
        <f t="shared" si="211"/>
        <v>2384</v>
      </c>
      <c r="M654" s="10">
        <v>33</v>
      </c>
      <c r="N654" s="10">
        <f t="shared" si="214"/>
        <v>55.909090909090907</v>
      </c>
      <c r="O654" s="10">
        <f t="shared" si="215"/>
        <v>36.805747444045316</v>
      </c>
      <c r="P654" s="10">
        <f t="shared" si="216"/>
        <v>37.900494920552227</v>
      </c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3">
      <c r="A655" s="2">
        <v>44588</v>
      </c>
      <c r="B655" s="16" t="s">
        <v>208</v>
      </c>
      <c r="C655" s="10">
        <v>191</v>
      </c>
      <c r="D655" s="15">
        <v>8105</v>
      </c>
      <c r="E655" s="15">
        <f t="shared" si="219"/>
        <v>8296</v>
      </c>
      <c r="F655" s="13">
        <v>33</v>
      </c>
      <c r="G655" s="13">
        <f t="shared" si="220"/>
        <v>5787.878787878788</v>
      </c>
      <c r="J655" s="10">
        <v>126</v>
      </c>
      <c r="K655" s="15">
        <v>15780</v>
      </c>
      <c r="L655" s="15">
        <f t="shared" si="211"/>
        <v>15906</v>
      </c>
      <c r="M655" s="10">
        <v>33</v>
      </c>
      <c r="N655" s="10">
        <f t="shared" si="214"/>
        <v>34.031413612565444</v>
      </c>
      <c r="O655" s="10">
        <f t="shared" si="215"/>
        <v>-94.694632942628004</v>
      </c>
      <c r="P655" s="10">
        <f t="shared" si="216"/>
        <v>-91.730954676952749</v>
      </c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3">
      <c r="A656" s="2">
        <v>44588</v>
      </c>
      <c r="B656" s="16" t="s">
        <v>209</v>
      </c>
      <c r="C656" s="10">
        <v>268</v>
      </c>
      <c r="D656" s="15">
        <v>3604</v>
      </c>
      <c r="E656" s="15">
        <f t="shared" si="219"/>
        <v>3872</v>
      </c>
      <c r="F656" s="13">
        <v>33</v>
      </c>
      <c r="G656" s="13">
        <f t="shared" si="220"/>
        <v>8121.2121212121219</v>
      </c>
      <c r="J656" s="10">
        <v>174</v>
      </c>
      <c r="K656" s="15">
        <v>1957</v>
      </c>
      <c r="L656" s="15">
        <f t="shared" si="211"/>
        <v>2131</v>
      </c>
      <c r="M656" s="10">
        <v>33</v>
      </c>
      <c r="N656" s="10">
        <f t="shared" si="214"/>
        <v>35.074626865671647</v>
      </c>
      <c r="O656" s="10">
        <f t="shared" si="215"/>
        <v>45.699223085460602</v>
      </c>
      <c r="P656" s="10">
        <f t="shared" si="216"/>
        <v>44.963842975206617</v>
      </c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3">
      <c r="A657" s="2">
        <v>44588</v>
      </c>
      <c r="B657" s="16" t="s">
        <v>210</v>
      </c>
      <c r="C657" s="10">
        <v>37</v>
      </c>
      <c r="D657" s="15">
        <v>4510</v>
      </c>
      <c r="E657" s="15">
        <f t="shared" si="219"/>
        <v>4547</v>
      </c>
      <c r="F657" s="13">
        <v>33</v>
      </c>
      <c r="G657" s="13">
        <f t="shared" si="220"/>
        <v>1121.2121212121212</v>
      </c>
      <c r="J657" s="10">
        <v>53</v>
      </c>
      <c r="K657" s="15">
        <v>8903</v>
      </c>
      <c r="L657" s="15">
        <f t="shared" si="211"/>
        <v>8956</v>
      </c>
      <c r="M657" s="10">
        <v>33</v>
      </c>
      <c r="N657" s="10">
        <f t="shared" si="214"/>
        <v>-43.243243243243242</v>
      </c>
      <c r="O657" s="10">
        <f t="shared" si="215"/>
        <v>-97.405764966740577</v>
      </c>
      <c r="P657" s="10">
        <f t="shared" si="216"/>
        <v>-96.965031889157686</v>
      </c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3">
      <c r="A658" s="14">
        <v>44593</v>
      </c>
      <c r="B658" s="10" t="s">
        <v>44</v>
      </c>
      <c r="C658" s="10">
        <v>389</v>
      </c>
      <c r="D658" s="10">
        <v>7010</v>
      </c>
      <c r="E658" s="10">
        <v>7399</v>
      </c>
      <c r="F658" s="10">
        <v>33</v>
      </c>
      <c r="G658" s="10">
        <v>11787.878787878788</v>
      </c>
      <c r="J658" s="10">
        <v>283</v>
      </c>
      <c r="K658" s="10">
        <v>28492</v>
      </c>
      <c r="L658" s="10">
        <v>28775</v>
      </c>
      <c r="M658" s="10">
        <v>33</v>
      </c>
      <c r="N658" s="10">
        <v>27.249357326478147</v>
      </c>
      <c r="O658" s="10">
        <v>-306.44793152639085</v>
      </c>
      <c r="P658" s="10">
        <v>-288.90390593323423</v>
      </c>
    </row>
    <row r="659" spans="1:31" x14ac:dyDescent="0.3">
      <c r="A659" s="14">
        <v>44593</v>
      </c>
      <c r="B659" s="10" t="s">
        <v>37</v>
      </c>
      <c r="C659" s="10">
        <v>114</v>
      </c>
      <c r="D659" s="10">
        <v>9205</v>
      </c>
      <c r="E659" s="10">
        <v>9319</v>
      </c>
      <c r="F659" s="10">
        <v>33</v>
      </c>
      <c r="G659" s="10">
        <v>3454.5454545454545</v>
      </c>
      <c r="J659" s="10">
        <v>124</v>
      </c>
      <c r="K659" s="10">
        <v>11291</v>
      </c>
      <c r="L659" s="10">
        <v>11415</v>
      </c>
      <c r="M659" s="10">
        <v>33</v>
      </c>
      <c r="N659" s="10">
        <v>-8.7719298245614024</v>
      </c>
      <c r="O659" s="10">
        <v>-22.661596958174904</v>
      </c>
      <c r="P659" s="10">
        <v>-22.491683657044746</v>
      </c>
    </row>
    <row r="660" spans="1:31" x14ac:dyDescent="0.3">
      <c r="A660" s="14">
        <v>44593</v>
      </c>
      <c r="B660" s="10" t="s">
        <v>39</v>
      </c>
      <c r="C660" s="10">
        <v>279</v>
      </c>
      <c r="D660" s="10">
        <v>15963</v>
      </c>
      <c r="E660" s="10">
        <v>16242</v>
      </c>
      <c r="F660" s="10">
        <v>33</v>
      </c>
      <c r="G660" s="10">
        <v>8454.5454545454559</v>
      </c>
      <c r="H660" s="10" t="s">
        <v>194</v>
      </c>
      <c r="J660" s="10">
        <v>169</v>
      </c>
      <c r="K660" s="10">
        <v>7873</v>
      </c>
      <c r="L660" s="10">
        <v>8042</v>
      </c>
      <c r="M660" s="10">
        <v>33</v>
      </c>
      <c r="N660" s="10">
        <v>39.426523297491038</v>
      </c>
      <c r="O660" s="10">
        <v>50.679696798847331</v>
      </c>
      <c r="P660" s="10">
        <v>50.48639330131757</v>
      </c>
    </row>
    <row r="661" spans="1:31" x14ac:dyDescent="0.3">
      <c r="A661" s="14">
        <v>44593</v>
      </c>
      <c r="B661" s="10" t="s">
        <v>38</v>
      </c>
      <c r="C661" s="10">
        <v>252</v>
      </c>
      <c r="D661" s="10">
        <v>5730</v>
      </c>
      <c r="E661" s="10">
        <v>5982</v>
      </c>
      <c r="F661" s="10">
        <v>33</v>
      </c>
      <c r="G661" s="10">
        <v>7636.3636363636369</v>
      </c>
      <c r="J661" s="10">
        <v>229</v>
      </c>
      <c r="K661" s="10">
        <v>8071</v>
      </c>
      <c r="L661" s="10">
        <v>8300</v>
      </c>
      <c r="M661" s="10">
        <v>33</v>
      </c>
      <c r="N661" s="10">
        <v>9.1269841269841265</v>
      </c>
      <c r="O661" s="10">
        <v>-40.855148342059337</v>
      </c>
      <c r="P661" s="10">
        <v>-38.74958207957205</v>
      </c>
    </row>
    <row r="662" spans="1:31" x14ac:dyDescent="0.3">
      <c r="A662" s="14">
        <v>44593</v>
      </c>
      <c r="B662" s="10" t="s">
        <v>36</v>
      </c>
      <c r="C662" s="10">
        <v>144</v>
      </c>
      <c r="D662" s="10">
        <v>7184</v>
      </c>
      <c r="E662" s="10">
        <v>7328</v>
      </c>
      <c r="F662" s="10">
        <v>33</v>
      </c>
      <c r="G662" s="10">
        <v>4363.636363636364</v>
      </c>
      <c r="J662" s="10">
        <v>150</v>
      </c>
      <c r="K662" s="10">
        <v>6531</v>
      </c>
      <c r="L662" s="10">
        <v>6681</v>
      </c>
      <c r="M662" s="10">
        <v>33</v>
      </c>
      <c r="N662" s="10">
        <v>-4.1666666666666661</v>
      </c>
      <c r="O662" s="10">
        <v>9.0896436525612465</v>
      </c>
      <c r="P662" s="10">
        <v>8.8291484716157207</v>
      </c>
    </row>
    <row r="663" spans="1:31" x14ac:dyDescent="0.3">
      <c r="A663" s="14">
        <v>44593</v>
      </c>
      <c r="B663" s="10" t="s">
        <v>203</v>
      </c>
      <c r="C663" s="10">
        <v>317</v>
      </c>
      <c r="D663" s="10">
        <v>5354</v>
      </c>
      <c r="E663" s="10">
        <v>5671</v>
      </c>
      <c r="F663" s="10">
        <v>33</v>
      </c>
      <c r="G663" s="10">
        <v>9606.060606060606</v>
      </c>
      <c r="J663" s="10">
        <v>274</v>
      </c>
      <c r="K663" s="10">
        <v>5434</v>
      </c>
      <c r="L663" s="10">
        <v>5708</v>
      </c>
      <c r="M663" s="10">
        <v>33</v>
      </c>
      <c r="N663" s="10">
        <v>13.564668769716087</v>
      </c>
      <c r="O663" s="10">
        <v>-1.4942099364960777</v>
      </c>
      <c r="P663" s="10">
        <v>-0.65244225004408396</v>
      </c>
    </row>
    <row r="664" spans="1:31" x14ac:dyDescent="0.3">
      <c r="A664" s="14">
        <v>44593</v>
      </c>
      <c r="B664" s="10" t="s">
        <v>204</v>
      </c>
      <c r="C664" s="10">
        <v>58</v>
      </c>
      <c r="D664" s="10">
        <v>5340</v>
      </c>
      <c r="E664" s="10">
        <v>5398</v>
      </c>
      <c r="F664" s="10">
        <v>33</v>
      </c>
      <c r="G664" s="10">
        <v>1757.5757575757577</v>
      </c>
      <c r="J664" s="10">
        <v>59</v>
      </c>
      <c r="K664" s="10">
        <v>4540</v>
      </c>
      <c r="L664" s="10">
        <v>4599</v>
      </c>
      <c r="M664" s="10">
        <v>33</v>
      </c>
      <c r="N664" s="10">
        <v>-1.7241379310344827</v>
      </c>
      <c r="O664" s="10">
        <v>14.981273408239701</v>
      </c>
      <c r="P664" s="10">
        <v>14.801778436457946</v>
      </c>
    </row>
    <row r="665" spans="1:31" x14ac:dyDescent="0.3">
      <c r="A665" s="14">
        <v>44593</v>
      </c>
      <c r="B665" s="10" t="s">
        <v>205</v>
      </c>
      <c r="C665" s="10">
        <v>72</v>
      </c>
      <c r="D665" s="10">
        <v>3991</v>
      </c>
      <c r="E665" s="10">
        <v>4063</v>
      </c>
      <c r="F665" s="10">
        <v>34</v>
      </c>
      <c r="G665" s="10">
        <v>2117.6470588235293</v>
      </c>
      <c r="J665" s="10">
        <v>129</v>
      </c>
      <c r="K665" s="10">
        <v>2839</v>
      </c>
      <c r="L665" s="10">
        <v>2968</v>
      </c>
      <c r="M665" s="10">
        <v>33</v>
      </c>
      <c r="N665" s="10">
        <v>-79.166666666666657</v>
      </c>
      <c r="O665" s="10">
        <v>28.864946128789775</v>
      </c>
      <c r="P665" s="10">
        <v>26.95052916564115</v>
      </c>
    </row>
    <row r="666" spans="1:31" x14ac:dyDescent="0.3">
      <c r="A666" s="14">
        <v>44593</v>
      </c>
      <c r="B666" s="10" t="s">
        <v>206</v>
      </c>
      <c r="C666" s="10">
        <v>314</v>
      </c>
      <c r="D666" s="10">
        <v>7075</v>
      </c>
      <c r="E666" s="10">
        <v>7389</v>
      </c>
      <c r="F666" s="10">
        <v>33</v>
      </c>
      <c r="G666" s="10">
        <v>9515.1515151515159</v>
      </c>
      <c r="J666" s="10">
        <v>226</v>
      </c>
      <c r="K666" s="10">
        <v>5607</v>
      </c>
      <c r="L666" s="10">
        <v>5833</v>
      </c>
      <c r="M666" s="10">
        <v>33</v>
      </c>
      <c r="N666" s="10">
        <v>28.02547770700637</v>
      </c>
      <c r="O666" s="10">
        <v>20.74911660777385</v>
      </c>
      <c r="P666" s="10">
        <v>21.058329949925565</v>
      </c>
    </row>
    <row r="667" spans="1:31" x14ac:dyDescent="0.3">
      <c r="A667" s="14">
        <v>44593</v>
      </c>
      <c r="B667" s="10" t="s">
        <v>42</v>
      </c>
      <c r="C667" s="10">
        <v>62</v>
      </c>
      <c r="D667" s="10">
        <v>5862</v>
      </c>
      <c r="E667" s="10">
        <v>5924</v>
      </c>
      <c r="F667" s="10">
        <v>33</v>
      </c>
      <c r="G667" s="10">
        <v>1878.787878787879</v>
      </c>
      <c r="J667" s="10">
        <v>29</v>
      </c>
      <c r="K667" s="10">
        <v>6285</v>
      </c>
      <c r="L667" s="10">
        <v>6314</v>
      </c>
      <c r="M667" s="10">
        <v>33</v>
      </c>
      <c r="N667" s="10">
        <v>53.225806451612897</v>
      </c>
      <c r="O667" s="10">
        <v>-7.2159672466734905</v>
      </c>
      <c r="P667" s="10">
        <v>-6.5833896016205262</v>
      </c>
    </row>
    <row r="668" spans="1:31" x14ac:dyDescent="0.3">
      <c r="A668" s="14">
        <v>44593</v>
      </c>
      <c r="B668" s="10" t="s">
        <v>43</v>
      </c>
      <c r="C668" s="10">
        <v>235</v>
      </c>
      <c r="D668" s="10">
        <v>5147</v>
      </c>
      <c r="E668" s="10">
        <v>5382</v>
      </c>
      <c r="F668" s="10">
        <v>33</v>
      </c>
      <c r="G668" s="10">
        <v>7121.2121212121219</v>
      </c>
      <c r="J668" s="10">
        <v>77</v>
      </c>
      <c r="K668" s="10">
        <v>6524</v>
      </c>
      <c r="L668" s="10">
        <v>6601</v>
      </c>
      <c r="M668" s="10">
        <v>33</v>
      </c>
      <c r="N668" s="10">
        <v>67.234042553191486</v>
      </c>
      <c r="O668" s="10">
        <v>-26.753448610841268</v>
      </c>
      <c r="P668" s="10">
        <v>-22.649572649572651</v>
      </c>
    </row>
    <row r="669" spans="1:31" x14ac:dyDescent="0.3">
      <c r="A669" s="14">
        <v>44593</v>
      </c>
      <c r="B669" s="10" t="s">
        <v>40</v>
      </c>
      <c r="C669" s="10">
        <v>108</v>
      </c>
      <c r="D669" s="10">
        <v>5216</v>
      </c>
      <c r="E669" s="10">
        <v>5324</v>
      </c>
      <c r="F669" s="10">
        <v>33</v>
      </c>
      <c r="G669" s="10">
        <v>3272.727272727273</v>
      </c>
      <c r="J669" s="10">
        <v>107</v>
      </c>
      <c r="K669" s="10">
        <v>3849</v>
      </c>
      <c r="L669" s="10">
        <v>3956</v>
      </c>
      <c r="M669" s="10">
        <v>33</v>
      </c>
      <c r="N669" s="10">
        <v>0.92592592592592582</v>
      </c>
      <c r="O669" s="10">
        <v>26.207822085889571</v>
      </c>
      <c r="P669" s="10">
        <v>25.694966190833963</v>
      </c>
    </row>
    <row r="670" spans="1:31" x14ac:dyDescent="0.3">
      <c r="A670" s="14">
        <v>44593</v>
      </c>
      <c r="B670" s="10" t="s">
        <v>41</v>
      </c>
      <c r="C670" s="10">
        <v>133</v>
      </c>
      <c r="D670" s="10">
        <v>5160</v>
      </c>
      <c r="E670" s="10">
        <v>5293</v>
      </c>
      <c r="F670" s="10">
        <v>33</v>
      </c>
      <c r="G670" s="10">
        <v>4030.3030303030305</v>
      </c>
      <c r="J670" s="10">
        <v>155</v>
      </c>
      <c r="K670" s="10">
        <v>14519</v>
      </c>
      <c r="L670" s="10">
        <v>14674</v>
      </c>
      <c r="M670" s="10">
        <v>33</v>
      </c>
      <c r="N670" s="10">
        <v>-16.541353383458645</v>
      </c>
      <c r="O670" s="10">
        <v>-181.37596899224806</v>
      </c>
      <c r="P670" s="10">
        <v>-177.23408275080294</v>
      </c>
    </row>
    <row r="671" spans="1:31" x14ac:dyDescent="0.3">
      <c r="A671" s="14">
        <v>44593</v>
      </c>
      <c r="B671" s="10" t="s">
        <v>207</v>
      </c>
      <c r="C671" s="10">
        <v>121</v>
      </c>
      <c r="D671" s="10">
        <v>4793</v>
      </c>
      <c r="E671" s="10">
        <v>4914</v>
      </c>
      <c r="F671" s="10">
        <v>33</v>
      </c>
      <c r="G671" s="10">
        <v>3666.666666666667</v>
      </c>
      <c r="J671" s="10">
        <v>144</v>
      </c>
      <c r="K671" s="10">
        <v>3637</v>
      </c>
      <c r="L671" s="10">
        <v>3781</v>
      </c>
      <c r="M671" s="10">
        <v>33</v>
      </c>
      <c r="N671" s="10">
        <v>-19.008264462809919</v>
      </c>
      <c r="O671" s="10">
        <v>24.118506154809097</v>
      </c>
      <c r="P671" s="10">
        <v>23.056573056573058</v>
      </c>
    </row>
    <row r="672" spans="1:31" x14ac:dyDescent="0.3">
      <c r="A672" s="14">
        <v>44593</v>
      </c>
      <c r="B672" s="10" t="s">
        <v>208</v>
      </c>
      <c r="C672" s="10">
        <v>180</v>
      </c>
      <c r="D672" s="10">
        <v>5056</v>
      </c>
      <c r="E672" s="10">
        <v>5236</v>
      </c>
      <c r="F672" s="10">
        <v>33</v>
      </c>
      <c r="G672" s="10">
        <v>5454.545454545455</v>
      </c>
      <c r="J672" s="10">
        <v>120</v>
      </c>
      <c r="K672" s="10">
        <v>3552</v>
      </c>
      <c r="L672" s="10">
        <v>3672</v>
      </c>
      <c r="M672" s="10">
        <v>33</v>
      </c>
      <c r="N672" s="10">
        <v>33.333333333333329</v>
      </c>
      <c r="O672" s="10">
        <v>29.746835443037973</v>
      </c>
      <c r="P672" s="10">
        <v>29.870129870129869</v>
      </c>
    </row>
    <row r="673" spans="1:16" x14ac:dyDescent="0.3">
      <c r="A673" s="14">
        <v>44593</v>
      </c>
      <c r="B673" s="10" t="s">
        <v>209</v>
      </c>
      <c r="C673" s="10">
        <v>314</v>
      </c>
      <c r="D673" s="10">
        <v>4937</v>
      </c>
      <c r="E673" s="10">
        <v>5251</v>
      </c>
      <c r="F673" s="10">
        <v>33</v>
      </c>
      <c r="G673" s="10">
        <v>9515.1515151515159</v>
      </c>
      <c r="J673" s="10">
        <v>109</v>
      </c>
      <c r="K673" s="10">
        <v>3601</v>
      </c>
      <c r="L673" s="10">
        <v>3710</v>
      </c>
      <c r="M673" s="10">
        <v>33</v>
      </c>
      <c r="N673" s="10">
        <v>65.286624203821646</v>
      </c>
      <c r="O673" s="10">
        <v>27.060968199311326</v>
      </c>
      <c r="P673" s="10">
        <v>29.346791087411923</v>
      </c>
    </row>
    <row r="674" spans="1:16" x14ac:dyDescent="0.3">
      <c r="A674" s="14">
        <v>44593</v>
      </c>
      <c r="B674" s="10" t="s">
        <v>210</v>
      </c>
      <c r="C674" s="10">
        <v>403</v>
      </c>
      <c r="D674" s="10">
        <v>5088</v>
      </c>
      <c r="E674" s="10">
        <v>5491</v>
      </c>
      <c r="F674" s="10">
        <v>33</v>
      </c>
      <c r="G674" s="10">
        <v>12212.121212121212</v>
      </c>
      <c r="J674" s="10">
        <v>115</v>
      </c>
      <c r="K674" s="10">
        <v>3180</v>
      </c>
      <c r="L674" s="10">
        <v>3295</v>
      </c>
      <c r="M674" s="10">
        <v>33</v>
      </c>
      <c r="N674" s="10">
        <v>71.464019851116618</v>
      </c>
      <c r="O674" s="10">
        <v>37.5</v>
      </c>
      <c r="P674" s="10">
        <v>39.992715352394825</v>
      </c>
    </row>
    <row r="675" spans="1:16" x14ac:dyDescent="0.3">
      <c r="A675" s="14">
        <v>44599</v>
      </c>
      <c r="B675" s="10">
        <v>7</v>
      </c>
      <c r="C675" s="10">
        <v>262</v>
      </c>
      <c r="D675" s="10">
        <v>6882</v>
      </c>
      <c r="E675" s="10">
        <v>7144</v>
      </c>
      <c r="F675" s="10">
        <v>33</v>
      </c>
      <c r="G675" s="10">
        <v>7939.3939393939399</v>
      </c>
      <c r="J675" s="10">
        <v>178</v>
      </c>
      <c r="K675" s="10">
        <v>5295</v>
      </c>
      <c r="L675" s="10">
        <v>5473</v>
      </c>
      <c r="M675" s="10">
        <v>33</v>
      </c>
      <c r="N675" s="10">
        <v>32.061068702290072</v>
      </c>
      <c r="O675" s="10">
        <v>23.060156931124673</v>
      </c>
      <c r="P675" s="10">
        <v>23.390257558790594</v>
      </c>
    </row>
    <row r="676" spans="1:16" x14ac:dyDescent="0.3">
      <c r="A676" s="14">
        <v>44599</v>
      </c>
      <c r="B676" s="10" t="s">
        <v>37</v>
      </c>
      <c r="C676" s="10">
        <v>114</v>
      </c>
      <c r="D676" s="10">
        <v>7002</v>
      </c>
      <c r="E676" s="10">
        <v>7116</v>
      </c>
      <c r="F676" s="10">
        <v>33</v>
      </c>
      <c r="G676" s="10">
        <v>3454.5454545454545</v>
      </c>
      <c r="J676" s="10">
        <v>118</v>
      </c>
      <c r="K676" s="10">
        <v>10178</v>
      </c>
      <c r="L676" s="10">
        <v>10296</v>
      </c>
      <c r="M676" s="10">
        <v>33</v>
      </c>
      <c r="N676" s="10">
        <v>-3.5087719298245612</v>
      </c>
      <c r="O676" s="10">
        <v>-45.358469008854613</v>
      </c>
      <c r="P676" s="10">
        <v>-44.68802698145025</v>
      </c>
    </row>
    <row r="677" spans="1:16" x14ac:dyDescent="0.3">
      <c r="A677" s="14">
        <v>44599</v>
      </c>
      <c r="B677" s="10" t="s">
        <v>39</v>
      </c>
      <c r="C677" s="10">
        <v>176</v>
      </c>
      <c r="D677" s="10">
        <v>11459</v>
      </c>
      <c r="E677" s="10">
        <v>11635</v>
      </c>
      <c r="F677" s="10">
        <v>33</v>
      </c>
      <c r="G677" s="10">
        <v>5333.3333333333339</v>
      </c>
      <c r="H677" s="10" t="s">
        <v>194</v>
      </c>
      <c r="J677" s="10">
        <v>114</v>
      </c>
      <c r="K677" s="10">
        <v>9145</v>
      </c>
      <c r="L677" s="10">
        <v>9259</v>
      </c>
      <c r="M677" s="10">
        <v>33</v>
      </c>
      <c r="N677" s="10">
        <v>35.227272727272727</v>
      </c>
      <c r="O677" s="10">
        <v>20.19373418273846</v>
      </c>
      <c r="P677" s="10">
        <v>20.421143102707347</v>
      </c>
    </row>
    <row r="678" spans="1:16" x14ac:dyDescent="0.3">
      <c r="A678" s="14">
        <v>44599</v>
      </c>
      <c r="B678" s="10" t="s">
        <v>38</v>
      </c>
      <c r="C678" s="10">
        <v>220</v>
      </c>
      <c r="D678" s="10">
        <v>5836</v>
      </c>
      <c r="E678" s="10">
        <v>6056</v>
      </c>
      <c r="F678" s="10">
        <v>33</v>
      </c>
      <c r="G678" s="10">
        <v>6666.666666666667</v>
      </c>
      <c r="J678" s="10">
        <v>680</v>
      </c>
      <c r="K678" s="10">
        <v>11868</v>
      </c>
      <c r="L678" s="10">
        <v>12548</v>
      </c>
      <c r="M678" s="10">
        <v>33</v>
      </c>
      <c r="N678" s="10">
        <v>-209.09090909090909</v>
      </c>
      <c r="O678" s="10">
        <v>-103.35846470185058</v>
      </c>
      <c r="P678" s="10">
        <v>-107.19947159841479</v>
      </c>
    </row>
    <row r="679" spans="1:16" x14ac:dyDescent="0.3">
      <c r="A679" s="14">
        <v>44599</v>
      </c>
      <c r="B679" s="10" t="s">
        <v>36</v>
      </c>
      <c r="C679" s="10">
        <v>242</v>
      </c>
      <c r="D679" s="10">
        <v>7595</v>
      </c>
      <c r="E679" s="10">
        <v>7837</v>
      </c>
      <c r="F679" s="10">
        <v>33</v>
      </c>
      <c r="G679" s="10">
        <v>7333.3333333333339</v>
      </c>
      <c r="J679" s="10">
        <v>147</v>
      </c>
      <c r="K679" s="10">
        <v>6937</v>
      </c>
      <c r="L679" s="10">
        <v>7084</v>
      </c>
      <c r="M679" s="10">
        <v>33</v>
      </c>
      <c r="N679" s="10">
        <v>39.256198347107443</v>
      </c>
      <c r="O679" s="10">
        <v>8.6635944700460836</v>
      </c>
      <c r="P679" s="10">
        <v>9.6082684700778351</v>
      </c>
    </row>
    <row r="680" spans="1:16" x14ac:dyDescent="0.3">
      <c r="A680" s="14">
        <v>44599</v>
      </c>
      <c r="B680" s="10" t="s">
        <v>203</v>
      </c>
      <c r="C680" s="10">
        <v>152</v>
      </c>
      <c r="D680" s="10">
        <v>5872</v>
      </c>
      <c r="E680" s="10">
        <v>6024</v>
      </c>
      <c r="F680" s="10">
        <v>33</v>
      </c>
      <c r="G680" s="10">
        <v>4606.060606060606</v>
      </c>
      <c r="J680" s="10">
        <v>193</v>
      </c>
      <c r="K680" s="10">
        <v>1947</v>
      </c>
      <c r="L680" s="10">
        <v>2140</v>
      </c>
      <c r="M680" s="10">
        <v>33</v>
      </c>
      <c r="N680" s="10">
        <v>-26.973684210526315</v>
      </c>
      <c r="O680" s="10">
        <v>66.84264305177112</v>
      </c>
      <c r="P680" s="10">
        <v>64.475431606905715</v>
      </c>
    </row>
    <row r="681" spans="1:16" x14ac:dyDescent="0.3">
      <c r="A681" s="14">
        <v>44599</v>
      </c>
      <c r="B681" s="10" t="s">
        <v>204</v>
      </c>
      <c r="C681" s="10">
        <v>255</v>
      </c>
      <c r="D681" s="10">
        <v>5356</v>
      </c>
      <c r="E681" s="10">
        <v>5611</v>
      </c>
      <c r="F681" s="10">
        <v>33</v>
      </c>
      <c r="G681" s="10">
        <v>7727.2727272727279</v>
      </c>
      <c r="J681" s="10">
        <v>316</v>
      </c>
      <c r="K681" s="10">
        <v>2350</v>
      </c>
      <c r="L681" s="10">
        <v>2666</v>
      </c>
      <c r="M681" s="10">
        <v>33</v>
      </c>
      <c r="N681" s="10">
        <v>-23.921568627450981</v>
      </c>
      <c r="O681" s="10">
        <v>56.123973114264381</v>
      </c>
      <c r="P681" s="10">
        <v>52.486187845303867</v>
      </c>
    </row>
    <row r="682" spans="1:16" x14ac:dyDescent="0.3">
      <c r="A682" s="14">
        <v>44599</v>
      </c>
      <c r="B682" s="10" t="s">
        <v>205</v>
      </c>
      <c r="C682" s="10">
        <v>280</v>
      </c>
      <c r="D682" s="10">
        <v>7781</v>
      </c>
      <c r="E682" s="10">
        <v>8061</v>
      </c>
      <c r="F682" s="10">
        <v>34</v>
      </c>
      <c r="G682" s="10">
        <v>8235.2941176470576</v>
      </c>
      <c r="J682" s="10">
        <v>129</v>
      </c>
      <c r="K682" s="10">
        <v>3239</v>
      </c>
      <c r="L682" s="10">
        <v>3368</v>
      </c>
      <c r="M682" s="10">
        <v>33</v>
      </c>
      <c r="N682" s="10">
        <v>53.928571428571423</v>
      </c>
      <c r="O682" s="10">
        <v>58.372959773807999</v>
      </c>
      <c r="P682" s="10">
        <v>58.218583302319814</v>
      </c>
    </row>
    <row r="683" spans="1:16" x14ac:dyDescent="0.3">
      <c r="A683" s="14">
        <v>44599</v>
      </c>
      <c r="B683" s="10" t="s">
        <v>206</v>
      </c>
      <c r="C683" s="10">
        <v>194</v>
      </c>
      <c r="D683" s="10">
        <v>5714</v>
      </c>
      <c r="E683" s="10">
        <v>5908</v>
      </c>
      <c r="F683" s="10">
        <v>33</v>
      </c>
      <c r="G683" s="10">
        <v>5878.787878787879</v>
      </c>
      <c r="J683" s="10">
        <v>59</v>
      </c>
      <c r="K683" s="10">
        <v>2854</v>
      </c>
      <c r="L683" s="10">
        <v>2913</v>
      </c>
      <c r="M683" s="10">
        <v>33</v>
      </c>
      <c r="N683" s="10">
        <v>69.587628865979383</v>
      </c>
      <c r="O683" s="10">
        <v>50.052502625131254</v>
      </c>
      <c r="P683" s="10">
        <v>50.693974272173328</v>
      </c>
    </row>
    <row r="684" spans="1:16" x14ac:dyDescent="0.3">
      <c r="A684" s="14">
        <v>44599</v>
      </c>
      <c r="B684" s="10" t="s">
        <v>42</v>
      </c>
      <c r="C684" s="10">
        <v>142</v>
      </c>
      <c r="D684" s="10">
        <v>4395</v>
      </c>
      <c r="E684" s="10">
        <v>4537</v>
      </c>
      <c r="F684" s="10">
        <v>33</v>
      </c>
      <c r="G684" s="10">
        <v>4303.030303030303</v>
      </c>
      <c r="J684" s="10">
        <v>406</v>
      </c>
      <c r="K684" s="10">
        <v>3972</v>
      </c>
      <c r="L684" s="10">
        <v>4378</v>
      </c>
      <c r="M684" s="10">
        <v>33</v>
      </c>
      <c r="N684" s="10">
        <v>-185.91549295774647</v>
      </c>
      <c r="O684" s="10">
        <v>9.6245733788395906</v>
      </c>
      <c r="P684" s="10">
        <v>3.5045184042318711</v>
      </c>
    </row>
    <row r="685" spans="1:16" x14ac:dyDescent="0.3">
      <c r="A685" s="14">
        <v>44599</v>
      </c>
      <c r="B685" s="10" t="s">
        <v>43</v>
      </c>
      <c r="C685" s="10">
        <v>724</v>
      </c>
      <c r="D685" s="10">
        <v>3812</v>
      </c>
      <c r="E685" s="10">
        <v>4536</v>
      </c>
      <c r="F685" s="10">
        <v>33</v>
      </c>
      <c r="G685" s="10">
        <v>21939.39393939394</v>
      </c>
      <c r="J685" s="10">
        <v>116</v>
      </c>
      <c r="K685" s="10">
        <v>6129</v>
      </c>
      <c r="L685" s="10">
        <v>6245</v>
      </c>
      <c r="M685" s="10">
        <v>33</v>
      </c>
      <c r="N685" s="10">
        <v>83.97790055248619</v>
      </c>
      <c r="O685" s="10">
        <v>-60.781741867785946</v>
      </c>
      <c r="P685" s="10">
        <v>-37.676366843033513</v>
      </c>
    </row>
    <row r="686" spans="1:16" x14ac:dyDescent="0.3">
      <c r="A686" s="14">
        <v>44599</v>
      </c>
      <c r="B686" s="10" t="s">
        <v>40</v>
      </c>
      <c r="C686" s="10">
        <v>320</v>
      </c>
      <c r="D686" s="10">
        <v>5588</v>
      </c>
      <c r="E686" s="10">
        <v>5908</v>
      </c>
      <c r="F686" s="10">
        <v>33</v>
      </c>
      <c r="G686" s="10">
        <v>9696.9696969696979</v>
      </c>
      <c r="J686" s="10">
        <v>395</v>
      </c>
      <c r="K686" s="10">
        <v>2887</v>
      </c>
      <c r="L686" s="10">
        <v>3282</v>
      </c>
      <c r="M686" s="10">
        <v>33</v>
      </c>
      <c r="N686" s="10">
        <v>-23.4375</v>
      </c>
      <c r="O686" s="10">
        <v>48.335719398711525</v>
      </c>
      <c r="P686" s="10">
        <v>44.44820582261341</v>
      </c>
    </row>
    <row r="687" spans="1:16" x14ac:dyDescent="0.3">
      <c r="A687" s="14">
        <v>44599</v>
      </c>
      <c r="B687" s="10" t="s">
        <v>41</v>
      </c>
      <c r="C687" s="10">
        <v>127</v>
      </c>
      <c r="D687" s="10">
        <v>3987</v>
      </c>
      <c r="E687" s="10">
        <v>4114</v>
      </c>
      <c r="F687" s="10">
        <v>33</v>
      </c>
      <c r="G687" s="10">
        <v>3848.4848484848485</v>
      </c>
      <c r="J687" s="10">
        <v>332</v>
      </c>
      <c r="K687" s="10">
        <v>6276</v>
      </c>
      <c r="L687" s="10">
        <v>6608</v>
      </c>
      <c r="M687" s="10">
        <v>33</v>
      </c>
      <c r="N687" s="10">
        <v>-161.41732283464566</v>
      </c>
      <c r="O687" s="10">
        <v>-57.411587659894657</v>
      </c>
      <c r="P687" s="10">
        <v>-60.622265435099663</v>
      </c>
    </row>
    <row r="688" spans="1:16" x14ac:dyDescent="0.3">
      <c r="A688" s="14">
        <v>44599</v>
      </c>
      <c r="B688" s="10" t="s">
        <v>207</v>
      </c>
      <c r="C688" s="10">
        <v>195</v>
      </c>
      <c r="D688" s="10">
        <v>3750</v>
      </c>
      <c r="E688" s="10">
        <v>3945</v>
      </c>
      <c r="F688" s="10">
        <v>33</v>
      </c>
      <c r="G688" s="10">
        <v>5909.090909090909</v>
      </c>
      <c r="J688" s="10">
        <v>95</v>
      </c>
      <c r="K688" s="10">
        <v>6386</v>
      </c>
      <c r="L688" s="10">
        <v>6481</v>
      </c>
      <c r="M688" s="10">
        <v>33</v>
      </c>
      <c r="N688" s="10">
        <v>51.282051282051277</v>
      </c>
      <c r="O688" s="10">
        <v>-70.293333333333337</v>
      </c>
      <c r="P688" s="10">
        <v>-64.283903675538653</v>
      </c>
    </row>
    <row r="689" spans="1:16" x14ac:dyDescent="0.3">
      <c r="A689" s="14">
        <v>44599</v>
      </c>
      <c r="B689" s="10" t="s">
        <v>208</v>
      </c>
      <c r="C689" s="10" t="s">
        <v>225</v>
      </c>
      <c r="E689" s="10" t="e">
        <v>#VALUE!</v>
      </c>
      <c r="F689" s="10">
        <v>33</v>
      </c>
      <c r="G689" s="10" t="e">
        <v>#VALUE!</v>
      </c>
      <c r="L689" s="10">
        <v>0</v>
      </c>
      <c r="M689" s="10">
        <v>33</v>
      </c>
      <c r="O689" s="10" t="e">
        <v>#DIV/0!</v>
      </c>
      <c r="P689" s="10" t="e">
        <v>#VALUE!</v>
      </c>
    </row>
    <row r="690" spans="1:16" x14ac:dyDescent="0.3">
      <c r="A690" s="14">
        <v>44599</v>
      </c>
      <c r="B690" s="10" t="s">
        <v>209</v>
      </c>
      <c r="C690" s="10">
        <v>179</v>
      </c>
      <c r="D690" s="10">
        <v>4877</v>
      </c>
      <c r="E690" s="10">
        <v>5056</v>
      </c>
      <c r="F690" s="10">
        <v>33</v>
      </c>
      <c r="G690" s="10">
        <v>5424.2424242424249</v>
      </c>
      <c r="J690" s="10">
        <v>131</v>
      </c>
      <c r="K690" s="10">
        <v>4535</v>
      </c>
      <c r="L690" s="10">
        <v>4666</v>
      </c>
      <c r="M690" s="10">
        <v>33</v>
      </c>
      <c r="N690" s="10">
        <v>26.815642458100559</v>
      </c>
      <c r="O690" s="10">
        <v>7.0125076891531677</v>
      </c>
      <c r="P690" s="10">
        <v>7.7136075949367084</v>
      </c>
    </row>
    <row r="691" spans="1:16" x14ac:dyDescent="0.3">
      <c r="A691" s="14">
        <v>44599</v>
      </c>
      <c r="B691" s="10" t="s">
        <v>210</v>
      </c>
      <c r="C691" s="10">
        <v>181</v>
      </c>
      <c r="D691" s="10">
        <v>3734</v>
      </c>
      <c r="E691" s="10">
        <v>3915</v>
      </c>
      <c r="F691" s="10">
        <v>33</v>
      </c>
      <c r="G691" s="10">
        <v>5484.848484848485</v>
      </c>
      <c r="J691" s="10">
        <v>158</v>
      </c>
      <c r="K691" s="10">
        <v>3084</v>
      </c>
      <c r="L691" s="10">
        <v>3242</v>
      </c>
      <c r="M691" s="10">
        <v>33</v>
      </c>
      <c r="N691" s="10">
        <v>12.707182320441991</v>
      </c>
      <c r="O691" s="10">
        <v>17.407605784681309</v>
      </c>
      <c r="P691" s="10">
        <v>17.190293742017879</v>
      </c>
    </row>
    <row r="692" spans="1:16" x14ac:dyDescent="0.3">
      <c r="A692" s="14">
        <v>44600</v>
      </c>
      <c r="B692" s="25">
        <v>7</v>
      </c>
      <c r="C692" s="10">
        <v>167</v>
      </c>
      <c r="D692" s="15">
        <v>4703</v>
      </c>
      <c r="E692" s="15">
        <f>+C692+D692</f>
        <v>4870</v>
      </c>
      <c r="F692" s="13">
        <v>33</v>
      </c>
      <c r="G692" s="13">
        <f>(1000/F692)*C692</f>
        <v>5060.606060606061</v>
      </c>
      <c r="J692" s="10">
        <v>263</v>
      </c>
      <c r="K692" s="15">
        <v>3429</v>
      </c>
      <c r="L692" s="15">
        <f t="shared" ref="L692:L755" si="221">+J692+K692</f>
        <v>3692</v>
      </c>
      <c r="M692" s="10">
        <v>33</v>
      </c>
      <c r="N692" s="10">
        <f t="shared" ref="N692:N723" si="222">+(C692-J692)/C692*100</f>
        <v>-57.485029940119759</v>
      </c>
      <c r="O692" s="10">
        <f t="shared" ref="O692:O723" si="223">+(D692-K692)/D692*100</f>
        <v>27.089092068892196</v>
      </c>
      <c r="P692" s="10">
        <f t="shared" ref="P692:P723" si="224">+(E692-L692)/E692*100</f>
        <v>24.188911704312115</v>
      </c>
    </row>
    <row r="693" spans="1:16" x14ac:dyDescent="0.3">
      <c r="A693" s="14">
        <v>44600</v>
      </c>
      <c r="B693" s="16" t="s">
        <v>37</v>
      </c>
      <c r="C693" s="10">
        <v>249</v>
      </c>
      <c r="D693" s="15">
        <v>4122</v>
      </c>
      <c r="E693" s="15">
        <f t="shared" ref="E693:E708" si="225">+C693+D693</f>
        <v>4371</v>
      </c>
      <c r="F693" s="13">
        <v>33</v>
      </c>
      <c r="G693" s="13">
        <f t="shared" ref="G693:G708" si="226">(1000/F693)*C693</f>
        <v>7545.454545454546</v>
      </c>
      <c r="J693" s="10">
        <v>202</v>
      </c>
      <c r="K693" s="15">
        <v>4095</v>
      </c>
      <c r="L693" s="15">
        <f t="shared" si="221"/>
        <v>4297</v>
      </c>
      <c r="M693" s="10">
        <v>33</v>
      </c>
      <c r="N693" s="10">
        <f t="shared" si="222"/>
        <v>18.875502008032129</v>
      </c>
      <c r="O693" s="10">
        <f t="shared" si="223"/>
        <v>0.65502183406113534</v>
      </c>
      <c r="P693" s="10">
        <f t="shared" si="224"/>
        <v>1.6929764355982611</v>
      </c>
    </row>
    <row r="694" spans="1:16" x14ac:dyDescent="0.3">
      <c r="A694" s="14">
        <v>44600</v>
      </c>
      <c r="B694" s="16" t="s">
        <v>39</v>
      </c>
      <c r="C694" s="10">
        <v>198</v>
      </c>
      <c r="D694" s="10">
        <v>6776</v>
      </c>
      <c r="E694" s="15">
        <f t="shared" si="225"/>
        <v>6974</v>
      </c>
      <c r="F694" s="13">
        <v>33</v>
      </c>
      <c r="G694" s="13">
        <f t="shared" si="226"/>
        <v>6000</v>
      </c>
      <c r="H694" s="10" t="s">
        <v>194</v>
      </c>
      <c r="J694" s="10">
        <v>313</v>
      </c>
      <c r="K694" s="15">
        <v>5457</v>
      </c>
      <c r="L694" s="15">
        <f t="shared" si="221"/>
        <v>5770</v>
      </c>
      <c r="M694" s="10">
        <v>33</v>
      </c>
      <c r="N694" s="10">
        <f t="shared" si="222"/>
        <v>-58.080808080808076</v>
      </c>
      <c r="O694" s="10">
        <f t="shared" si="223"/>
        <v>19.465761511216055</v>
      </c>
      <c r="P694" s="10">
        <f t="shared" si="224"/>
        <v>17.264123888729564</v>
      </c>
    </row>
    <row r="695" spans="1:16" x14ac:dyDescent="0.3">
      <c r="A695" s="14">
        <v>44600</v>
      </c>
      <c r="B695" s="16" t="s">
        <v>38</v>
      </c>
      <c r="C695" s="10">
        <v>146</v>
      </c>
      <c r="D695" s="10">
        <v>6833</v>
      </c>
      <c r="E695" s="15">
        <f t="shared" si="225"/>
        <v>6979</v>
      </c>
      <c r="F695" s="13">
        <v>33</v>
      </c>
      <c r="G695" s="13">
        <f t="shared" si="226"/>
        <v>4424.242424242424</v>
      </c>
      <c r="J695" s="10">
        <v>216</v>
      </c>
      <c r="K695" s="15">
        <v>6143</v>
      </c>
      <c r="L695" s="15">
        <f t="shared" si="221"/>
        <v>6359</v>
      </c>
      <c r="M695" s="10">
        <v>33</v>
      </c>
      <c r="N695" s="10">
        <f t="shared" si="222"/>
        <v>-47.945205479452049</v>
      </c>
      <c r="O695" s="10">
        <f t="shared" si="223"/>
        <v>10.098053563588467</v>
      </c>
      <c r="P695" s="10">
        <f t="shared" si="224"/>
        <v>8.8837942398624445</v>
      </c>
    </row>
    <row r="696" spans="1:16" x14ac:dyDescent="0.3">
      <c r="A696" s="14">
        <v>44600</v>
      </c>
      <c r="B696" s="16" t="s">
        <v>36</v>
      </c>
      <c r="C696" s="10">
        <v>393</v>
      </c>
      <c r="D696" s="15">
        <v>7495</v>
      </c>
      <c r="E696" s="15">
        <f t="shared" si="225"/>
        <v>7888</v>
      </c>
      <c r="F696" s="13">
        <v>33</v>
      </c>
      <c r="G696" s="13">
        <f t="shared" si="226"/>
        <v>11909.09090909091</v>
      </c>
      <c r="J696" s="10">
        <v>226</v>
      </c>
      <c r="K696" s="15">
        <v>9784</v>
      </c>
      <c r="L696" s="15">
        <f t="shared" si="221"/>
        <v>10010</v>
      </c>
      <c r="M696" s="10">
        <v>33</v>
      </c>
      <c r="N696" s="10">
        <f t="shared" si="222"/>
        <v>42.493638676844789</v>
      </c>
      <c r="O696" s="10">
        <f t="shared" si="223"/>
        <v>-30.540360240160108</v>
      </c>
      <c r="P696" s="10">
        <f t="shared" si="224"/>
        <v>-26.901622718052735</v>
      </c>
    </row>
    <row r="697" spans="1:16" x14ac:dyDescent="0.3">
      <c r="A697" s="14">
        <v>44600</v>
      </c>
      <c r="B697" s="16" t="s">
        <v>203</v>
      </c>
      <c r="C697" s="10">
        <v>470</v>
      </c>
      <c r="D697" s="15">
        <v>8933</v>
      </c>
      <c r="E697" s="15">
        <f t="shared" si="225"/>
        <v>9403</v>
      </c>
      <c r="F697" s="13">
        <v>33</v>
      </c>
      <c r="G697" s="13">
        <f t="shared" si="226"/>
        <v>14242.424242424244</v>
      </c>
      <c r="J697" s="10">
        <v>182</v>
      </c>
      <c r="K697" s="15">
        <v>5063</v>
      </c>
      <c r="L697" s="15">
        <f t="shared" si="221"/>
        <v>5245</v>
      </c>
      <c r="M697" s="10">
        <v>33</v>
      </c>
      <c r="N697" s="10">
        <f t="shared" si="222"/>
        <v>61.276595744680847</v>
      </c>
      <c r="O697" s="10">
        <f t="shared" si="223"/>
        <v>43.322512034031121</v>
      </c>
      <c r="P697" s="10">
        <f t="shared" si="224"/>
        <v>44.219929809635225</v>
      </c>
    </row>
    <row r="698" spans="1:16" x14ac:dyDescent="0.3">
      <c r="A698" s="14">
        <v>44600</v>
      </c>
      <c r="B698" s="16" t="s">
        <v>204</v>
      </c>
      <c r="C698" s="10">
        <v>183</v>
      </c>
      <c r="D698" s="15">
        <v>7353</v>
      </c>
      <c r="E698" s="15">
        <f t="shared" si="225"/>
        <v>7536</v>
      </c>
      <c r="F698" s="13">
        <v>33</v>
      </c>
      <c r="G698" s="13">
        <f t="shared" si="226"/>
        <v>5545.454545454546</v>
      </c>
      <c r="J698" s="10">
        <v>158</v>
      </c>
      <c r="K698" s="15">
        <v>4710</v>
      </c>
      <c r="L698" s="15">
        <f t="shared" si="221"/>
        <v>4868</v>
      </c>
      <c r="M698" s="10">
        <v>33</v>
      </c>
      <c r="N698" s="10">
        <f t="shared" si="222"/>
        <v>13.661202185792352</v>
      </c>
      <c r="O698" s="10">
        <f t="shared" si="223"/>
        <v>35.94451244390045</v>
      </c>
      <c r="P698" s="10">
        <f t="shared" si="224"/>
        <v>35.403397027600846</v>
      </c>
    </row>
    <row r="699" spans="1:16" x14ac:dyDescent="0.3">
      <c r="A699" s="14">
        <v>44600</v>
      </c>
      <c r="B699" s="16" t="s">
        <v>205</v>
      </c>
      <c r="C699" s="10">
        <v>351</v>
      </c>
      <c r="D699" s="15">
        <v>4963</v>
      </c>
      <c r="E699" s="15">
        <f t="shared" si="225"/>
        <v>5314</v>
      </c>
      <c r="F699" s="13">
        <v>34</v>
      </c>
      <c r="G699" s="13">
        <f t="shared" si="226"/>
        <v>10323.529411764704</v>
      </c>
      <c r="J699" s="10">
        <v>184</v>
      </c>
      <c r="K699" s="15">
        <v>3679</v>
      </c>
      <c r="L699" s="15">
        <f t="shared" si="221"/>
        <v>3863</v>
      </c>
      <c r="M699" s="10">
        <v>33</v>
      </c>
      <c r="N699" s="10">
        <f t="shared" si="222"/>
        <v>47.578347578347582</v>
      </c>
      <c r="O699" s="10">
        <f t="shared" si="223"/>
        <v>25.871448720531937</v>
      </c>
      <c r="P699" s="10">
        <f t="shared" si="224"/>
        <v>27.305231464057204</v>
      </c>
    </row>
    <row r="700" spans="1:16" x14ac:dyDescent="0.3">
      <c r="A700" s="14">
        <v>44600</v>
      </c>
      <c r="B700" s="16" t="s">
        <v>206</v>
      </c>
      <c r="C700" s="10">
        <v>168</v>
      </c>
      <c r="D700" s="15">
        <v>9020</v>
      </c>
      <c r="E700" s="15">
        <f t="shared" si="225"/>
        <v>9188</v>
      </c>
      <c r="F700" s="13">
        <v>33</v>
      </c>
      <c r="G700" s="13">
        <f t="shared" si="226"/>
        <v>5090.909090909091</v>
      </c>
      <c r="J700" s="10">
        <v>150</v>
      </c>
      <c r="K700" s="15">
        <v>4194</v>
      </c>
      <c r="L700" s="15">
        <f t="shared" si="221"/>
        <v>4344</v>
      </c>
      <c r="M700" s="10">
        <v>33</v>
      </c>
      <c r="N700" s="10">
        <f t="shared" si="222"/>
        <v>10.714285714285714</v>
      </c>
      <c r="O700" s="10">
        <f t="shared" si="223"/>
        <v>53.50332594235033</v>
      </c>
      <c r="P700" s="10">
        <f t="shared" si="224"/>
        <v>52.720940356987377</v>
      </c>
    </row>
    <row r="701" spans="1:16" x14ac:dyDescent="0.3">
      <c r="A701" s="14">
        <v>44600</v>
      </c>
      <c r="B701" s="16" t="s">
        <v>42</v>
      </c>
      <c r="C701" s="10">
        <v>416</v>
      </c>
      <c r="D701" s="15">
        <v>3753</v>
      </c>
      <c r="E701" s="15">
        <f t="shared" si="225"/>
        <v>4169</v>
      </c>
      <c r="F701" s="13">
        <v>33</v>
      </c>
      <c r="G701" s="13">
        <f t="shared" si="226"/>
        <v>12606.060606060606</v>
      </c>
      <c r="J701" s="10">
        <v>117</v>
      </c>
      <c r="K701" s="15">
        <v>5872</v>
      </c>
      <c r="L701" s="15">
        <f t="shared" si="221"/>
        <v>5989</v>
      </c>
      <c r="M701" s="10">
        <v>33</v>
      </c>
      <c r="N701" s="10">
        <f t="shared" si="222"/>
        <v>71.875</v>
      </c>
      <c r="O701" s="10">
        <f t="shared" si="223"/>
        <v>-56.461497468691711</v>
      </c>
      <c r="P701" s="10">
        <f t="shared" si="224"/>
        <v>-43.655552890381387</v>
      </c>
    </row>
    <row r="702" spans="1:16" x14ac:dyDescent="0.3">
      <c r="A702" s="14">
        <v>44600</v>
      </c>
      <c r="B702" s="16" t="s">
        <v>43</v>
      </c>
      <c r="C702" s="10">
        <v>329</v>
      </c>
      <c r="D702" s="15">
        <v>5003</v>
      </c>
      <c r="E702" s="15">
        <f t="shared" si="225"/>
        <v>5332</v>
      </c>
      <c r="F702" s="13">
        <v>33</v>
      </c>
      <c r="G702" s="13">
        <f t="shared" si="226"/>
        <v>9969.69696969697</v>
      </c>
      <c r="J702" s="10">
        <v>115</v>
      </c>
      <c r="K702" s="15">
        <v>4618</v>
      </c>
      <c r="L702" s="15">
        <f t="shared" si="221"/>
        <v>4733</v>
      </c>
      <c r="M702" s="10">
        <v>33</v>
      </c>
      <c r="N702" s="10">
        <f t="shared" si="222"/>
        <v>65.045592705167181</v>
      </c>
      <c r="O702" s="10">
        <f t="shared" si="223"/>
        <v>7.6953827703377966</v>
      </c>
      <c r="P702" s="10">
        <f t="shared" si="224"/>
        <v>11.234058514628657</v>
      </c>
    </row>
    <row r="703" spans="1:16" x14ac:dyDescent="0.3">
      <c r="A703" s="14">
        <v>44600</v>
      </c>
      <c r="B703" s="16" t="s">
        <v>40</v>
      </c>
      <c r="C703" s="15">
        <v>577</v>
      </c>
      <c r="D703" s="15">
        <v>3908</v>
      </c>
      <c r="E703" s="15">
        <f t="shared" si="225"/>
        <v>4485</v>
      </c>
      <c r="F703" s="13">
        <v>33</v>
      </c>
      <c r="G703" s="13">
        <f t="shared" si="226"/>
        <v>17484.848484848484</v>
      </c>
      <c r="J703" s="15">
        <v>117</v>
      </c>
      <c r="K703" s="15">
        <v>8592</v>
      </c>
      <c r="L703" s="15">
        <f t="shared" si="221"/>
        <v>8709</v>
      </c>
      <c r="M703" s="10">
        <v>33</v>
      </c>
      <c r="N703" s="10">
        <f t="shared" si="222"/>
        <v>79.722703639514734</v>
      </c>
      <c r="O703" s="10">
        <f t="shared" si="223"/>
        <v>-119.85670419651997</v>
      </c>
      <c r="P703" s="10">
        <f t="shared" si="224"/>
        <v>-94.180602006688957</v>
      </c>
    </row>
    <row r="704" spans="1:16" x14ac:dyDescent="0.3">
      <c r="A704" s="14">
        <v>44600</v>
      </c>
      <c r="B704" s="16" t="s">
        <v>41</v>
      </c>
      <c r="C704" s="10">
        <v>208</v>
      </c>
      <c r="D704" s="15">
        <v>4834</v>
      </c>
      <c r="E704" s="15">
        <f t="shared" si="225"/>
        <v>5042</v>
      </c>
      <c r="F704" s="13">
        <v>33</v>
      </c>
      <c r="G704" s="13">
        <f t="shared" si="226"/>
        <v>6303.030303030303</v>
      </c>
      <c r="J704" s="10">
        <v>100</v>
      </c>
      <c r="K704" s="15">
        <v>10218</v>
      </c>
      <c r="L704" s="15">
        <f t="shared" si="221"/>
        <v>10318</v>
      </c>
      <c r="M704" s="10">
        <v>33</v>
      </c>
      <c r="N704" s="10">
        <f t="shared" si="222"/>
        <v>51.923076923076927</v>
      </c>
      <c r="O704" s="10">
        <f t="shared" si="223"/>
        <v>-111.3777410012412</v>
      </c>
      <c r="P704" s="10">
        <f t="shared" si="224"/>
        <v>-104.64101547005156</v>
      </c>
    </row>
    <row r="705" spans="1:16" x14ac:dyDescent="0.3">
      <c r="A705" s="14">
        <v>44600</v>
      </c>
      <c r="B705" s="16" t="s">
        <v>207</v>
      </c>
      <c r="C705" s="9">
        <v>186</v>
      </c>
      <c r="D705" s="22">
        <v>4359</v>
      </c>
      <c r="E705" s="15">
        <f t="shared" si="225"/>
        <v>4545</v>
      </c>
      <c r="F705" s="13">
        <v>33</v>
      </c>
      <c r="G705" s="13">
        <f t="shared" si="226"/>
        <v>5636.3636363636369</v>
      </c>
      <c r="J705" s="10" t="s">
        <v>231</v>
      </c>
      <c r="K705" s="15"/>
      <c r="L705" s="15" t="e">
        <f t="shared" si="221"/>
        <v>#VALUE!</v>
      </c>
      <c r="M705" s="10">
        <v>33</v>
      </c>
      <c r="N705" s="10" t="e">
        <f t="shared" si="222"/>
        <v>#VALUE!</v>
      </c>
      <c r="O705" s="10">
        <f t="shared" si="223"/>
        <v>100</v>
      </c>
      <c r="P705" s="10" t="e">
        <f t="shared" si="224"/>
        <v>#VALUE!</v>
      </c>
    </row>
    <row r="706" spans="1:16" x14ac:dyDescent="0.3">
      <c r="A706" s="14">
        <v>44600</v>
      </c>
      <c r="B706" s="16" t="s">
        <v>208</v>
      </c>
      <c r="C706" s="10">
        <v>393</v>
      </c>
      <c r="D706" s="15">
        <v>5115</v>
      </c>
      <c r="E706" s="15">
        <f t="shared" si="225"/>
        <v>5508</v>
      </c>
      <c r="F706" s="13">
        <v>33</v>
      </c>
      <c r="G706" s="13">
        <f t="shared" si="226"/>
        <v>11909.09090909091</v>
      </c>
      <c r="J706" s="10" t="s">
        <v>231</v>
      </c>
      <c r="K706" s="15"/>
      <c r="L706" s="15" t="e">
        <f t="shared" si="221"/>
        <v>#VALUE!</v>
      </c>
      <c r="M706" s="10">
        <v>33</v>
      </c>
      <c r="N706" s="10" t="e">
        <f t="shared" si="222"/>
        <v>#VALUE!</v>
      </c>
      <c r="O706" s="10">
        <f t="shared" si="223"/>
        <v>100</v>
      </c>
      <c r="P706" s="10" t="e">
        <f t="shared" si="224"/>
        <v>#VALUE!</v>
      </c>
    </row>
    <row r="707" spans="1:16" x14ac:dyDescent="0.3">
      <c r="A707" s="14">
        <v>44600</v>
      </c>
      <c r="B707" s="16" t="s">
        <v>209</v>
      </c>
      <c r="C707" s="10">
        <v>787</v>
      </c>
      <c r="D707" s="15">
        <v>3985</v>
      </c>
      <c r="E707" s="15">
        <f t="shared" si="225"/>
        <v>4772</v>
      </c>
      <c r="F707" s="13">
        <v>33</v>
      </c>
      <c r="G707" s="13">
        <f t="shared" si="226"/>
        <v>23848.484848484848</v>
      </c>
      <c r="J707" s="10" t="s">
        <v>231</v>
      </c>
      <c r="K707" s="15"/>
      <c r="L707" s="15" t="e">
        <f t="shared" si="221"/>
        <v>#VALUE!</v>
      </c>
      <c r="M707" s="10">
        <v>33</v>
      </c>
      <c r="N707" s="10" t="e">
        <f t="shared" si="222"/>
        <v>#VALUE!</v>
      </c>
      <c r="O707" s="10">
        <f t="shared" si="223"/>
        <v>100</v>
      </c>
      <c r="P707" s="10" t="e">
        <f t="shared" si="224"/>
        <v>#VALUE!</v>
      </c>
    </row>
    <row r="708" spans="1:16" x14ac:dyDescent="0.3">
      <c r="A708" s="14">
        <v>44600</v>
      </c>
      <c r="B708" s="16" t="s">
        <v>210</v>
      </c>
      <c r="C708" s="10">
        <v>226</v>
      </c>
      <c r="D708" s="15">
        <v>4226</v>
      </c>
      <c r="E708" s="15">
        <f t="shared" si="225"/>
        <v>4452</v>
      </c>
      <c r="F708" s="13">
        <v>33</v>
      </c>
      <c r="G708" s="13">
        <f t="shared" si="226"/>
        <v>6848.484848484849</v>
      </c>
      <c r="K708" s="15"/>
      <c r="L708" s="15">
        <f t="shared" si="221"/>
        <v>0</v>
      </c>
      <c r="M708" s="10">
        <v>33</v>
      </c>
      <c r="N708" s="10">
        <f t="shared" si="222"/>
        <v>100</v>
      </c>
      <c r="O708" s="10">
        <f t="shared" si="223"/>
        <v>100</v>
      </c>
      <c r="P708" s="10">
        <f t="shared" si="224"/>
        <v>100</v>
      </c>
    </row>
    <row r="709" spans="1:16" x14ac:dyDescent="0.3">
      <c r="A709" s="14">
        <v>44601</v>
      </c>
      <c r="B709" s="25">
        <v>7</v>
      </c>
      <c r="C709" s="10">
        <v>189</v>
      </c>
      <c r="D709" s="15">
        <v>9619</v>
      </c>
      <c r="E709" s="15">
        <f>+C709+D709</f>
        <v>9808</v>
      </c>
      <c r="F709" s="13">
        <v>33</v>
      </c>
      <c r="G709" s="13">
        <f>(1000/F709)*C709</f>
        <v>5727.2727272727279</v>
      </c>
      <c r="J709" s="10">
        <v>256</v>
      </c>
      <c r="K709" s="15">
        <v>8265</v>
      </c>
      <c r="L709" s="15">
        <f t="shared" si="221"/>
        <v>8521</v>
      </c>
      <c r="M709" s="10">
        <v>33</v>
      </c>
      <c r="N709" s="10">
        <f t="shared" si="222"/>
        <v>-35.449735449735449</v>
      </c>
      <c r="O709" s="10">
        <f t="shared" si="223"/>
        <v>14.076307308452021</v>
      </c>
      <c r="P709" s="10">
        <f t="shared" si="224"/>
        <v>13.121941272430668</v>
      </c>
    </row>
    <row r="710" spans="1:16" x14ac:dyDescent="0.3">
      <c r="A710" s="14">
        <v>44601</v>
      </c>
      <c r="B710" s="16" t="s">
        <v>37</v>
      </c>
      <c r="C710" s="11">
        <v>830</v>
      </c>
      <c r="D710" s="15">
        <v>4719</v>
      </c>
      <c r="E710" s="15">
        <f t="shared" ref="E710:E725" si="227">+C710+D710</f>
        <v>5549</v>
      </c>
      <c r="F710" s="13">
        <v>33</v>
      </c>
      <c r="G710" s="27">
        <f t="shared" ref="G710:G725" si="228">(1000/F710)*C710</f>
        <v>25151.515151515152</v>
      </c>
      <c r="J710" s="10">
        <v>162</v>
      </c>
      <c r="K710" s="15">
        <v>3172</v>
      </c>
      <c r="L710" s="15">
        <f t="shared" si="221"/>
        <v>3334</v>
      </c>
      <c r="M710" s="10">
        <v>33</v>
      </c>
      <c r="N710" s="11">
        <f t="shared" si="222"/>
        <v>80.481927710843365</v>
      </c>
      <c r="O710" s="10">
        <f t="shared" si="223"/>
        <v>32.782369146005507</v>
      </c>
      <c r="P710" s="10">
        <f t="shared" si="224"/>
        <v>39.917102180573075</v>
      </c>
    </row>
    <row r="711" spans="1:16" x14ac:dyDescent="0.3">
      <c r="A711" s="14">
        <v>44601</v>
      </c>
      <c r="B711" s="16" t="s">
        <v>39</v>
      </c>
      <c r="C711" s="10">
        <v>270</v>
      </c>
      <c r="D711" s="10">
        <v>14149</v>
      </c>
      <c r="E711" s="15">
        <f t="shared" si="227"/>
        <v>14419</v>
      </c>
      <c r="F711" s="13">
        <v>33</v>
      </c>
      <c r="G711" s="13">
        <f t="shared" si="228"/>
        <v>8181.818181818182</v>
      </c>
      <c r="H711" s="10" t="s">
        <v>194</v>
      </c>
      <c r="J711" s="10">
        <v>211</v>
      </c>
      <c r="K711" s="15">
        <v>5567</v>
      </c>
      <c r="L711" s="15">
        <f t="shared" si="221"/>
        <v>5778</v>
      </c>
      <c r="M711" s="10">
        <v>33</v>
      </c>
      <c r="N711" s="10">
        <f t="shared" si="222"/>
        <v>21.851851851851851</v>
      </c>
      <c r="O711" s="10">
        <f t="shared" si="223"/>
        <v>60.65446321294791</v>
      </c>
      <c r="P711" s="10">
        <f t="shared" si="224"/>
        <v>59.927872945419239</v>
      </c>
    </row>
    <row r="712" spans="1:16" x14ac:dyDescent="0.3">
      <c r="A712" s="14">
        <v>44601</v>
      </c>
      <c r="B712" s="16" t="s">
        <v>38</v>
      </c>
      <c r="C712" s="10">
        <v>358</v>
      </c>
      <c r="D712" s="10">
        <v>4357</v>
      </c>
      <c r="E712" s="15">
        <f t="shared" si="227"/>
        <v>4715</v>
      </c>
      <c r="F712" s="13">
        <v>33</v>
      </c>
      <c r="G712" s="13">
        <f t="shared" si="228"/>
        <v>10848.48484848485</v>
      </c>
      <c r="J712" s="10">
        <v>295</v>
      </c>
      <c r="K712" s="15">
        <v>4299</v>
      </c>
      <c r="L712" s="15">
        <f t="shared" si="221"/>
        <v>4594</v>
      </c>
      <c r="M712" s="10">
        <v>33</v>
      </c>
      <c r="N712" s="10">
        <f t="shared" si="222"/>
        <v>17.597765363128492</v>
      </c>
      <c r="O712" s="10">
        <f t="shared" si="223"/>
        <v>1.3311911865962818</v>
      </c>
      <c r="P712" s="10">
        <f t="shared" si="224"/>
        <v>2.5662778366914103</v>
      </c>
    </row>
    <row r="713" spans="1:16" x14ac:dyDescent="0.3">
      <c r="A713" s="14">
        <v>44601</v>
      </c>
      <c r="B713" s="16" t="s">
        <v>36</v>
      </c>
      <c r="C713" s="10">
        <v>407</v>
      </c>
      <c r="D713" s="15">
        <v>4718</v>
      </c>
      <c r="E713" s="15">
        <f t="shared" si="227"/>
        <v>5125</v>
      </c>
      <c r="F713" s="13">
        <v>33</v>
      </c>
      <c r="G713" s="13">
        <f t="shared" si="228"/>
        <v>12333.333333333334</v>
      </c>
      <c r="J713" s="10">
        <v>268</v>
      </c>
      <c r="K713" s="15">
        <v>5071</v>
      </c>
      <c r="L713" s="15">
        <f t="shared" si="221"/>
        <v>5339</v>
      </c>
      <c r="M713" s="10">
        <v>33</v>
      </c>
      <c r="N713" s="10">
        <f t="shared" si="222"/>
        <v>34.152334152334149</v>
      </c>
      <c r="O713" s="10">
        <f t="shared" si="223"/>
        <v>-7.481983891479441</v>
      </c>
      <c r="P713" s="10">
        <f t="shared" si="224"/>
        <v>-4.1756097560975611</v>
      </c>
    </row>
    <row r="714" spans="1:16" x14ac:dyDescent="0.3">
      <c r="A714" s="14">
        <v>44601</v>
      </c>
      <c r="B714" s="16" t="s">
        <v>203</v>
      </c>
      <c r="C714" s="10">
        <v>370</v>
      </c>
      <c r="D714" s="15">
        <v>7323</v>
      </c>
      <c r="E714" s="15">
        <f t="shared" si="227"/>
        <v>7693</v>
      </c>
      <c r="F714" s="13">
        <v>33</v>
      </c>
      <c r="G714" s="13">
        <f t="shared" si="228"/>
        <v>11212.121212121212</v>
      </c>
      <c r="J714" s="10">
        <v>217</v>
      </c>
      <c r="K714" s="15">
        <v>6501</v>
      </c>
      <c r="L714" s="15">
        <f t="shared" si="221"/>
        <v>6718</v>
      </c>
      <c r="M714" s="10">
        <v>33</v>
      </c>
      <c r="N714" s="10">
        <f t="shared" si="222"/>
        <v>41.351351351351354</v>
      </c>
      <c r="O714" s="10">
        <f t="shared" si="223"/>
        <v>11.224907824662024</v>
      </c>
      <c r="P714" s="10">
        <f t="shared" si="224"/>
        <v>12.673859352658262</v>
      </c>
    </row>
    <row r="715" spans="1:16" x14ac:dyDescent="0.3">
      <c r="A715" s="14">
        <v>44601</v>
      </c>
      <c r="B715" s="16" t="s">
        <v>204</v>
      </c>
      <c r="C715" s="10">
        <v>419</v>
      </c>
      <c r="D715" s="15">
        <v>5186</v>
      </c>
      <c r="E715" s="15">
        <f t="shared" si="227"/>
        <v>5605</v>
      </c>
      <c r="F715" s="13">
        <v>33</v>
      </c>
      <c r="G715" s="13">
        <f t="shared" si="228"/>
        <v>12696.969696969698</v>
      </c>
      <c r="J715" s="10">
        <v>308</v>
      </c>
      <c r="K715" s="15">
        <v>9001</v>
      </c>
      <c r="L715" s="15">
        <f t="shared" si="221"/>
        <v>9309</v>
      </c>
      <c r="M715" s="10">
        <v>33</v>
      </c>
      <c r="N715" s="10">
        <f t="shared" si="222"/>
        <v>26.491646778042959</v>
      </c>
      <c r="O715" s="10">
        <f t="shared" si="223"/>
        <v>-73.563440030852291</v>
      </c>
      <c r="P715" s="10">
        <f t="shared" si="224"/>
        <v>-66.083853702051741</v>
      </c>
    </row>
    <row r="716" spans="1:16" x14ac:dyDescent="0.3">
      <c r="A716" s="14">
        <v>44601</v>
      </c>
      <c r="B716" s="16" t="s">
        <v>205</v>
      </c>
      <c r="C716" s="10">
        <v>338</v>
      </c>
      <c r="D716" s="15">
        <v>9369</v>
      </c>
      <c r="E716" s="15">
        <f t="shared" si="227"/>
        <v>9707</v>
      </c>
      <c r="F716" s="13">
        <v>34</v>
      </c>
      <c r="G716" s="13">
        <f t="shared" si="228"/>
        <v>9941.1764705882342</v>
      </c>
      <c r="J716" s="10">
        <v>286</v>
      </c>
      <c r="K716" s="15">
        <v>5248</v>
      </c>
      <c r="L716" s="15">
        <f t="shared" si="221"/>
        <v>5534</v>
      </c>
      <c r="M716" s="10">
        <v>33</v>
      </c>
      <c r="N716" s="10">
        <f t="shared" si="222"/>
        <v>15.384615384615385</v>
      </c>
      <c r="O716" s="10">
        <f t="shared" si="223"/>
        <v>43.985484043120934</v>
      </c>
      <c r="P716" s="10">
        <f t="shared" si="224"/>
        <v>42.989595137529619</v>
      </c>
    </row>
    <row r="717" spans="1:16" x14ac:dyDescent="0.3">
      <c r="A717" s="14">
        <v>44601</v>
      </c>
      <c r="B717" s="16" t="s">
        <v>206</v>
      </c>
      <c r="C717" s="10">
        <v>346</v>
      </c>
      <c r="D717" s="15">
        <v>9474</v>
      </c>
      <c r="E717" s="15">
        <f t="shared" si="227"/>
        <v>9820</v>
      </c>
      <c r="F717" s="13">
        <v>33</v>
      </c>
      <c r="G717" s="13">
        <f t="shared" si="228"/>
        <v>10484.848484848486</v>
      </c>
      <c r="J717" s="10">
        <v>196</v>
      </c>
      <c r="K717" s="15">
        <v>14749</v>
      </c>
      <c r="L717" s="15">
        <f t="shared" si="221"/>
        <v>14945</v>
      </c>
      <c r="M717" s="10">
        <v>33</v>
      </c>
      <c r="N717" s="10">
        <f t="shared" si="222"/>
        <v>43.352601156069362</v>
      </c>
      <c r="O717" s="10">
        <f t="shared" si="223"/>
        <v>-55.678699598902256</v>
      </c>
      <c r="P717" s="10">
        <f t="shared" si="224"/>
        <v>-52.189409368635445</v>
      </c>
    </row>
    <row r="718" spans="1:16" x14ac:dyDescent="0.3">
      <c r="A718" s="14">
        <v>44601</v>
      </c>
      <c r="B718" s="16" t="s">
        <v>42</v>
      </c>
      <c r="C718" s="10">
        <v>118</v>
      </c>
      <c r="D718" s="15">
        <v>6904</v>
      </c>
      <c r="E718" s="15">
        <f t="shared" si="227"/>
        <v>7022</v>
      </c>
      <c r="F718" s="13">
        <v>33</v>
      </c>
      <c r="G718" s="13">
        <f t="shared" si="228"/>
        <v>3575.757575757576</v>
      </c>
      <c r="J718" s="10">
        <v>218</v>
      </c>
      <c r="K718" s="15">
        <v>4187</v>
      </c>
      <c r="L718" s="15">
        <f t="shared" si="221"/>
        <v>4405</v>
      </c>
      <c r="M718" s="10">
        <v>33</v>
      </c>
      <c r="N718" s="10">
        <f t="shared" si="222"/>
        <v>-84.745762711864401</v>
      </c>
      <c r="O718" s="10">
        <f t="shared" si="223"/>
        <v>39.353997682502893</v>
      </c>
      <c r="P718" s="10">
        <f t="shared" si="224"/>
        <v>37.268584448874961</v>
      </c>
    </row>
    <row r="719" spans="1:16" x14ac:dyDescent="0.3">
      <c r="A719" s="14">
        <v>44601</v>
      </c>
      <c r="B719" s="16" t="s">
        <v>43</v>
      </c>
      <c r="C719" s="10">
        <v>271</v>
      </c>
      <c r="D719" s="15">
        <v>9154</v>
      </c>
      <c r="E719" s="15">
        <f t="shared" si="227"/>
        <v>9425</v>
      </c>
      <c r="F719" s="13">
        <v>33</v>
      </c>
      <c r="G719" s="13">
        <f t="shared" si="228"/>
        <v>8212.121212121212</v>
      </c>
      <c r="J719" s="10">
        <v>318</v>
      </c>
      <c r="K719" s="15">
        <v>6386</v>
      </c>
      <c r="L719" s="15">
        <f t="shared" si="221"/>
        <v>6704</v>
      </c>
      <c r="M719" s="10">
        <v>33</v>
      </c>
      <c r="N719" s="10">
        <f t="shared" si="222"/>
        <v>-17.343173431734318</v>
      </c>
      <c r="O719" s="10">
        <f t="shared" si="223"/>
        <v>30.238147258029276</v>
      </c>
      <c r="P719" s="10">
        <f t="shared" si="224"/>
        <v>28.870026525198938</v>
      </c>
    </row>
    <row r="720" spans="1:16" x14ac:dyDescent="0.3">
      <c r="A720" s="14">
        <v>44601</v>
      </c>
      <c r="B720" s="16" t="s">
        <v>40</v>
      </c>
      <c r="C720" s="15">
        <v>326</v>
      </c>
      <c r="D720" s="15">
        <v>7654</v>
      </c>
      <c r="E720" s="15">
        <f t="shared" si="227"/>
        <v>7980</v>
      </c>
      <c r="F720" s="13">
        <v>33</v>
      </c>
      <c r="G720" s="13">
        <f t="shared" si="228"/>
        <v>9878.7878787878799</v>
      </c>
      <c r="J720" s="15">
        <v>144</v>
      </c>
      <c r="K720" s="15">
        <v>3929</v>
      </c>
      <c r="L720" s="15">
        <f t="shared" si="221"/>
        <v>4073</v>
      </c>
      <c r="M720" s="10">
        <v>33</v>
      </c>
      <c r="N720" s="10">
        <f t="shared" si="222"/>
        <v>55.828220858895705</v>
      </c>
      <c r="O720" s="10">
        <f t="shared" si="223"/>
        <v>48.667363470081007</v>
      </c>
      <c r="P720" s="10">
        <f t="shared" si="224"/>
        <v>48.959899749373434</v>
      </c>
    </row>
    <row r="721" spans="1:16" x14ac:dyDescent="0.3">
      <c r="A721" s="14">
        <v>44601</v>
      </c>
      <c r="B721" s="16" t="s">
        <v>41</v>
      </c>
      <c r="C721" s="10">
        <v>259</v>
      </c>
      <c r="D721" s="15">
        <v>7835</v>
      </c>
      <c r="E721" s="15">
        <f t="shared" si="227"/>
        <v>8094</v>
      </c>
      <c r="F721" s="13">
        <v>33</v>
      </c>
      <c r="G721" s="13">
        <f t="shared" si="228"/>
        <v>7848.484848484849</v>
      </c>
      <c r="J721" s="10">
        <v>322</v>
      </c>
      <c r="K721" s="15">
        <v>10640</v>
      </c>
      <c r="L721" s="15">
        <f t="shared" si="221"/>
        <v>10962</v>
      </c>
      <c r="M721" s="10">
        <v>33</v>
      </c>
      <c r="N721" s="10">
        <f t="shared" si="222"/>
        <v>-24.324324324324326</v>
      </c>
      <c r="O721" s="10">
        <f t="shared" si="223"/>
        <v>-35.800893426930443</v>
      </c>
      <c r="P721" s="10">
        <f t="shared" si="224"/>
        <v>-35.433654558932545</v>
      </c>
    </row>
    <row r="722" spans="1:16" x14ac:dyDescent="0.3">
      <c r="A722" s="14">
        <v>44601</v>
      </c>
      <c r="B722" s="16" t="s">
        <v>207</v>
      </c>
      <c r="C722" s="10">
        <v>223</v>
      </c>
      <c r="D722" s="15">
        <v>7264</v>
      </c>
      <c r="E722" s="15">
        <f t="shared" si="227"/>
        <v>7487</v>
      </c>
      <c r="F722" s="13">
        <v>33</v>
      </c>
      <c r="G722" s="13">
        <f t="shared" si="228"/>
        <v>6757.575757575758</v>
      </c>
      <c r="J722" s="10">
        <v>126</v>
      </c>
      <c r="K722" s="15">
        <v>5984</v>
      </c>
      <c r="L722" s="15">
        <f t="shared" si="221"/>
        <v>6110</v>
      </c>
      <c r="M722" s="10">
        <v>33</v>
      </c>
      <c r="N722" s="10">
        <f t="shared" si="222"/>
        <v>43.497757847533627</v>
      </c>
      <c r="O722" s="10">
        <f t="shared" si="223"/>
        <v>17.621145374449341</v>
      </c>
      <c r="P722" s="10">
        <f t="shared" si="224"/>
        <v>18.391879257379458</v>
      </c>
    </row>
    <row r="723" spans="1:16" x14ac:dyDescent="0.3">
      <c r="A723" s="14">
        <v>44601</v>
      </c>
      <c r="B723" s="16" t="s">
        <v>208</v>
      </c>
      <c r="C723" s="10">
        <v>237</v>
      </c>
      <c r="D723" s="15">
        <v>7782</v>
      </c>
      <c r="E723" s="15">
        <f t="shared" si="227"/>
        <v>8019</v>
      </c>
      <c r="F723" s="13">
        <v>33</v>
      </c>
      <c r="G723" s="13">
        <f t="shared" si="228"/>
        <v>7181.818181818182</v>
      </c>
      <c r="J723" s="10">
        <v>175</v>
      </c>
      <c r="K723" s="15">
        <v>4806</v>
      </c>
      <c r="L723" s="15">
        <f t="shared" si="221"/>
        <v>4981</v>
      </c>
      <c r="M723" s="10">
        <v>33</v>
      </c>
      <c r="N723" s="10">
        <f t="shared" si="222"/>
        <v>26.160337552742618</v>
      </c>
      <c r="O723" s="10">
        <f t="shared" si="223"/>
        <v>38.242097147262918</v>
      </c>
      <c r="P723" s="10">
        <f t="shared" si="224"/>
        <v>37.885023070208256</v>
      </c>
    </row>
    <row r="724" spans="1:16" x14ac:dyDescent="0.3">
      <c r="A724" s="14">
        <v>44601</v>
      </c>
      <c r="B724" s="16" t="s">
        <v>209</v>
      </c>
      <c r="C724" s="11">
        <v>1072</v>
      </c>
      <c r="D724" s="15">
        <v>10370</v>
      </c>
      <c r="E724" s="15">
        <f t="shared" si="227"/>
        <v>11442</v>
      </c>
      <c r="F724" s="13">
        <v>33</v>
      </c>
      <c r="G724" s="27">
        <f t="shared" si="228"/>
        <v>32484.848484848488</v>
      </c>
      <c r="J724" s="10">
        <v>188</v>
      </c>
      <c r="K724" s="15">
        <v>3348</v>
      </c>
      <c r="L724" s="15">
        <f t="shared" si="221"/>
        <v>3536</v>
      </c>
      <c r="M724" s="10">
        <v>33</v>
      </c>
      <c r="N724" s="11">
        <f t="shared" ref="N724:N746" si="229">+(C724-J724)/C724*100</f>
        <v>82.462686567164184</v>
      </c>
      <c r="O724" s="10">
        <f t="shared" ref="O724:O746" si="230">+(D724-K724)/D724*100</f>
        <v>67.714561234329793</v>
      </c>
      <c r="P724" s="10">
        <f t="shared" ref="P724:P746" si="231">+(E724-L724)/E724*100</f>
        <v>69.096311833595522</v>
      </c>
    </row>
    <row r="725" spans="1:16" x14ac:dyDescent="0.3">
      <c r="A725" s="14">
        <v>44601</v>
      </c>
      <c r="B725" s="16" t="s">
        <v>210</v>
      </c>
      <c r="C725" s="10">
        <v>570</v>
      </c>
      <c r="D725" s="15">
        <v>5732</v>
      </c>
      <c r="E725" s="15">
        <f t="shared" si="227"/>
        <v>6302</v>
      </c>
      <c r="F725" s="13">
        <v>33</v>
      </c>
      <c r="G725" s="13">
        <f t="shared" si="228"/>
        <v>17272.727272727272</v>
      </c>
      <c r="J725" s="10">
        <v>224</v>
      </c>
      <c r="K725" s="15">
        <v>6767</v>
      </c>
      <c r="L725" s="15">
        <f t="shared" si="221"/>
        <v>6991</v>
      </c>
      <c r="M725" s="10">
        <v>33</v>
      </c>
      <c r="N725" s="10">
        <f t="shared" si="229"/>
        <v>60.701754385964911</v>
      </c>
      <c r="O725" s="10">
        <f t="shared" si="230"/>
        <v>-18.056524773203069</v>
      </c>
      <c r="P725" s="10">
        <f t="shared" si="231"/>
        <v>-10.933037131069502</v>
      </c>
    </row>
    <row r="726" spans="1:16" x14ac:dyDescent="0.3">
      <c r="A726" s="14">
        <v>44602</v>
      </c>
      <c r="B726" s="25">
        <v>7</v>
      </c>
      <c r="C726" s="10">
        <v>414</v>
      </c>
      <c r="D726" s="15">
        <v>11760</v>
      </c>
      <c r="E726" s="15">
        <f>+C726+D726</f>
        <v>12174</v>
      </c>
      <c r="F726" s="13">
        <v>33</v>
      </c>
      <c r="G726" s="13">
        <f>(1000/F726)*C726</f>
        <v>12545.454545454546</v>
      </c>
      <c r="J726" s="10">
        <v>341</v>
      </c>
      <c r="K726" s="15">
        <v>6509</v>
      </c>
      <c r="L726" s="15">
        <f t="shared" si="221"/>
        <v>6850</v>
      </c>
      <c r="M726" s="10">
        <v>33</v>
      </c>
      <c r="N726" s="10">
        <f t="shared" si="229"/>
        <v>17.632850241545896</v>
      </c>
      <c r="O726" s="10">
        <f t="shared" si="230"/>
        <v>44.651360544217688</v>
      </c>
      <c r="P726" s="10">
        <f t="shared" si="231"/>
        <v>43.732544767537377</v>
      </c>
    </row>
    <row r="727" spans="1:16" x14ac:dyDescent="0.3">
      <c r="A727" s="14">
        <v>44602</v>
      </c>
      <c r="B727" s="16" t="s">
        <v>37</v>
      </c>
      <c r="C727" s="10">
        <v>332</v>
      </c>
      <c r="D727" s="15">
        <v>6812</v>
      </c>
      <c r="E727" s="15">
        <f t="shared" ref="E727:E742" si="232">+C727+D727</f>
        <v>7144</v>
      </c>
      <c r="F727" s="13">
        <v>33</v>
      </c>
      <c r="G727" s="13">
        <f t="shared" ref="G727:G742" si="233">(1000/F727)*C727</f>
        <v>10060.606060606062</v>
      </c>
      <c r="J727" s="10">
        <v>263</v>
      </c>
      <c r="K727" s="15">
        <v>4907</v>
      </c>
      <c r="L727" s="15">
        <f t="shared" si="221"/>
        <v>5170</v>
      </c>
      <c r="M727" s="10">
        <v>33</v>
      </c>
      <c r="N727" s="10">
        <f t="shared" si="229"/>
        <v>20.783132530120483</v>
      </c>
      <c r="O727" s="10">
        <f t="shared" si="230"/>
        <v>27.965355255431589</v>
      </c>
      <c r="P727" s="10">
        <f t="shared" si="231"/>
        <v>27.631578947368425</v>
      </c>
    </row>
    <row r="728" spans="1:16" x14ac:dyDescent="0.3">
      <c r="A728" s="14">
        <v>44602</v>
      </c>
      <c r="B728" s="16" t="s">
        <v>39</v>
      </c>
      <c r="C728" s="10">
        <v>562</v>
      </c>
      <c r="D728" s="10">
        <v>12357</v>
      </c>
      <c r="E728" s="15">
        <f t="shared" si="232"/>
        <v>12919</v>
      </c>
      <c r="F728" s="13">
        <v>33</v>
      </c>
      <c r="G728" s="13">
        <f t="shared" si="233"/>
        <v>17030.303030303032</v>
      </c>
      <c r="H728" s="10" t="s">
        <v>194</v>
      </c>
      <c r="J728" s="10">
        <v>452</v>
      </c>
      <c r="K728" s="15">
        <v>27182</v>
      </c>
      <c r="L728" s="15">
        <f t="shared" si="221"/>
        <v>27634</v>
      </c>
      <c r="M728" s="10">
        <v>33</v>
      </c>
      <c r="N728" s="10">
        <f t="shared" si="229"/>
        <v>19.572953736654807</v>
      </c>
      <c r="O728" s="10">
        <f t="shared" si="230"/>
        <v>-119.97248523104314</v>
      </c>
      <c r="P728" s="10">
        <f t="shared" si="231"/>
        <v>-113.90200479913307</v>
      </c>
    </row>
    <row r="729" spans="1:16" x14ac:dyDescent="0.3">
      <c r="A729" s="14">
        <v>44602</v>
      </c>
      <c r="B729" s="16" t="s">
        <v>38</v>
      </c>
      <c r="C729" s="10">
        <v>386</v>
      </c>
      <c r="D729" s="10">
        <v>14138</v>
      </c>
      <c r="E729" s="15">
        <f t="shared" si="232"/>
        <v>14524</v>
      </c>
      <c r="F729" s="13">
        <v>33</v>
      </c>
      <c r="G729" s="13">
        <f t="shared" si="233"/>
        <v>11696.969696969698</v>
      </c>
      <c r="J729" s="10">
        <v>443</v>
      </c>
      <c r="K729" s="15">
        <v>4575</v>
      </c>
      <c r="L729" s="15">
        <f t="shared" si="221"/>
        <v>5018</v>
      </c>
      <c r="M729" s="10">
        <v>33</v>
      </c>
      <c r="N729" s="10">
        <f t="shared" si="229"/>
        <v>-14.766839378238341</v>
      </c>
      <c r="O729" s="10">
        <f t="shared" si="230"/>
        <v>67.640401754137784</v>
      </c>
      <c r="P729" s="10">
        <f t="shared" si="231"/>
        <v>65.450289176535392</v>
      </c>
    </row>
    <row r="730" spans="1:16" x14ac:dyDescent="0.3">
      <c r="A730" s="14">
        <v>44602</v>
      </c>
      <c r="B730" s="16" t="s">
        <v>36</v>
      </c>
      <c r="C730" s="10">
        <v>640</v>
      </c>
      <c r="D730" s="15">
        <v>17511</v>
      </c>
      <c r="E730" s="15">
        <f t="shared" si="232"/>
        <v>18151</v>
      </c>
      <c r="F730" s="13">
        <v>33</v>
      </c>
      <c r="G730" s="13">
        <f t="shared" si="233"/>
        <v>19393.939393939396</v>
      </c>
      <c r="J730" s="10">
        <v>376</v>
      </c>
      <c r="K730" s="15">
        <v>9478</v>
      </c>
      <c r="L730" s="15">
        <f t="shared" si="221"/>
        <v>9854</v>
      </c>
      <c r="M730" s="10">
        <v>33</v>
      </c>
      <c r="N730" s="10">
        <f t="shared" si="229"/>
        <v>41.25</v>
      </c>
      <c r="O730" s="10">
        <f t="shared" si="230"/>
        <v>45.874022043287077</v>
      </c>
      <c r="P730" s="10">
        <f t="shared" si="231"/>
        <v>45.710980111288634</v>
      </c>
    </row>
    <row r="731" spans="1:16" x14ac:dyDescent="0.3">
      <c r="A731" s="14">
        <v>44602</v>
      </c>
      <c r="B731" s="16" t="s">
        <v>203</v>
      </c>
      <c r="C731" s="10">
        <v>313</v>
      </c>
      <c r="D731" s="15">
        <v>16943</v>
      </c>
      <c r="E731" s="15">
        <f t="shared" si="232"/>
        <v>17256</v>
      </c>
      <c r="F731" s="13">
        <v>33</v>
      </c>
      <c r="G731" s="13">
        <f t="shared" si="233"/>
        <v>9484.8484848484859</v>
      </c>
      <c r="J731" s="10">
        <v>304</v>
      </c>
      <c r="K731" s="15">
        <v>17565</v>
      </c>
      <c r="L731" s="15">
        <f t="shared" si="221"/>
        <v>17869</v>
      </c>
      <c r="M731" s="10">
        <v>33</v>
      </c>
      <c r="N731" s="10">
        <f t="shared" si="229"/>
        <v>2.8753993610223643</v>
      </c>
      <c r="O731" s="10">
        <f t="shared" si="230"/>
        <v>-3.6711326211414743</v>
      </c>
      <c r="P731" s="10">
        <f t="shared" si="231"/>
        <v>-3.5523875753361147</v>
      </c>
    </row>
    <row r="732" spans="1:16" x14ac:dyDescent="0.3">
      <c r="A732" s="14">
        <v>44602</v>
      </c>
      <c r="B732" s="16" t="s">
        <v>204</v>
      </c>
      <c r="C732" s="10">
        <v>335</v>
      </c>
      <c r="D732" s="15">
        <v>12882</v>
      </c>
      <c r="E732" s="15">
        <f t="shared" si="232"/>
        <v>13217</v>
      </c>
      <c r="F732" s="13">
        <v>33</v>
      </c>
      <c r="G732" s="13">
        <f t="shared" si="233"/>
        <v>10151.515151515152</v>
      </c>
      <c r="J732" s="10">
        <v>323</v>
      </c>
      <c r="K732" s="15">
        <v>10394</v>
      </c>
      <c r="L732" s="15">
        <f t="shared" si="221"/>
        <v>10717</v>
      </c>
      <c r="M732" s="10">
        <v>33</v>
      </c>
      <c r="N732" s="10">
        <f t="shared" si="229"/>
        <v>3.5820895522388061</v>
      </c>
      <c r="O732" s="10">
        <f t="shared" si="230"/>
        <v>19.313771153547584</v>
      </c>
      <c r="P732" s="10">
        <f t="shared" si="231"/>
        <v>18.915033668759932</v>
      </c>
    </row>
    <row r="733" spans="1:16" s="11" customFormat="1" x14ac:dyDescent="0.3">
      <c r="A733" s="14">
        <v>44602</v>
      </c>
      <c r="B733" s="28" t="s">
        <v>205</v>
      </c>
      <c r="C733" s="11">
        <v>308</v>
      </c>
      <c r="D733" s="29">
        <v>20328</v>
      </c>
      <c r="E733" s="29">
        <f t="shared" si="232"/>
        <v>20636</v>
      </c>
      <c r="F733" s="27">
        <v>34</v>
      </c>
      <c r="G733" s="27">
        <f t="shared" si="233"/>
        <v>9058.823529411764</v>
      </c>
      <c r="J733" s="11">
        <v>342</v>
      </c>
      <c r="K733" s="29">
        <v>7703</v>
      </c>
      <c r="L733" s="29">
        <f t="shared" si="221"/>
        <v>8045</v>
      </c>
      <c r="M733" s="11">
        <v>33</v>
      </c>
      <c r="N733" s="11">
        <f t="shared" si="229"/>
        <v>-11.038961038961039</v>
      </c>
      <c r="O733" s="11">
        <f t="shared" si="230"/>
        <v>62.106454151908693</v>
      </c>
      <c r="P733" s="11">
        <f t="shared" si="231"/>
        <v>61.014731537119594</v>
      </c>
    </row>
    <row r="734" spans="1:16" s="9" customFormat="1" x14ac:dyDescent="0.3">
      <c r="A734" s="14">
        <v>44602</v>
      </c>
      <c r="B734" s="30" t="s">
        <v>206</v>
      </c>
      <c r="C734" s="9">
        <v>331</v>
      </c>
      <c r="D734" s="22">
        <v>13794</v>
      </c>
      <c r="E734" s="22">
        <f t="shared" si="232"/>
        <v>14125</v>
      </c>
      <c r="F734" s="31">
        <v>33</v>
      </c>
      <c r="G734" s="31">
        <f t="shared" si="233"/>
        <v>10030.30303030303</v>
      </c>
      <c r="J734" s="9">
        <v>258</v>
      </c>
      <c r="K734" s="22">
        <v>14342</v>
      </c>
      <c r="L734" s="22">
        <f t="shared" si="221"/>
        <v>14600</v>
      </c>
      <c r="M734" s="9">
        <v>33</v>
      </c>
      <c r="N734" s="9">
        <f t="shared" si="229"/>
        <v>22.054380664652566</v>
      </c>
      <c r="O734" s="9">
        <f t="shared" si="230"/>
        <v>-3.9727417717848339</v>
      </c>
      <c r="P734" s="9">
        <f t="shared" si="231"/>
        <v>-3.3628318584070795</v>
      </c>
    </row>
    <row r="735" spans="1:16" x14ac:dyDescent="0.3">
      <c r="A735" s="14">
        <v>44602</v>
      </c>
      <c r="B735" s="16" t="s">
        <v>42</v>
      </c>
      <c r="C735" s="10">
        <v>482</v>
      </c>
      <c r="D735" s="15">
        <v>8781</v>
      </c>
      <c r="E735" s="15">
        <f t="shared" si="232"/>
        <v>9263</v>
      </c>
      <c r="F735" s="13">
        <v>33</v>
      </c>
      <c r="G735" s="13">
        <f t="shared" si="233"/>
        <v>14606.060606060606</v>
      </c>
      <c r="J735" s="10">
        <v>310</v>
      </c>
      <c r="K735" s="15">
        <v>5536</v>
      </c>
      <c r="L735" s="15">
        <f t="shared" si="221"/>
        <v>5846</v>
      </c>
      <c r="M735" s="10">
        <v>33</v>
      </c>
      <c r="N735" s="10">
        <f t="shared" si="229"/>
        <v>35.684647302904565</v>
      </c>
      <c r="O735" s="10">
        <f t="shared" si="230"/>
        <v>36.954788748434119</v>
      </c>
      <c r="P735" s="10">
        <f t="shared" si="231"/>
        <v>36.888696966425563</v>
      </c>
    </row>
    <row r="736" spans="1:16" x14ac:dyDescent="0.3">
      <c r="A736" s="14">
        <v>44602</v>
      </c>
      <c r="B736" s="16" t="s">
        <v>43</v>
      </c>
      <c r="C736" s="10">
        <v>363</v>
      </c>
      <c r="D736" s="15">
        <v>6867</v>
      </c>
      <c r="E736" s="15">
        <f t="shared" si="232"/>
        <v>7230</v>
      </c>
      <c r="F736" s="13">
        <v>33</v>
      </c>
      <c r="G736" s="13">
        <f t="shared" si="233"/>
        <v>11000</v>
      </c>
      <c r="J736" s="10">
        <v>238</v>
      </c>
      <c r="K736" s="15">
        <v>7568</v>
      </c>
      <c r="L736" s="15">
        <f t="shared" si="221"/>
        <v>7806</v>
      </c>
      <c r="M736" s="10">
        <v>33</v>
      </c>
      <c r="N736" s="10">
        <f t="shared" si="229"/>
        <v>34.435261707988978</v>
      </c>
      <c r="O736" s="10">
        <f t="shared" si="230"/>
        <v>-10.208242318334062</v>
      </c>
      <c r="P736" s="10">
        <f t="shared" si="231"/>
        <v>-7.9668049792531113</v>
      </c>
    </row>
    <row r="737" spans="1:16" x14ac:dyDescent="0.3">
      <c r="A737" s="14">
        <v>44602</v>
      </c>
      <c r="B737" s="16" t="s">
        <v>40</v>
      </c>
      <c r="C737" s="15">
        <v>405</v>
      </c>
      <c r="D737" s="15">
        <v>4280</v>
      </c>
      <c r="E737" s="15">
        <f t="shared" si="232"/>
        <v>4685</v>
      </c>
      <c r="F737" s="13">
        <v>33</v>
      </c>
      <c r="G737" s="13">
        <f t="shared" si="233"/>
        <v>12272.727272727274</v>
      </c>
      <c r="J737" s="15">
        <v>227</v>
      </c>
      <c r="K737" s="15">
        <v>6747</v>
      </c>
      <c r="L737" s="15">
        <f t="shared" si="221"/>
        <v>6974</v>
      </c>
      <c r="M737" s="10">
        <v>33</v>
      </c>
      <c r="N737" s="10">
        <f t="shared" si="229"/>
        <v>43.950617283950614</v>
      </c>
      <c r="O737" s="10">
        <f t="shared" si="230"/>
        <v>-57.640186915887845</v>
      </c>
      <c r="P737" s="10">
        <f t="shared" si="231"/>
        <v>-48.85805763073639</v>
      </c>
    </row>
    <row r="738" spans="1:16" x14ac:dyDescent="0.3">
      <c r="A738" s="14">
        <v>44602</v>
      </c>
      <c r="B738" s="16" t="s">
        <v>41</v>
      </c>
      <c r="C738" s="10">
        <v>393</v>
      </c>
      <c r="D738" s="15">
        <v>9279</v>
      </c>
      <c r="E738" s="15">
        <f t="shared" si="232"/>
        <v>9672</v>
      </c>
      <c r="F738" s="13">
        <v>33</v>
      </c>
      <c r="G738" s="13">
        <f t="shared" si="233"/>
        <v>11909.09090909091</v>
      </c>
      <c r="J738" s="10">
        <v>305</v>
      </c>
      <c r="K738" s="15">
        <v>7209</v>
      </c>
      <c r="L738" s="15">
        <f t="shared" si="221"/>
        <v>7514</v>
      </c>
      <c r="M738" s="10">
        <v>33</v>
      </c>
      <c r="N738" s="10">
        <f t="shared" si="229"/>
        <v>22.391857506361323</v>
      </c>
      <c r="O738" s="10">
        <f t="shared" si="230"/>
        <v>22.30843840931135</v>
      </c>
      <c r="P738" s="10">
        <f t="shared" si="231"/>
        <v>22.311827956989248</v>
      </c>
    </row>
    <row r="739" spans="1:16" x14ac:dyDescent="0.3">
      <c r="A739" s="14">
        <v>44602</v>
      </c>
      <c r="B739" s="16" t="s">
        <v>207</v>
      </c>
      <c r="C739" s="10">
        <v>368</v>
      </c>
      <c r="D739" s="15">
        <v>6466</v>
      </c>
      <c r="E739" s="15">
        <f t="shared" si="232"/>
        <v>6834</v>
      </c>
      <c r="F739" s="13">
        <v>33</v>
      </c>
      <c r="G739" s="13">
        <f t="shared" si="233"/>
        <v>11151.515151515152</v>
      </c>
      <c r="J739" s="10">
        <v>167</v>
      </c>
      <c r="K739" s="15">
        <v>5029</v>
      </c>
      <c r="L739" s="15">
        <f t="shared" si="221"/>
        <v>5196</v>
      </c>
      <c r="M739" s="10">
        <v>33</v>
      </c>
      <c r="N739" s="10">
        <f t="shared" si="229"/>
        <v>54.619565217391312</v>
      </c>
      <c r="O739" s="10">
        <f t="shared" si="230"/>
        <v>22.223940612434269</v>
      </c>
      <c r="P739" s="10">
        <f t="shared" si="231"/>
        <v>23.968393327480246</v>
      </c>
    </row>
    <row r="740" spans="1:16" x14ac:dyDescent="0.3">
      <c r="A740" s="14">
        <v>44602</v>
      </c>
      <c r="B740" s="16" t="s">
        <v>208</v>
      </c>
      <c r="C740" s="10">
        <v>343</v>
      </c>
      <c r="D740" s="15">
        <v>15677</v>
      </c>
      <c r="E740" s="15">
        <f t="shared" si="232"/>
        <v>16020</v>
      </c>
      <c r="F740" s="13">
        <v>33</v>
      </c>
      <c r="G740" s="13">
        <f t="shared" si="233"/>
        <v>10393.939393939394</v>
      </c>
      <c r="J740" s="10">
        <v>359</v>
      </c>
      <c r="K740" s="15">
        <v>7758</v>
      </c>
      <c r="L740" s="15">
        <f t="shared" si="221"/>
        <v>8117</v>
      </c>
      <c r="M740" s="10">
        <v>33</v>
      </c>
      <c r="N740" s="10">
        <f t="shared" si="229"/>
        <v>-4.6647230320699711</v>
      </c>
      <c r="O740" s="10">
        <f t="shared" si="230"/>
        <v>50.51349110161383</v>
      </c>
      <c r="P740" s="10">
        <f t="shared" si="231"/>
        <v>49.332084893882644</v>
      </c>
    </row>
    <row r="741" spans="1:16" x14ac:dyDescent="0.3">
      <c r="A741" s="14">
        <v>44602</v>
      </c>
      <c r="B741" s="16" t="s">
        <v>209</v>
      </c>
      <c r="C741" s="10">
        <v>407</v>
      </c>
      <c r="D741" s="15">
        <v>20801</v>
      </c>
      <c r="E741" s="15">
        <f t="shared" si="232"/>
        <v>21208</v>
      </c>
      <c r="F741" s="13">
        <v>33</v>
      </c>
      <c r="G741" s="13">
        <f t="shared" si="233"/>
        <v>12333.333333333334</v>
      </c>
      <c r="J741" s="10">
        <v>322</v>
      </c>
      <c r="K741" s="15">
        <v>15208</v>
      </c>
      <c r="L741" s="15">
        <f t="shared" si="221"/>
        <v>15530</v>
      </c>
      <c r="M741" s="10">
        <v>33</v>
      </c>
      <c r="N741" s="10">
        <f t="shared" si="229"/>
        <v>20.884520884520885</v>
      </c>
      <c r="O741" s="10">
        <f t="shared" si="230"/>
        <v>26.888130378347196</v>
      </c>
      <c r="P741" s="10">
        <f t="shared" si="231"/>
        <v>26.772915880799697</v>
      </c>
    </row>
    <row r="742" spans="1:16" x14ac:dyDescent="0.3">
      <c r="A742" s="14">
        <v>44602</v>
      </c>
      <c r="B742" s="16" t="s">
        <v>210</v>
      </c>
      <c r="C742" s="10">
        <v>905</v>
      </c>
      <c r="D742" s="15">
        <v>17897</v>
      </c>
      <c r="E742" s="15">
        <f t="shared" si="232"/>
        <v>18802</v>
      </c>
      <c r="F742" s="13">
        <v>33</v>
      </c>
      <c r="G742" s="13">
        <f t="shared" si="233"/>
        <v>27424.242424242424</v>
      </c>
      <c r="J742" s="10">
        <v>330</v>
      </c>
      <c r="K742" s="15">
        <v>7075</v>
      </c>
      <c r="L742" s="15">
        <f t="shared" si="221"/>
        <v>7405</v>
      </c>
      <c r="M742" s="10">
        <v>33</v>
      </c>
      <c r="N742" s="10">
        <f t="shared" si="229"/>
        <v>63.53591160220995</v>
      </c>
      <c r="O742" s="10">
        <f t="shared" si="230"/>
        <v>60.468234899703866</v>
      </c>
      <c r="P742" s="10">
        <f t="shared" si="231"/>
        <v>60.615891926390809</v>
      </c>
    </row>
    <row r="743" spans="1:16" x14ac:dyDescent="0.3">
      <c r="A743" s="14">
        <v>44606</v>
      </c>
      <c r="B743" s="25">
        <v>7</v>
      </c>
      <c r="C743" s="10">
        <v>257</v>
      </c>
      <c r="D743" s="15">
        <v>18116</v>
      </c>
      <c r="E743" s="15">
        <f>+C743+D743</f>
        <v>18373</v>
      </c>
      <c r="F743" s="13">
        <v>33</v>
      </c>
      <c r="G743" s="13">
        <f>(1000/F743)*C743</f>
        <v>7787.878787878788</v>
      </c>
      <c r="J743" s="10">
        <v>328</v>
      </c>
      <c r="K743" s="15">
        <v>5904</v>
      </c>
      <c r="L743" s="15">
        <f t="shared" si="221"/>
        <v>6232</v>
      </c>
      <c r="M743" s="10">
        <v>33</v>
      </c>
      <c r="N743" s="10">
        <f t="shared" si="229"/>
        <v>-27.626459143968873</v>
      </c>
      <c r="O743" s="10">
        <f t="shared" si="230"/>
        <v>67.410024287922283</v>
      </c>
      <c r="P743" s="10">
        <f t="shared" si="231"/>
        <v>66.080661840744568</v>
      </c>
    </row>
    <row r="744" spans="1:16" x14ac:dyDescent="0.3">
      <c r="A744" s="14">
        <v>44606</v>
      </c>
      <c r="B744" s="16" t="s">
        <v>37</v>
      </c>
      <c r="C744" s="10">
        <v>309</v>
      </c>
      <c r="D744" s="15">
        <v>6080</v>
      </c>
      <c r="E744" s="15">
        <f t="shared" ref="E744:E759" si="234">+C744+D744</f>
        <v>6389</v>
      </c>
      <c r="F744" s="13">
        <v>33</v>
      </c>
      <c r="G744" s="13">
        <f t="shared" ref="G744:G759" si="235">(1000/F744)*C744</f>
        <v>9363.636363636364</v>
      </c>
      <c r="J744" s="10">
        <v>272</v>
      </c>
      <c r="K744" s="15">
        <v>4147</v>
      </c>
      <c r="L744" s="15">
        <f t="shared" si="221"/>
        <v>4419</v>
      </c>
      <c r="M744" s="10">
        <v>33</v>
      </c>
      <c r="N744" s="10">
        <f t="shared" si="229"/>
        <v>11.974110032362459</v>
      </c>
      <c r="O744" s="10">
        <f t="shared" si="230"/>
        <v>31.792763157894736</v>
      </c>
      <c r="P744" s="10">
        <f t="shared" si="231"/>
        <v>30.834246360932855</v>
      </c>
    </row>
    <row r="745" spans="1:16" x14ac:dyDescent="0.3">
      <c r="A745" s="14">
        <v>44606</v>
      </c>
      <c r="B745" s="16" t="s">
        <v>39</v>
      </c>
      <c r="C745" s="10">
        <v>440</v>
      </c>
      <c r="D745" s="10">
        <v>12331</v>
      </c>
      <c r="E745" s="15">
        <f t="shared" si="234"/>
        <v>12771</v>
      </c>
      <c r="F745" s="13">
        <v>33</v>
      </c>
      <c r="G745" s="13">
        <f t="shared" si="235"/>
        <v>13333.333333333334</v>
      </c>
      <c r="H745" s="10" t="s">
        <v>194</v>
      </c>
      <c r="J745" s="10">
        <v>428</v>
      </c>
      <c r="K745" s="15">
        <v>7744</v>
      </c>
      <c r="L745" s="15">
        <f t="shared" si="221"/>
        <v>8172</v>
      </c>
      <c r="M745" s="10">
        <v>33</v>
      </c>
      <c r="N745" s="10">
        <f t="shared" si="229"/>
        <v>2.7272727272727271</v>
      </c>
      <c r="O745" s="10">
        <f t="shared" si="230"/>
        <v>37.198929527207852</v>
      </c>
      <c r="P745" s="10">
        <f t="shared" si="231"/>
        <v>36.011275546159268</v>
      </c>
    </row>
    <row r="746" spans="1:16" x14ac:dyDescent="0.3">
      <c r="A746" s="14">
        <v>44606</v>
      </c>
      <c r="B746" s="16" t="s">
        <v>38</v>
      </c>
      <c r="C746" s="10">
        <v>759</v>
      </c>
      <c r="D746" s="10">
        <v>7726</v>
      </c>
      <c r="E746" s="15">
        <f t="shared" si="234"/>
        <v>8485</v>
      </c>
      <c r="F746" s="13">
        <v>33</v>
      </c>
      <c r="G746" s="13">
        <f t="shared" si="235"/>
        <v>23000</v>
      </c>
      <c r="J746" s="10">
        <v>305</v>
      </c>
      <c r="K746" s="15">
        <v>4799</v>
      </c>
      <c r="L746" s="15">
        <f t="shared" si="221"/>
        <v>5104</v>
      </c>
      <c r="M746" s="10">
        <v>33</v>
      </c>
      <c r="N746" s="10">
        <f t="shared" si="229"/>
        <v>59.815546772068508</v>
      </c>
      <c r="O746" s="10">
        <f t="shared" si="230"/>
        <v>37.88506342221072</v>
      </c>
      <c r="P746" s="10">
        <f t="shared" si="231"/>
        <v>39.846788450206247</v>
      </c>
    </row>
    <row r="747" spans="1:16" x14ac:dyDescent="0.3">
      <c r="A747" s="14">
        <v>44606</v>
      </c>
      <c r="B747" s="16" t="s">
        <v>36</v>
      </c>
      <c r="C747" s="10">
        <v>682</v>
      </c>
      <c r="D747" s="15">
        <v>20321</v>
      </c>
      <c r="E747" s="15">
        <f t="shared" si="234"/>
        <v>21003</v>
      </c>
      <c r="F747" s="13">
        <v>33</v>
      </c>
      <c r="G747" s="13">
        <f t="shared" si="235"/>
        <v>20666.666666666668</v>
      </c>
      <c r="K747" s="15"/>
      <c r="L747" s="15"/>
    </row>
    <row r="748" spans="1:16" x14ac:dyDescent="0.3">
      <c r="A748" s="14">
        <v>44606</v>
      </c>
      <c r="B748" s="16" t="s">
        <v>203</v>
      </c>
      <c r="C748" s="10">
        <v>365</v>
      </c>
      <c r="D748" s="15">
        <v>7247</v>
      </c>
      <c r="E748" s="15">
        <f t="shared" si="234"/>
        <v>7612</v>
      </c>
      <c r="F748" s="13">
        <v>33</v>
      </c>
      <c r="G748" s="13">
        <f t="shared" si="235"/>
        <v>11060.606060606062</v>
      </c>
      <c r="J748" s="10">
        <v>240</v>
      </c>
      <c r="K748" s="15">
        <v>5186</v>
      </c>
      <c r="L748" s="15">
        <f t="shared" si="221"/>
        <v>5426</v>
      </c>
      <c r="M748" s="10">
        <v>33</v>
      </c>
      <c r="N748" s="10">
        <f>+(C748-J748)/C748*100</f>
        <v>34.246575342465754</v>
      </c>
      <c r="O748" s="10">
        <f>+(D748-K748)/D748*100</f>
        <v>28.439354215537467</v>
      </c>
      <c r="P748" s="10">
        <f>+(E748-L748)/E748*100</f>
        <v>28.717813977929584</v>
      </c>
    </row>
    <row r="749" spans="1:16" x14ac:dyDescent="0.3">
      <c r="A749" s="14">
        <v>44606</v>
      </c>
      <c r="B749" s="16" t="s">
        <v>204</v>
      </c>
      <c r="C749" s="10">
        <v>253</v>
      </c>
      <c r="D749" s="15">
        <v>6685</v>
      </c>
      <c r="E749" s="15">
        <f t="shared" si="234"/>
        <v>6938</v>
      </c>
      <c r="F749" s="13">
        <v>33</v>
      </c>
      <c r="G749" s="13">
        <f t="shared" si="235"/>
        <v>7666.666666666667</v>
      </c>
      <c r="J749" s="10">
        <v>1513</v>
      </c>
      <c r="K749" s="15">
        <v>107139</v>
      </c>
      <c r="L749" s="15">
        <f t="shared" si="221"/>
        <v>108652</v>
      </c>
      <c r="M749" s="10">
        <v>33</v>
      </c>
    </row>
    <row r="750" spans="1:16" s="11" customFormat="1" x14ac:dyDescent="0.3">
      <c r="A750" s="14">
        <v>44606</v>
      </c>
      <c r="B750" s="28" t="s">
        <v>205</v>
      </c>
      <c r="C750" s="11">
        <v>373</v>
      </c>
      <c r="D750" s="29">
        <v>6692</v>
      </c>
      <c r="E750" s="29">
        <f t="shared" si="234"/>
        <v>7065</v>
      </c>
      <c r="F750" s="27">
        <v>34</v>
      </c>
      <c r="G750" s="27">
        <f t="shared" si="235"/>
        <v>10970.588235294117</v>
      </c>
      <c r="J750" s="11">
        <v>717</v>
      </c>
      <c r="K750" s="29">
        <v>24926</v>
      </c>
      <c r="L750" s="29">
        <f t="shared" si="221"/>
        <v>25643</v>
      </c>
      <c r="M750" s="11">
        <v>33</v>
      </c>
    </row>
    <row r="751" spans="1:16" s="9" customFormat="1" x14ac:dyDescent="0.3">
      <c r="A751" s="14">
        <v>44606</v>
      </c>
      <c r="B751" s="30" t="s">
        <v>206</v>
      </c>
      <c r="C751" s="9">
        <v>428</v>
      </c>
      <c r="D751" s="22">
        <v>8855</v>
      </c>
      <c r="E751" s="22">
        <f t="shared" si="234"/>
        <v>9283</v>
      </c>
      <c r="F751" s="31">
        <v>33</v>
      </c>
      <c r="G751" s="31">
        <f t="shared" si="235"/>
        <v>12969.69696969697</v>
      </c>
      <c r="J751" s="9">
        <v>318</v>
      </c>
      <c r="K751" s="22">
        <v>6430</v>
      </c>
      <c r="L751" s="22">
        <f t="shared" si="221"/>
        <v>6748</v>
      </c>
      <c r="M751" s="9">
        <v>33</v>
      </c>
      <c r="N751" s="9">
        <f t="shared" ref="N751:P755" si="236">+(C751-J751)/C751*100</f>
        <v>25.700934579439249</v>
      </c>
      <c r="O751" s="9">
        <f t="shared" si="236"/>
        <v>27.385657820440429</v>
      </c>
      <c r="P751" s="9">
        <f t="shared" si="236"/>
        <v>27.307982333297424</v>
      </c>
    </row>
    <row r="752" spans="1:16" x14ac:dyDescent="0.3">
      <c r="A752" s="14">
        <v>44606</v>
      </c>
      <c r="B752" s="16" t="s">
        <v>42</v>
      </c>
      <c r="C752" s="10">
        <v>478</v>
      </c>
      <c r="D752" s="15">
        <v>9969</v>
      </c>
      <c r="E752" s="15">
        <f t="shared" si="234"/>
        <v>10447</v>
      </c>
      <c r="F752" s="13">
        <v>33</v>
      </c>
      <c r="G752" s="13">
        <f t="shared" si="235"/>
        <v>14484.848484848486</v>
      </c>
      <c r="J752" s="10">
        <v>364</v>
      </c>
      <c r="K752" s="15">
        <v>8616</v>
      </c>
      <c r="L752" s="15">
        <f t="shared" si="221"/>
        <v>8980</v>
      </c>
      <c r="M752" s="10">
        <v>33</v>
      </c>
      <c r="N752" s="10">
        <f t="shared" si="236"/>
        <v>23.84937238493724</v>
      </c>
      <c r="O752" s="10">
        <f t="shared" si="236"/>
        <v>13.572073427625639</v>
      </c>
      <c r="P752" s="10">
        <f t="shared" si="236"/>
        <v>14.042308796783765</v>
      </c>
    </row>
    <row r="753" spans="1:16" x14ac:dyDescent="0.3">
      <c r="A753" s="14">
        <v>44606</v>
      </c>
      <c r="B753" s="16" t="s">
        <v>43</v>
      </c>
      <c r="C753" s="10">
        <v>359</v>
      </c>
      <c r="D753" s="15">
        <v>15423</v>
      </c>
      <c r="E753" s="15">
        <f t="shared" si="234"/>
        <v>15782</v>
      </c>
      <c r="F753" s="13">
        <v>33</v>
      </c>
      <c r="G753" s="13">
        <f t="shared" si="235"/>
        <v>10878.78787878788</v>
      </c>
      <c r="J753" s="10">
        <v>338</v>
      </c>
      <c r="K753" s="15">
        <v>6355</v>
      </c>
      <c r="L753" s="15">
        <f t="shared" si="221"/>
        <v>6693</v>
      </c>
      <c r="M753" s="10">
        <v>33</v>
      </c>
      <c r="N753" s="10">
        <f t="shared" si="236"/>
        <v>5.8495821727019495</v>
      </c>
      <c r="O753" s="10">
        <f t="shared" si="236"/>
        <v>58.795305712247938</v>
      </c>
      <c r="P753" s="10">
        <f t="shared" si="236"/>
        <v>57.590926371815996</v>
      </c>
    </row>
    <row r="754" spans="1:16" x14ac:dyDescent="0.3">
      <c r="A754" s="14">
        <v>44606</v>
      </c>
      <c r="B754" s="16" t="s">
        <v>40</v>
      </c>
      <c r="C754" s="15">
        <v>322</v>
      </c>
      <c r="D754" s="15">
        <v>6579</v>
      </c>
      <c r="E754" s="15">
        <f t="shared" si="234"/>
        <v>6901</v>
      </c>
      <c r="F754" s="13">
        <v>33</v>
      </c>
      <c r="G754" s="13">
        <f t="shared" si="235"/>
        <v>9757.575757575758</v>
      </c>
      <c r="J754" s="15">
        <v>273</v>
      </c>
      <c r="K754" s="15">
        <v>5334</v>
      </c>
      <c r="L754" s="15">
        <f t="shared" si="221"/>
        <v>5607</v>
      </c>
      <c r="M754" s="10">
        <v>33</v>
      </c>
      <c r="N754" s="10">
        <f t="shared" si="236"/>
        <v>15.217391304347828</v>
      </c>
      <c r="O754" s="10">
        <f t="shared" si="236"/>
        <v>18.923848609211127</v>
      </c>
      <c r="P754" s="10">
        <f t="shared" si="236"/>
        <v>18.750905665845529</v>
      </c>
    </row>
    <row r="755" spans="1:16" x14ac:dyDescent="0.3">
      <c r="A755" s="14">
        <v>44606</v>
      </c>
      <c r="B755" s="16" t="s">
        <v>41</v>
      </c>
      <c r="C755" s="10">
        <v>363</v>
      </c>
      <c r="D755" s="15">
        <v>7360</v>
      </c>
      <c r="E755" s="15">
        <f t="shared" si="234"/>
        <v>7723</v>
      </c>
      <c r="F755" s="13">
        <v>33</v>
      </c>
      <c r="G755" s="13">
        <f t="shared" si="235"/>
        <v>11000</v>
      </c>
      <c r="J755" s="10">
        <v>307</v>
      </c>
      <c r="K755" s="15">
        <v>20870</v>
      </c>
      <c r="L755" s="15">
        <f t="shared" si="221"/>
        <v>21177</v>
      </c>
      <c r="M755" s="10">
        <v>33</v>
      </c>
      <c r="N755" s="10">
        <f t="shared" si="236"/>
        <v>15.426997245179063</v>
      </c>
      <c r="O755" s="10">
        <f t="shared" si="236"/>
        <v>-183.55978260869566</v>
      </c>
      <c r="P755" s="10">
        <f t="shared" si="236"/>
        <v>-174.2069144114981</v>
      </c>
    </row>
    <row r="756" spans="1:16" x14ac:dyDescent="0.3">
      <c r="A756" s="14">
        <v>44606</v>
      </c>
      <c r="B756" s="16" t="s">
        <v>207</v>
      </c>
      <c r="C756" s="10">
        <v>324</v>
      </c>
      <c r="D756" s="15">
        <v>6476</v>
      </c>
      <c r="E756" s="15">
        <f t="shared" si="234"/>
        <v>6800</v>
      </c>
      <c r="F756" s="13">
        <v>33</v>
      </c>
      <c r="G756" s="13">
        <f t="shared" si="235"/>
        <v>9818.181818181818</v>
      </c>
      <c r="J756" s="10">
        <v>776</v>
      </c>
      <c r="K756" s="15">
        <v>13198</v>
      </c>
      <c r="L756" s="15">
        <f t="shared" ref="L756:L819" si="237">+J756+K756</f>
        <v>13974</v>
      </c>
      <c r="M756" s="10">
        <v>33</v>
      </c>
    </row>
    <row r="757" spans="1:16" x14ac:dyDescent="0.3">
      <c r="A757" s="14">
        <v>44606</v>
      </c>
      <c r="B757" s="16" t="s">
        <v>208</v>
      </c>
      <c r="C757" s="10">
        <v>368</v>
      </c>
      <c r="D757" s="15">
        <v>5839</v>
      </c>
      <c r="E757" s="15">
        <f t="shared" si="234"/>
        <v>6207</v>
      </c>
      <c r="F757" s="13">
        <v>33</v>
      </c>
      <c r="G757" s="13">
        <f t="shared" si="235"/>
        <v>11151.515151515152</v>
      </c>
      <c r="J757" s="10">
        <v>688</v>
      </c>
      <c r="K757" s="15">
        <v>12867</v>
      </c>
      <c r="L757" s="15">
        <f t="shared" si="237"/>
        <v>13555</v>
      </c>
      <c r="M757" s="10">
        <v>33</v>
      </c>
    </row>
    <row r="758" spans="1:16" x14ac:dyDescent="0.3">
      <c r="A758" s="14">
        <v>44606</v>
      </c>
      <c r="B758" s="16" t="s">
        <v>209</v>
      </c>
      <c r="C758" s="10">
        <v>415</v>
      </c>
      <c r="D758" s="15">
        <v>5692</v>
      </c>
      <c r="E758" s="15">
        <f t="shared" si="234"/>
        <v>6107</v>
      </c>
      <c r="F758" s="13">
        <v>33</v>
      </c>
      <c r="G758" s="13">
        <f t="shared" si="235"/>
        <v>12575.757575757576</v>
      </c>
      <c r="J758" s="10">
        <v>281</v>
      </c>
      <c r="K758" s="15">
        <v>4618</v>
      </c>
      <c r="L758" s="15">
        <f t="shared" si="237"/>
        <v>4899</v>
      </c>
      <c r="M758" s="10">
        <v>33</v>
      </c>
      <c r="N758" s="10">
        <f t="shared" ref="N758:P759" si="238">+(C758-J758)/C758*100</f>
        <v>32.289156626506021</v>
      </c>
      <c r="O758" s="10">
        <f t="shared" si="238"/>
        <v>18.868587491215742</v>
      </c>
      <c r="P758" s="10">
        <f t="shared" si="238"/>
        <v>19.780579662682168</v>
      </c>
    </row>
    <row r="759" spans="1:16" x14ac:dyDescent="0.3">
      <c r="A759" s="14">
        <v>44606</v>
      </c>
      <c r="B759" s="16" t="s">
        <v>210</v>
      </c>
      <c r="C759" s="10">
        <v>282</v>
      </c>
      <c r="D759" s="15">
        <v>12185</v>
      </c>
      <c r="E759" s="15">
        <f t="shared" si="234"/>
        <v>12467</v>
      </c>
      <c r="F759" s="13">
        <v>33</v>
      </c>
      <c r="G759" s="13">
        <f t="shared" si="235"/>
        <v>8545.454545454546</v>
      </c>
      <c r="J759" s="10">
        <v>202</v>
      </c>
      <c r="K759" s="15">
        <v>3699</v>
      </c>
      <c r="L759" s="15">
        <f t="shared" si="237"/>
        <v>3901</v>
      </c>
      <c r="M759" s="10">
        <v>33</v>
      </c>
      <c r="N759" s="10">
        <f t="shared" si="238"/>
        <v>28.368794326241137</v>
      </c>
      <c r="O759" s="10">
        <f t="shared" si="238"/>
        <v>69.643003693065239</v>
      </c>
      <c r="P759" s="10">
        <f t="shared" si="238"/>
        <v>68.709392796984034</v>
      </c>
    </row>
    <row r="760" spans="1:16" x14ac:dyDescent="0.3">
      <c r="A760" s="14">
        <v>44607</v>
      </c>
      <c r="B760" s="25">
        <v>7</v>
      </c>
      <c r="C760" s="10">
        <v>394</v>
      </c>
      <c r="D760" s="15">
        <v>7559</v>
      </c>
      <c r="E760" s="15">
        <f>+C760+D760</f>
        <v>7953</v>
      </c>
      <c r="F760" s="13">
        <v>33</v>
      </c>
      <c r="G760" s="13">
        <f>(1000/F760)*C760</f>
        <v>11939.39393939394</v>
      </c>
      <c r="J760" s="10">
        <v>522</v>
      </c>
      <c r="K760" s="15">
        <v>6583</v>
      </c>
      <c r="L760" s="15">
        <f t="shared" si="237"/>
        <v>7105</v>
      </c>
      <c r="M760" s="10">
        <v>33</v>
      </c>
      <c r="O760" s="10">
        <f t="shared" ref="O760:O791" si="239">+(D760-K760)/D760*100</f>
        <v>12.91176081492261</v>
      </c>
      <c r="P760" s="10">
        <f t="shared" ref="P760:P791" si="240">+(E760-L760)/E760*100</f>
        <v>10.662643027788256</v>
      </c>
    </row>
    <row r="761" spans="1:16" x14ac:dyDescent="0.3">
      <c r="A761" s="14">
        <v>44607</v>
      </c>
      <c r="B761" s="16" t="s">
        <v>37</v>
      </c>
      <c r="C761" s="10">
        <v>584</v>
      </c>
      <c r="D761" s="15">
        <v>6527</v>
      </c>
      <c r="E761" s="15">
        <f t="shared" ref="E761:E776" si="241">+C761+D761</f>
        <v>7111</v>
      </c>
      <c r="F761" s="13">
        <v>33</v>
      </c>
      <c r="G761" s="13">
        <f t="shared" ref="G761:G776" si="242">(1000/F761)*C761</f>
        <v>17696.969696969696</v>
      </c>
      <c r="J761" s="10">
        <v>191</v>
      </c>
      <c r="K761" s="15">
        <v>6819</v>
      </c>
      <c r="L761" s="15">
        <f t="shared" si="237"/>
        <v>7010</v>
      </c>
      <c r="M761" s="10">
        <v>33</v>
      </c>
      <c r="N761" s="10">
        <f>+(C761-J761)/C761*100</f>
        <v>67.294520547945197</v>
      </c>
      <c r="O761" s="10">
        <f t="shared" si="239"/>
        <v>-4.4737245288800365</v>
      </c>
      <c r="P761" s="10">
        <f t="shared" si="240"/>
        <v>1.4203346927295739</v>
      </c>
    </row>
    <row r="762" spans="1:16" x14ac:dyDescent="0.3">
      <c r="A762" s="14">
        <v>44607</v>
      </c>
      <c r="B762" s="16" t="s">
        <v>39</v>
      </c>
      <c r="C762" s="10">
        <v>315</v>
      </c>
      <c r="D762" s="10">
        <v>8547</v>
      </c>
      <c r="E762" s="15">
        <f t="shared" si="241"/>
        <v>8862</v>
      </c>
      <c r="F762" s="13">
        <v>33</v>
      </c>
      <c r="G762" s="13">
        <f t="shared" si="242"/>
        <v>9545.454545454546</v>
      </c>
      <c r="H762" s="10" t="s">
        <v>194</v>
      </c>
      <c r="J762" s="10">
        <v>179</v>
      </c>
      <c r="K762" s="15">
        <v>8597</v>
      </c>
      <c r="L762" s="15">
        <f t="shared" si="237"/>
        <v>8776</v>
      </c>
      <c r="M762" s="10">
        <v>33</v>
      </c>
      <c r="N762" s="10">
        <f>+(C762-J762)/C762*100</f>
        <v>43.174603174603178</v>
      </c>
      <c r="O762" s="10">
        <f t="shared" si="239"/>
        <v>-0.58500058500058494</v>
      </c>
      <c r="P762" s="10">
        <f t="shared" si="240"/>
        <v>0.9704355675919657</v>
      </c>
    </row>
    <row r="763" spans="1:16" x14ac:dyDescent="0.3">
      <c r="A763" s="14">
        <v>44607</v>
      </c>
      <c r="B763" s="16" t="s">
        <v>38</v>
      </c>
      <c r="C763" s="10">
        <v>1735</v>
      </c>
      <c r="D763" s="10">
        <v>6968</v>
      </c>
      <c r="E763" s="15">
        <f t="shared" si="241"/>
        <v>8703</v>
      </c>
      <c r="F763" s="13">
        <v>33</v>
      </c>
      <c r="G763" s="13">
        <f t="shared" si="242"/>
        <v>52575.757575757576</v>
      </c>
      <c r="J763" s="10">
        <v>313</v>
      </c>
      <c r="K763" s="15">
        <v>5677</v>
      </c>
      <c r="L763" s="15">
        <f t="shared" si="237"/>
        <v>5990</v>
      </c>
      <c r="M763" s="10">
        <v>33</v>
      </c>
      <c r="N763" s="10">
        <f>+(C763-J763)/C763*100</f>
        <v>81.959654178674356</v>
      </c>
      <c r="O763" s="10">
        <f t="shared" si="239"/>
        <v>18.52755453501722</v>
      </c>
      <c r="P763" s="10">
        <f t="shared" si="240"/>
        <v>31.173158680914625</v>
      </c>
    </row>
    <row r="764" spans="1:16" x14ac:dyDescent="0.3">
      <c r="A764" s="14">
        <v>44607</v>
      </c>
      <c r="B764" s="16" t="s">
        <v>36</v>
      </c>
      <c r="C764" s="10">
        <v>258</v>
      </c>
      <c r="D764" s="15">
        <v>8782</v>
      </c>
      <c r="E764" s="15">
        <f t="shared" si="241"/>
        <v>9040</v>
      </c>
      <c r="F764" s="13">
        <v>33</v>
      </c>
      <c r="G764" s="13">
        <f t="shared" si="242"/>
        <v>7818.1818181818189</v>
      </c>
      <c r="J764" s="10">
        <v>303</v>
      </c>
      <c r="K764" s="15">
        <v>5671</v>
      </c>
      <c r="L764" s="15">
        <f t="shared" si="237"/>
        <v>5974</v>
      </c>
      <c r="N764" s="10">
        <v>0</v>
      </c>
      <c r="O764" s="10">
        <f t="shared" si="239"/>
        <v>35.424732407196544</v>
      </c>
      <c r="P764" s="10">
        <f t="shared" si="240"/>
        <v>33.915929203539825</v>
      </c>
    </row>
    <row r="765" spans="1:16" x14ac:dyDescent="0.3">
      <c r="A765" s="14">
        <v>44607</v>
      </c>
      <c r="B765" s="16" t="s">
        <v>203</v>
      </c>
      <c r="C765" s="10">
        <v>567</v>
      </c>
      <c r="D765" s="15">
        <v>8593</v>
      </c>
      <c r="E765" s="15">
        <f t="shared" si="241"/>
        <v>9160</v>
      </c>
      <c r="F765" s="13">
        <v>33</v>
      </c>
      <c r="G765" s="13">
        <f t="shared" si="242"/>
        <v>17181.818181818184</v>
      </c>
      <c r="J765" s="10">
        <v>384</v>
      </c>
      <c r="K765" s="15">
        <v>5897</v>
      </c>
      <c r="L765" s="15">
        <f t="shared" si="237"/>
        <v>6281</v>
      </c>
      <c r="M765" s="10">
        <v>33</v>
      </c>
      <c r="N765" s="10">
        <f>+(C765-J765)/C765*100</f>
        <v>32.275132275132272</v>
      </c>
      <c r="O765" s="10">
        <f t="shared" si="239"/>
        <v>31.37437449086466</v>
      </c>
      <c r="P765" s="10">
        <f t="shared" si="240"/>
        <v>31.430131004366814</v>
      </c>
    </row>
    <row r="766" spans="1:16" x14ac:dyDescent="0.3">
      <c r="A766" s="14">
        <v>44607</v>
      </c>
      <c r="B766" s="16" t="s">
        <v>204</v>
      </c>
      <c r="C766" s="10">
        <v>1142</v>
      </c>
      <c r="D766" s="15">
        <v>8055</v>
      </c>
      <c r="E766" s="15">
        <f t="shared" si="241"/>
        <v>9197</v>
      </c>
      <c r="F766" s="13">
        <v>33</v>
      </c>
      <c r="G766" s="13">
        <f t="shared" si="242"/>
        <v>34606.060606060608</v>
      </c>
      <c r="J766" s="10">
        <v>464</v>
      </c>
      <c r="K766" s="15">
        <v>6449</v>
      </c>
      <c r="L766" s="15">
        <f t="shared" si="237"/>
        <v>6913</v>
      </c>
      <c r="M766" s="10">
        <v>33</v>
      </c>
      <c r="N766" s="10">
        <f>+(C766-J766)/C766*100</f>
        <v>59.369527145359022</v>
      </c>
      <c r="O766" s="10">
        <f t="shared" si="239"/>
        <v>19.937926753569212</v>
      </c>
      <c r="P766" s="10">
        <f t="shared" si="240"/>
        <v>24.834185060345764</v>
      </c>
    </row>
    <row r="767" spans="1:16" x14ac:dyDescent="0.3">
      <c r="A767" s="14">
        <v>44607</v>
      </c>
      <c r="B767" s="16" t="s">
        <v>205</v>
      </c>
      <c r="C767" s="10">
        <v>861</v>
      </c>
      <c r="D767" s="15">
        <v>7256</v>
      </c>
      <c r="E767" s="15">
        <f t="shared" si="241"/>
        <v>8117</v>
      </c>
      <c r="F767" s="13">
        <v>34</v>
      </c>
      <c r="G767" s="13">
        <f t="shared" si="242"/>
        <v>25323.529411764706</v>
      </c>
      <c r="J767" s="10">
        <v>939</v>
      </c>
      <c r="K767" s="15">
        <v>7909</v>
      </c>
      <c r="L767" s="15">
        <f t="shared" si="237"/>
        <v>8848</v>
      </c>
      <c r="M767" s="10">
        <v>33</v>
      </c>
      <c r="N767" s="10">
        <v>0</v>
      </c>
      <c r="O767" s="10">
        <f t="shared" si="239"/>
        <v>-8.9994487320837919</v>
      </c>
      <c r="P767" s="10">
        <f t="shared" si="240"/>
        <v>-9.0057903166194393</v>
      </c>
    </row>
    <row r="768" spans="1:16" x14ac:dyDescent="0.3">
      <c r="A768" s="14">
        <v>44607</v>
      </c>
      <c r="B768" s="16" t="s">
        <v>206</v>
      </c>
      <c r="C768" s="10">
        <v>548</v>
      </c>
      <c r="D768" s="15">
        <v>7025</v>
      </c>
      <c r="E768" s="15">
        <f t="shared" si="241"/>
        <v>7573</v>
      </c>
      <c r="F768" s="13">
        <v>33</v>
      </c>
      <c r="G768" s="13">
        <f t="shared" si="242"/>
        <v>16606.060606060608</v>
      </c>
      <c r="J768" s="10">
        <v>220</v>
      </c>
      <c r="K768" s="15">
        <v>5765</v>
      </c>
      <c r="L768" s="15">
        <f t="shared" si="237"/>
        <v>5985</v>
      </c>
      <c r="M768" s="10">
        <v>33</v>
      </c>
      <c r="N768" s="10">
        <f>+(C768-J768)/C768*100</f>
        <v>59.854014598540154</v>
      </c>
      <c r="O768" s="10">
        <f t="shared" si="239"/>
        <v>17.935943060498222</v>
      </c>
      <c r="P768" s="10">
        <f t="shared" si="240"/>
        <v>20.969232800739469</v>
      </c>
    </row>
    <row r="769" spans="1:16" x14ac:dyDescent="0.3">
      <c r="A769" s="14">
        <v>44607</v>
      </c>
      <c r="B769" s="16" t="s">
        <v>42</v>
      </c>
      <c r="C769" s="10">
        <v>1404</v>
      </c>
      <c r="D769" s="15">
        <v>7579</v>
      </c>
      <c r="E769" s="15">
        <f t="shared" si="241"/>
        <v>8983</v>
      </c>
      <c r="F769" s="13">
        <v>33</v>
      </c>
      <c r="G769" s="13">
        <f t="shared" si="242"/>
        <v>42545.454545454544</v>
      </c>
      <c r="J769" s="10">
        <v>296</v>
      </c>
      <c r="K769" s="15">
        <v>5657</v>
      </c>
      <c r="L769" s="15">
        <f t="shared" si="237"/>
        <v>5953</v>
      </c>
      <c r="M769" s="10">
        <v>33</v>
      </c>
      <c r="N769" s="10">
        <f>+(C769-J769)/C769*100</f>
        <v>78.917378917378926</v>
      </c>
      <c r="O769" s="10">
        <f t="shared" si="239"/>
        <v>25.359546114263093</v>
      </c>
      <c r="P769" s="10">
        <f t="shared" si="240"/>
        <v>33.730379605922302</v>
      </c>
    </row>
    <row r="770" spans="1:16" x14ac:dyDescent="0.3">
      <c r="A770" s="14">
        <v>44607</v>
      </c>
      <c r="B770" s="16" t="s">
        <v>43</v>
      </c>
      <c r="C770" s="10">
        <v>727</v>
      </c>
      <c r="D770" s="15">
        <v>8602</v>
      </c>
      <c r="E770" s="15">
        <f t="shared" si="241"/>
        <v>9329</v>
      </c>
      <c r="F770" s="13">
        <v>33</v>
      </c>
      <c r="G770" s="13">
        <f t="shared" si="242"/>
        <v>22030.303030303032</v>
      </c>
      <c r="J770" s="10">
        <v>467</v>
      </c>
      <c r="K770" s="15">
        <v>5901</v>
      </c>
      <c r="L770" s="15">
        <f t="shared" si="237"/>
        <v>6368</v>
      </c>
      <c r="M770" s="10">
        <v>33</v>
      </c>
      <c r="N770" s="10">
        <f>+(C770-J770)/C770*100</f>
        <v>35.763411279229715</v>
      </c>
      <c r="O770" s="10">
        <f t="shared" si="239"/>
        <v>31.399674494303646</v>
      </c>
      <c r="P770" s="10">
        <f t="shared" si="240"/>
        <v>31.739736306142134</v>
      </c>
    </row>
    <row r="771" spans="1:16" x14ac:dyDescent="0.3">
      <c r="A771" s="14">
        <v>44607</v>
      </c>
      <c r="B771" s="16" t="s">
        <v>40</v>
      </c>
      <c r="C771" s="15">
        <v>297</v>
      </c>
      <c r="D771" s="15">
        <v>5930</v>
      </c>
      <c r="E771" s="15">
        <f t="shared" si="241"/>
        <v>6227</v>
      </c>
      <c r="F771" s="13">
        <v>33</v>
      </c>
      <c r="G771" s="13">
        <f t="shared" si="242"/>
        <v>9000</v>
      </c>
      <c r="J771" s="15">
        <v>426</v>
      </c>
      <c r="K771" s="15">
        <v>6081</v>
      </c>
      <c r="L771" s="15">
        <f t="shared" si="237"/>
        <v>6507</v>
      </c>
      <c r="M771" s="10">
        <v>33</v>
      </c>
      <c r="O771" s="10">
        <f t="shared" si="239"/>
        <v>-2.5463743676222594</v>
      </c>
      <c r="P771" s="10">
        <f t="shared" si="240"/>
        <v>-4.4965472940420748</v>
      </c>
    </row>
    <row r="772" spans="1:16" x14ac:dyDescent="0.3">
      <c r="A772" s="14">
        <v>44607</v>
      </c>
      <c r="B772" s="16" t="s">
        <v>41</v>
      </c>
      <c r="C772" s="10">
        <v>811</v>
      </c>
      <c r="D772" s="15">
        <v>7667</v>
      </c>
      <c r="E772" s="15">
        <f t="shared" si="241"/>
        <v>8478</v>
      </c>
      <c r="F772" s="13">
        <v>33</v>
      </c>
      <c r="G772" s="13">
        <f t="shared" si="242"/>
        <v>24575.757575757576</v>
      </c>
      <c r="J772" s="10">
        <v>415</v>
      </c>
      <c r="K772" s="15">
        <v>6614</v>
      </c>
      <c r="L772" s="15">
        <f t="shared" si="237"/>
        <v>7029</v>
      </c>
      <c r="M772" s="10">
        <v>33</v>
      </c>
      <c r="N772" s="10">
        <f>+(C772-J772)/C772*100</f>
        <v>48.828606658446361</v>
      </c>
      <c r="O772" s="10">
        <f t="shared" si="239"/>
        <v>13.734185470196946</v>
      </c>
      <c r="P772" s="10">
        <f t="shared" si="240"/>
        <v>17.091295116772823</v>
      </c>
    </row>
    <row r="773" spans="1:16" x14ac:dyDescent="0.3">
      <c r="A773" s="14">
        <v>44607</v>
      </c>
      <c r="B773" s="16" t="s">
        <v>207</v>
      </c>
      <c r="C773" s="10">
        <v>509</v>
      </c>
      <c r="D773" s="15">
        <v>7978</v>
      </c>
      <c r="E773" s="15">
        <f t="shared" si="241"/>
        <v>8487</v>
      </c>
      <c r="F773" s="13">
        <v>33</v>
      </c>
      <c r="G773" s="13">
        <f t="shared" si="242"/>
        <v>15424.242424242426</v>
      </c>
      <c r="J773" s="10">
        <v>199</v>
      </c>
      <c r="K773" s="15">
        <v>6653</v>
      </c>
      <c r="L773" s="15">
        <f t="shared" si="237"/>
        <v>6852</v>
      </c>
      <c r="M773" s="10">
        <v>33</v>
      </c>
      <c r="N773" s="10">
        <f>+(C773-J773)/C773*100</f>
        <v>60.903732809430252</v>
      </c>
      <c r="O773" s="10">
        <f t="shared" si="239"/>
        <v>16.608172474304336</v>
      </c>
      <c r="P773" s="10">
        <f t="shared" si="240"/>
        <v>19.264757864969955</v>
      </c>
    </row>
    <row r="774" spans="1:16" x14ac:dyDescent="0.3">
      <c r="A774" s="14">
        <v>44607</v>
      </c>
      <c r="B774" s="16" t="s">
        <v>208</v>
      </c>
      <c r="C774" s="10">
        <v>172</v>
      </c>
      <c r="D774" s="15">
        <v>6876</v>
      </c>
      <c r="E774" s="15">
        <f t="shared" si="241"/>
        <v>7048</v>
      </c>
      <c r="F774" s="13">
        <v>33</v>
      </c>
      <c r="G774" s="13">
        <f t="shared" si="242"/>
        <v>5212.121212121212</v>
      </c>
      <c r="J774" s="10">
        <v>190</v>
      </c>
      <c r="K774" s="15">
        <v>3737</v>
      </c>
      <c r="L774" s="15">
        <f t="shared" si="237"/>
        <v>3927</v>
      </c>
      <c r="M774" s="10">
        <v>33</v>
      </c>
      <c r="N774" s="10">
        <v>0</v>
      </c>
      <c r="O774" s="10">
        <f t="shared" si="239"/>
        <v>45.651541593949972</v>
      </c>
      <c r="P774" s="10">
        <f t="shared" si="240"/>
        <v>44.28206583427923</v>
      </c>
    </row>
    <row r="775" spans="1:16" x14ac:dyDescent="0.3">
      <c r="A775" s="14">
        <v>44607</v>
      </c>
      <c r="B775" s="16" t="s">
        <v>209</v>
      </c>
      <c r="C775" s="10">
        <v>206</v>
      </c>
      <c r="D775" s="15">
        <v>6820</v>
      </c>
      <c r="E775" s="15">
        <f t="shared" si="241"/>
        <v>7026</v>
      </c>
      <c r="F775" s="13">
        <v>33</v>
      </c>
      <c r="G775" s="13">
        <f t="shared" si="242"/>
        <v>6242.4242424242429</v>
      </c>
      <c r="J775" s="10">
        <v>246</v>
      </c>
      <c r="K775" s="15">
        <v>5334</v>
      </c>
      <c r="L775" s="15">
        <f t="shared" si="237"/>
        <v>5580</v>
      </c>
      <c r="M775" s="10">
        <v>33</v>
      </c>
      <c r="N775" s="10">
        <v>0</v>
      </c>
      <c r="O775" s="10">
        <f t="shared" si="239"/>
        <v>21.788856304985337</v>
      </c>
      <c r="P775" s="10">
        <f t="shared" si="240"/>
        <v>20.580700256191289</v>
      </c>
    </row>
    <row r="776" spans="1:16" x14ac:dyDescent="0.3">
      <c r="A776" s="14">
        <v>44607</v>
      </c>
      <c r="B776" s="16" t="s">
        <v>210</v>
      </c>
      <c r="C776" s="10">
        <v>156</v>
      </c>
      <c r="D776" s="15">
        <v>7722</v>
      </c>
      <c r="E776" s="15">
        <f t="shared" si="241"/>
        <v>7878</v>
      </c>
      <c r="F776" s="13">
        <v>33</v>
      </c>
      <c r="G776" s="13">
        <f t="shared" si="242"/>
        <v>4727.2727272727279</v>
      </c>
      <c r="J776" s="10">
        <v>167</v>
      </c>
      <c r="K776" s="15">
        <v>5856</v>
      </c>
      <c r="L776" s="15">
        <f t="shared" si="237"/>
        <v>6023</v>
      </c>
      <c r="M776" s="10">
        <v>33</v>
      </c>
      <c r="N776" s="10">
        <v>0</v>
      </c>
      <c r="O776" s="10">
        <f t="shared" si="239"/>
        <v>24.164724164724163</v>
      </c>
      <c r="P776" s="10">
        <f t="shared" si="240"/>
        <v>23.546585427773547</v>
      </c>
    </row>
    <row r="777" spans="1:16" x14ac:dyDescent="0.3">
      <c r="A777" s="14">
        <v>44609</v>
      </c>
      <c r="B777" s="25">
        <v>7</v>
      </c>
      <c r="C777" s="10">
        <v>459</v>
      </c>
      <c r="D777" s="15">
        <v>17139</v>
      </c>
      <c r="E777" s="15">
        <f>+C777+D777</f>
        <v>17598</v>
      </c>
      <c r="F777" s="13">
        <v>33</v>
      </c>
      <c r="G777" s="13">
        <f>(1000/F777)*C777</f>
        <v>13909.09090909091</v>
      </c>
      <c r="J777" s="10">
        <v>394</v>
      </c>
      <c r="K777" s="15">
        <v>26022</v>
      </c>
      <c r="L777" s="15">
        <f t="shared" si="237"/>
        <v>26416</v>
      </c>
      <c r="M777" s="10">
        <v>33</v>
      </c>
      <c r="N777" s="10">
        <f t="shared" ref="N777:N791" si="243">+(C777-J777)/C777*100</f>
        <v>14.161220043572984</v>
      </c>
      <c r="O777" s="10">
        <f t="shared" si="239"/>
        <v>-51.829161561351299</v>
      </c>
      <c r="P777" s="10">
        <f t="shared" si="240"/>
        <v>-50.10796681441073</v>
      </c>
    </row>
    <row r="778" spans="1:16" x14ac:dyDescent="0.3">
      <c r="A778" s="14">
        <v>44609</v>
      </c>
      <c r="B778" s="16" t="s">
        <v>37</v>
      </c>
      <c r="C778" s="10">
        <v>342</v>
      </c>
      <c r="D778" s="15">
        <v>12640</v>
      </c>
      <c r="E778" s="15">
        <f t="shared" ref="E778:E793" si="244">+C778+D778</f>
        <v>12982</v>
      </c>
      <c r="F778" s="13">
        <v>33</v>
      </c>
      <c r="G778" s="13">
        <f t="shared" ref="G778:G793" si="245">(1000/F778)*C778</f>
        <v>10363.636363636364</v>
      </c>
      <c r="J778" s="10">
        <v>208</v>
      </c>
      <c r="K778" s="15">
        <v>9091</v>
      </c>
      <c r="L778" s="15">
        <f t="shared" si="237"/>
        <v>9299</v>
      </c>
      <c r="M778" s="10">
        <v>33</v>
      </c>
      <c r="N778" s="10">
        <f t="shared" si="243"/>
        <v>39.1812865497076</v>
      </c>
      <c r="O778" s="10">
        <f t="shared" si="239"/>
        <v>28.077531645569621</v>
      </c>
      <c r="P778" s="10">
        <f t="shared" si="240"/>
        <v>28.370050839624096</v>
      </c>
    </row>
    <row r="779" spans="1:16" x14ac:dyDescent="0.3">
      <c r="A779" s="14">
        <v>44609</v>
      </c>
      <c r="B779" s="16" t="s">
        <v>39</v>
      </c>
      <c r="C779" s="10">
        <v>434</v>
      </c>
      <c r="D779" s="10">
        <v>7619</v>
      </c>
      <c r="E779" s="15">
        <f t="shared" si="244"/>
        <v>8053</v>
      </c>
      <c r="F779" s="13">
        <v>33</v>
      </c>
      <c r="G779" s="13">
        <f t="shared" si="245"/>
        <v>13151.515151515152</v>
      </c>
      <c r="H779" s="10" t="s">
        <v>194</v>
      </c>
      <c r="J779" s="10">
        <v>252</v>
      </c>
      <c r="K779" s="15">
        <v>9782</v>
      </c>
      <c r="L779" s="15">
        <f t="shared" si="237"/>
        <v>10034</v>
      </c>
      <c r="M779" s="10">
        <v>33</v>
      </c>
      <c r="N779" s="10">
        <f t="shared" si="243"/>
        <v>41.935483870967744</v>
      </c>
      <c r="O779" s="10">
        <f t="shared" si="239"/>
        <v>-28.389552434702718</v>
      </c>
      <c r="P779" s="10">
        <f t="shared" si="240"/>
        <v>-24.599528126164163</v>
      </c>
    </row>
    <row r="780" spans="1:16" x14ac:dyDescent="0.3">
      <c r="A780" s="14">
        <v>44609</v>
      </c>
      <c r="B780" s="16" t="s">
        <v>38</v>
      </c>
      <c r="C780" s="10">
        <v>376</v>
      </c>
      <c r="D780" s="10">
        <v>12801</v>
      </c>
      <c r="E780" s="15">
        <f t="shared" si="244"/>
        <v>13177</v>
      </c>
      <c r="F780" s="13">
        <v>33</v>
      </c>
      <c r="G780" s="13">
        <f t="shared" si="245"/>
        <v>11393.939393939394</v>
      </c>
      <c r="J780" s="10">
        <v>247</v>
      </c>
      <c r="K780" s="15">
        <v>12562</v>
      </c>
      <c r="L780" s="15">
        <f t="shared" si="237"/>
        <v>12809</v>
      </c>
      <c r="M780" s="10">
        <v>33</v>
      </c>
      <c r="N780" s="10">
        <f t="shared" si="243"/>
        <v>34.308510638297875</v>
      </c>
      <c r="O780" s="10">
        <f t="shared" si="239"/>
        <v>1.8670416373720804</v>
      </c>
      <c r="P780" s="10">
        <f t="shared" si="240"/>
        <v>2.7927449343553161</v>
      </c>
    </row>
    <row r="781" spans="1:16" x14ac:dyDescent="0.3">
      <c r="A781" s="14">
        <v>44609</v>
      </c>
      <c r="B781" s="16" t="s">
        <v>36</v>
      </c>
      <c r="C781" s="10">
        <v>636</v>
      </c>
      <c r="D781" s="15">
        <v>13294</v>
      </c>
      <c r="E781" s="15">
        <f t="shared" si="244"/>
        <v>13930</v>
      </c>
      <c r="F781" s="13">
        <v>33</v>
      </c>
      <c r="G781" s="13">
        <f t="shared" si="245"/>
        <v>19272.727272727272</v>
      </c>
      <c r="J781" s="10">
        <v>312</v>
      </c>
      <c r="K781" s="15">
        <v>8052</v>
      </c>
      <c r="L781" s="15">
        <f t="shared" si="237"/>
        <v>8364</v>
      </c>
      <c r="N781" s="10">
        <f t="shared" si="243"/>
        <v>50.943396226415096</v>
      </c>
      <c r="O781" s="10">
        <f t="shared" si="239"/>
        <v>39.431322401083193</v>
      </c>
      <c r="P781" s="10">
        <f t="shared" si="240"/>
        <v>39.956927494615933</v>
      </c>
    </row>
    <row r="782" spans="1:16" x14ac:dyDescent="0.3">
      <c r="A782" s="14">
        <v>44609</v>
      </c>
      <c r="B782" s="16" t="s">
        <v>203</v>
      </c>
      <c r="C782" s="10">
        <v>361</v>
      </c>
      <c r="D782" s="15">
        <v>10766</v>
      </c>
      <c r="E782" s="15">
        <f t="shared" si="244"/>
        <v>11127</v>
      </c>
      <c r="F782" s="13">
        <v>33</v>
      </c>
      <c r="G782" s="13">
        <f t="shared" si="245"/>
        <v>10939.39393939394</v>
      </c>
      <c r="J782" s="10">
        <v>229</v>
      </c>
      <c r="K782" s="15">
        <v>7058</v>
      </c>
      <c r="L782" s="15">
        <f t="shared" si="237"/>
        <v>7287</v>
      </c>
      <c r="M782" s="10">
        <v>33</v>
      </c>
      <c r="N782" s="10">
        <f t="shared" si="243"/>
        <v>36.56509695290859</v>
      </c>
      <c r="O782" s="10">
        <f t="shared" si="239"/>
        <v>34.441761099758502</v>
      </c>
      <c r="P782" s="10">
        <f t="shared" si="240"/>
        <v>34.510649770827719</v>
      </c>
    </row>
    <row r="783" spans="1:16" x14ac:dyDescent="0.3">
      <c r="A783" s="14">
        <v>44609</v>
      </c>
      <c r="B783" s="16" t="s">
        <v>204</v>
      </c>
      <c r="C783" s="10">
        <v>428</v>
      </c>
      <c r="D783" s="15">
        <v>10537</v>
      </c>
      <c r="E783" s="15">
        <f t="shared" si="244"/>
        <v>10965</v>
      </c>
      <c r="F783" s="13">
        <v>33</v>
      </c>
      <c r="G783" s="13">
        <f t="shared" si="245"/>
        <v>12969.69696969697</v>
      </c>
      <c r="J783" s="10">
        <v>271</v>
      </c>
      <c r="K783" s="15">
        <v>8523</v>
      </c>
      <c r="L783" s="15">
        <f t="shared" si="237"/>
        <v>8794</v>
      </c>
      <c r="M783" s="10">
        <v>33</v>
      </c>
      <c r="N783" s="10">
        <f t="shared" si="243"/>
        <v>36.68224299065421</v>
      </c>
      <c r="O783" s="10">
        <f t="shared" si="239"/>
        <v>19.113599696308249</v>
      </c>
      <c r="P783" s="10">
        <f t="shared" si="240"/>
        <v>19.799361605107162</v>
      </c>
    </row>
    <row r="784" spans="1:16" x14ac:dyDescent="0.3">
      <c r="A784" s="14">
        <v>44609</v>
      </c>
      <c r="B784" s="16" t="s">
        <v>205</v>
      </c>
      <c r="C784" s="10">
        <v>396</v>
      </c>
      <c r="D784" s="15">
        <v>12345</v>
      </c>
      <c r="E784" s="15">
        <f t="shared" si="244"/>
        <v>12741</v>
      </c>
      <c r="F784" s="13">
        <v>34</v>
      </c>
      <c r="G784" s="13">
        <f t="shared" si="245"/>
        <v>11647.058823529411</v>
      </c>
      <c r="J784" s="10">
        <v>382</v>
      </c>
      <c r="K784" s="15">
        <v>9405</v>
      </c>
      <c r="L784" s="15">
        <f t="shared" si="237"/>
        <v>9787</v>
      </c>
      <c r="M784" s="10">
        <v>33</v>
      </c>
      <c r="N784" s="10">
        <f t="shared" si="243"/>
        <v>3.535353535353535</v>
      </c>
      <c r="O784" s="10">
        <f t="shared" si="239"/>
        <v>23.815309842041312</v>
      </c>
      <c r="P784" s="10">
        <f t="shared" si="240"/>
        <v>23.184993328624127</v>
      </c>
    </row>
    <row r="785" spans="1:16" x14ac:dyDescent="0.3">
      <c r="A785" s="14">
        <v>44609</v>
      </c>
      <c r="B785" s="16" t="s">
        <v>206</v>
      </c>
      <c r="C785" s="10">
        <v>262</v>
      </c>
      <c r="D785" s="15">
        <v>9865</v>
      </c>
      <c r="E785" s="15">
        <f t="shared" si="244"/>
        <v>10127</v>
      </c>
      <c r="F785" s="13">
        <v>33</v>
      </c>
      <c r="G785" s="13">
        <f t="shared" si="245"/>
        <v>7939.3939393939399</v>
      </c>
      <c r="J785" s="10">
        <v>152</v>
      </c>
      <c r="K785" s="15">
        <v>8569</v>
      </c>
      <c r="L785" s="15">
        <f t="shared" si="237"/>
        <v>8721</v>
      </c>
      <c r="M785" s="10">
        <v>33</v>
      </c>
      <c r="N785" s="10">
        <f t="shared" si="243"/>
        <v>41.984732824427482</v>
      </c>
      <c r="O785" s="10">
        <f t="shared" si="239"/>
        <v>13.137354282818043</v>
      </c>
      <c r="P785" s="10">
        <f t="shared" si="240"/>
        <v>13.883677298311445</v>
      </c>
    </row>
    <row r="786" spans="1:16" x14ac:dyDescent="0.3">
      <c r="A786" s="14">
        <v>44609</v>
      </c>
      <c r="B786" s="16" t="s">
        <v>42</v>
      </c>
      <c r="C786" s="10">
        <v>474</v>
      </c>
      <c r="D786" s="15">
        <v>15551</v>
      </c>
      <c r="E786" s="15">
        <f t="shared" si="244"/>
        <v>16025</v>
      </c>
      <c r="F786" s="13">
        <v>33</v>
      </c>
      <c r="G786" s="13">
        <f t="shared" si="245"/>
        <v>14363.636363636364</v>
      </c>
      <c r="J786" s="10">
        <v>419</v>
      </c>
      <c r="K786" s="15">
        <v>16655</v>
      </c>
      <c r="L786" s="15">
        <f t="shared" si="237"/>
        <v>17074</v>
      </c>
      <c r="M786" s="10">
        <v>33</v>
      </c>
      <c r="N786" s="10">
        <f t="shared" si="243"/>
        <v>11.603375527426159</v>
      </c>
      <c r="O786" s="10">
        <f t="shared" si="239"/>
        <v>-7.09922191498939</v>
      </c>
      <c r="P786" s="10">
        <f t="shared" si="240"/>
        <v>-6.5460218408736353</v>
      </c>
    </row>
    <row r="787" spans="1:16" x14ac:dyDescent="0.3">
      <c r="A787" s="14">
        <v>44609</v>
      </c>
      <c r="B787" s="16" t="s">
        <v>43</v>
      </c>
      <c r="C787" s="10">
        <v>470</v>
      </c>
      <c r="D787" s="15">
        <v>18343</v>
      </c>
      <c r="E787" s="15">
        <f t="shared" si="244"/>
        <v>18813</v>
      </c>
      <c r="F787" s="13">
        <v>33</v>
      </c>
      <c r="G787" s="13">
        <f t="shared" si="245"/>
        <v>14242.424242424244</v>
      </c>
      <c r="J787" s="10">
        <v>284</v>
      </c>
      <c r="K787" s="15">
        <v>8525</v>
      </c>
      <c r="L787" s="15">
        <f t="shared" si="237"/>
        <v>8809</v>
      </c>
      <c r="M787" s="10">
        <v>33</v>
      </c>
      <c r="N787" s="10">
        <f t="shared" si="243"/>
        <v>39.574468085106382</v>
      </c>
      <c r="O787" s="10">
        <f t="shared" si="239"/>
        <v>53.524505260862455</v>
      </c>
      <c r="P787" s="10">
        <f t="shared" si="240"/>
        <v>53.175995322383464</v>
      </c>
    </row>
    <row r="788" spans="1:16" x14ac:dyDescent="0.3">
      <c r="A788" s="14">
        <v>44609</v>
      </c>
      <c r="B788" s="16" t="s">
        <v>40</v>
      </c>
      <c r="C788" s="15">
        <v>274</v>
      </c>
      <c r="D788" s="15">
        <v>14252</v>
      </c>
      <c r="E788" s="15">
        <f t="shared" si="244"/>
        <v>14526</v>
      </c>
      <c r="F788" s="13">
        <v>33</v>
      </c>
      <c r="G788" s="13">
        <f t="shared" si="245"/>
        <v>8303.0303030303039</v>
      </c>
      <c r="J788" s="15">
        <v>231</v>
      </c>
      <c r="K788" s="15">
        <v>7692</v>
      </c>
      <c r="L788" s="15">
        <f t="shared" si="237"/>
        <v>7923</v>
      </c>
      <c r="M788" s="10">
        <v>33</v>
      </c>
      <c r="N788" s="10">
        <f t="shared" si="243"/>
        <v>15.693430656934307</v>
      </c>
      <c r="O788" s="10">
        <f t="shared" si="239"/>
        <v>46.028627561044068</v>
      </c>
      <c r="P788" s="10">
        <f t="shared" si="240"/>
        <v>45.456422965716648</v>
      </c>
    </row>
    <row r="789" spans="1:16" x14ac:dyDescent="0.3">
      <c r="A789" s="14">
        <v>44609</v>
      </c>
      <c r="B789" s="16" t="s">
        <v>41</v>
      </c>
      <c r="C789" s="10">
        <v>469</v>
      </c>
      <c r="D789" s="15">
        <v>18699</v>
      </c>
      <c r="E789" s="15">
        <f t="shared" si="244"/>
        <v>19168</v>
      </c>
      <c r="F789" s="13">
        <v>33</v>
      </c>
      <c r="G789" s="13">
        <f t="shared" si="245"/>
        <v>14212.121212121212</v>
      </c>
      <c r="J789" s="10">
        <v>247</v>
      </c>
      <c r="K789" s="15">
        <v>9393</v>
      </c>
      <c r="L789" s="15">
        <f t="shared" si="237"/>
        <v>9640</v>
      </c>
      <c r="M789" s="10">
        <v>33</v>
      </c>
      <c r="N789" s="10">
        <f t="shared" si="243"/>
        <v>47.334754797441363</v>
      </c>
      <c r="O789" s="10">
        <f t="shared" si="239"/>
        <v>49.767367238889783</v>
      </c>
      <c r="P789" s="10">
        <f t="shared" si="240"/>
        <v>49.707846410684475</v>
      </c>
    </row>
    <row r="790" spans="1:16" x14ac:dyDescent="0.3">
      <c r="A790" s="14">
        <v>44609</v>
      </c>
      <c r="B790" s="16" t="s">
        <v>207</v>
      </c>
      <c r="C790" s="10">
        <v>380</v>
      </c>
      <c r="D790" s="15">
        <v>30654</v>
      </c>
      <c r="E790" s="15">
        <f t="shared" si="244"/>
        <v>31034</v>
      </c>
      <c r="F790" s="13">
        <v>33</v>
      </c>
      <c r="G790" s="13">
        <f t="shared" si="245"/>
        <v>11515.151515151516</v>
      </c>
      <c r="J790" s="10">
        <v>358</v>
      </c>
      <c r="K790" s="15">
        <v>9170</v>
      </c>
      <c r="L790" s="15">
        <f t="shared" si="237"/>
        <v>9528</v>
      </c>
      <c r="M790" s="10">
        <v>33</v>
      </c>
      <c r="N790" s="10">
        <f t="shared" si="243"/>
        <v>5.7894736842105265</v>
      </c>
      <c r="O790" s="10">
        <f t="shared" si="239"/>
        <v>70.085470085470078</v>
      </c>
      <c r="P790" s="10">
        <f t="shared" si="240"/>
        <v>69.298189082941292</v>
      </c>
    </row>
    <row r="791" spans="1:16" x14ac:dyDescent="0.3">
      <c r="A791" s="14">
        <v>44609</v>
      </c>
      <c r="B791" s="16" t="s">
        <v>208</v>
      </c>
      <c r="C791" s="10">
        <v>373</v>
      </c>
      <c r="D791" s="15">
        <v>7986</v>
      </c>
      <c r="E791" s="15">
        <f t="shared" si="244"/>
        <v>8359</v>
      </c>
      <c r="F791" s="13">
        <v>33</v>
      </c>
      <c r="G791" s="13">
        <f t="shared" si="245"/>
        <v>11303.030303030304</v>
      </c>
      <c r="J791" s="10">
        <v>253</v>
      </c>
      <c r="K791" s="15">
        <v>13139</v>
      </c>
      <c r="L791" s="15">
        <f t="shared" si="237"/>
        <v>13392</v>
      </c>
      <c r="M791" s="10">
        <v>33</v>
      </c>
      <c r="N791" s="10">
        <f t="shared" si="243"/>
        <v>32.171581769436997</v>
      </c>
      <c r="O791" s="10">
        <f t="shared" si="239"/>
        <v>-64.525419484097171</v>
      </c>
      <c r="P791" s="10">
        <f t="shared" si="240"/>
        <v>-60.210551501375761</v>
      </c>
    </row>
    <row r="792" spans="1:16" x14ac:dyDescent="0.3">
      <c r="A792" s="14">
        <v>44609</v>
      </c>
      <c r="B792" s="16" t="s">
        <v>209</v>
      </c>
      <c r="C792" s="10">
        <v>249</v>
      </c>
      <c r="D792" s="15">
        <v>19200</v>
      </c>
      <c r="E792" s="15">
        <f t="shared" si="244"/>
        <v>19449</v>
      </c>
      <c r="F792" s="13">
        <v>33</v>
      </c>
      <c r="G792" s="13">
        <f t="shared" si="245"/>
        <v>7545.454545454546</v>
      </c>
      <c r="J792" s="10">
        <v>323</v>
      </c>
      <c r="K792" s="15">
        <v>26295</v>
      </c>
      <c r="L792" s="15">
        <f t="shared" si="237"/>
        <v>26618</v>
      </c>
      <c r="M792" s="10">
        <v>33</v>
      </c>
      <c r="O792" s="10">
        <f t="shared" ref="O792:O823" si="246">+(D792-K792)/D792*100</f>
        <v>-36.953125</v>
      </c>
      <c r="P792" s="10">
        <f t="shared" ref="P792:P823" si="247">+(E792-L792)/E792*100</f>
        <v>-36.86050696693917</v>
      </c>
    </row>
    <row r="793" spans="1:16" x14ac:dyDescent="0.3">
      <c r="A793" s="14">
        <v>44609</v>
      </c>
      <c r="B793" s="16" t="s">
        <v>210</v>
      </c>
      <c r="C793" s="10">
        <v>361</v>
      </c>
      <c r="D793" s="15">
        <v>10771</v>
      </c>
      <c r="E793" s="15">
        <f t="shared" si="244"/>
        <v>11132</v>
      </c>
      <c r="F793" s="13">
        <v>33</v>
      </c>
      <c r="G793" s="13">
        <f t="shared" si="245"/>
        <v>10939.39393939394</v>
      </c>
      <c r="J793" s="10">
        <v>192</v>
      </c>
      <c r="K793" s="15">
        <v>9791</v>
      </c>
      <c r="L793" s="15">
        <f t="shared" si="237"/>
        <v>9983</v>
      </c>
      <c r="M793" s="10">
        <v>33</v>
      </c>
      <c r="N793" s="10">
        <f t="shared" ref="N793:N824" si="248">+(C793-J793)/C793*100</f>
        <v>46.814404432132967</v>
      </c>
      <c r="O793" s="10">
        <f t="shared" si="246"/>
        <v>9.0985052455668001</v>
      </c>
      <c r="P793" s="10">
        <f t="shared" si="247"/>
        <v>10.321595400646784</v>
      </c>
    </row>
    <row r="794" spans="1:16" x14ac:dyDescent="0.3">
      <c r="A794" s="14">
        <v>44616</v>
      </c>
      <c r="B794" s="25">
        <v>7</v>
      </c>
      <c r="C794" s="10">
        <v>324</v>
      </c>
      <c r="D794" s="15">
        <v>19550</v>
      </c>
      <c r="E794" s="15">
        <f>+C794+D794</f>
        <v>19874</v>
      </c>
      <c r="F794" s="13">
        <v>50</v>
      </c>
      <c r="G794" s="13">
        <f>(1000/F794)*C794</f>
        <v>6480</v>
      </c>
      <c r="J794" s="10">
        <v>261</v>
      </c>
      <c r="K794" s="15">
        <v>13012</v>
      </c>
      <c r="L794" s="15">
        <f t="shared" si="237"/>
        <v>13273</v>
      </c>
      <c r="M794" s="13">
        <v>50</v>
      </c>
      <c r="N794" s="10">
        <f t="shared" si="248"/>
        <v>19.444444444444446</v>
      </c>
      <c r="O794" s="10">
        <f t="shared" si="246"/>
        <v>33.442455242966751</v>
      </c>
      <c r="P794" s="10">
        <f t="shared" si="247"/>
        <v>33.214249773573513</v>
      </c>
    </row>
    <row r="795" spans="1:16" x14ac:dyDescent="0.3">
      <c r="A795" s="14">
        <v>44616</v>
      </c>
      <c r="B795" s="16" t="s">
        <v>37</v>
      </c>
      <c r="C795" s="10">
        <v>369</v>
      </c>
      <c r="D795" s="15">
        <v>16859</v>
      </c>
      <c r="E795" s="15">
        <f t="shared" ref="E795:E810" si="249">+C795+D795</f>
        <v>17228</v>
      </c>
      <c r="F795" s="13">
        <v>50</v>
      </c>
      <c r="G795" s="13">
        <f t="shared" ref="G795:G810" si="250">(1000/F795)*C795</f>
        <v>7380</v>
      </c>
      <c r="J795" s="10">
        <v>225</v>
      </c>
      <c r="K795" s="15">
        <v>13662</v>
      </c>
      <c r="L795" s="15">
        <f t="shared" si="237"/>
        <v>13887</v>
      </c>
      <c r="M795" s="13">
        <v>50</v>
      </c>
      <c r="N795" s="10">
        <f t="shared" si="248"/>
        <v>39.024390243902438</v>
      </c>
      <c r="O795" s="10">
        <f t="shared" si="246"/>
        <v>18.963165075034105</v>
      </c>
      <c r="P795" s="10">
        <f t="shared" si="247"/>
        <v>19.392848850708148</v>
      </c>
    </row>
    <row r="796" spans="1:16" x14ac:dyDescent="0.3">
      <c r="A796" s="14">
        <v>44616</v>
      </c>
      <c r="B796" s="16" t="s">
        <v>39</v>
      </c>
      <c r="C796" s="10">
        <v>200</v>
      </c>
      <c r="D796" s="10">
        <v>16552</v>
      </c>
      <c r="E796" s="15">
        <f t="shared" si="249"/>
        <v>16752</v>
      </c>
      <c r="F796" s="13">
        <v>50</v>
      </c>
      <c r="G796" s="13">
        <f t="shared" si="250"/>
        <v>4000</v>
      </c>
      <c r="H796" s="10" t="s">
        <v>194</v>
      </c>
      <c r="J796" s="10">
        <v>143</v>
      </c>
      <c r="K796" s="15">
        <v>16713</v>
      </c>
      <c r="L796" s="15">
        <f t="shared" si="237"/>
        <v>16856</v>
      </c>
      <c r="M796" s="13">
        <v>50</v>
      </c>
      <c r="N796" s="10">
        <f t="shared" si="248"/>
        <v>28.499999999999996</v>
      </c>
      <c r="O796" s="10">
        <f t="shared" si="246"/>
        <v>-0.97269212179796993</v>
      </c>
      <c r="P796" s="10">
        <f t="shared" si="247"/>
        <v>-0.620821394460363</v>
      </c>
    </row>
    <row r="797" spans="1:16" x14ac:dyDescent="0.3">
      <c r="A797" s="14">
        <v>44616</v>
      </c>
      <c r="B797" s="16" t="s">
        <v>38</v>
      </c>
      <c r="C797" s="10">
        <v>357</v>
      </c>
      <c r="D797" s="10">
        <v>16066</v>
      </c>
      <c r="E797" s="15">
        <f t="shared" si="249"/>
        <v>16423</v>
      </c>
      <c r="F797" s="13">
        <v>50</v>
      </c>
      <c r="G797" s="13">
        <f t="shared" si="250"/>
        <v>7140</v>
      </c>
      <c r="J797" s="10">
        <v>192</v>
      </c>
      <c r="K797" s="15">
        <v>9823</v>
      </c>
      <c r="L797" s="15">
        <f t="shared" si="237"/>
        <v>10015</v>
      </c>
      <c r="M797" s="13">
        <v>50</v>
      </c>
      <c r="N797" s="10">
        <f t="shared" si="248"/>
        <v>46.218487394957982</v>
      </c>
      <c r="O797" s="10">
        <f t="shared" si="246"/>
        <v>38.858458857213989</v>
      </c>
      <c r="P797" s="10">
        <f t="shared" si="247"/>
        <v>39.018449735127561</v>
      </c>
    </row>
    <row r="798" spans="1:16" x14ac:dyDescent="0.3">
      <c r="A798" s="14">
        <v>44616</v>
      </c>
      <c r="B798" s="16" t="s">
        <v>36</v>
      </c>
      <c r="C798" s="10">
        <v>570</v>
      </c>
      <c r="D798" s="15">
        <v>22250</v>
      </c>
      <c r="E798" s="15">
        <f t="shared" si="249"/>
        <v>22820</v>
      </c>
      <c r="F798" s="13">
        <v>50</v>
      </c>
      <c r="G798" s="13">
        <f t="shared" si="250"/>
        <v>11400</v>
      </c>
      <c r="J798" s="10">
        <v>249</v>
      </c>
      <c r="K798" s="15">
        <v>15420</v>
      </c>
      <c r="L798" s="15">
        <f t="shared" si="237"/>
        <v>15669</v>
      </c>
      <c r="M798" s="13">
        <v>50</v>
      </c>
      <c r="N798" s="10">
        <f t="shared" si="248"/>
        <v>56.315789473684205</v>
      </c>
      <c r="O798" s="10">
        <f t="shared" si="246"/>
        <v>30.696629213483146</v>
      </c>
      <c r="P798" s="10">
        <f t="shared" si="247"/>
        <v>31.336546888694127</v>
      </c>
    </row>
    <row r="799" spans="1:16" x14ac:dyDescent="0.3">
      <c r="A799" s="14">
        <v>44616</v>
      </c>
      <c r="B799" s="16" t="s">
        <v>203</v>
      </c>
      <c r="C799" s="10">
        <v>324</v>
      </c>
      <c r="D799" s="15">
        <v>16078</v>
      </c>
      <c r="E799" s="15">
        <f t="shared" si="249"/>
        <v>16402</v>
      </c>
      <c r="F799" s="13">
        <v>50</v>
      </c>
      <c r="G799" s="13">
        <f t="shared" si="250"/>
        <v>6480</v>
      </c>
      <c r="J799" s="10">
        <v>241</v>
      </c>
      <c r="K799" s="15">
        <v>13074</v>
      </c>
      <c r="L799" s="15">
        <f t="shared" si="237"/>
        <v>13315</v>
      </c>
      <c r="M799" s="13">
        <v>50</v>
      </c>
      <c r="N799" s="10">
        <f t="shared" si="248"/>
        <v>25.617283950617285</v>
      </c>
      <c r="O799" s="10">
        <f t="shared" si="246"/>
        <v>18.683915909939046</v>
      </c>
      <c r="P799" s="10">
        <f t="shared" si="247"/>
        <v>18.820875502987441</v>
      </c>
    </row>
    <row r="800" spans="1:16" x14ac:dyDescent="0.3">
      <c r="A800" s="14">
        <v>44616</v>
      </c>
      <c r="B800" s="16" t="s">
        <v>204</v>
      </c>
      <c r="C800" s="10">
        <v>444</v>
      </c>
      <c r="D800" s="15">
        <v>17236</v>
      </c>
      <c r="E800" s="15">
        <f t="shared" si="249"/>
        <v>17680</v>
      </c>
      <c r="F800" s="13">
        <v>50</v>
      </c>
      <c r="G800" s="13">
        <f t="shared" si="250"/>
        <v>8880</v>
      </c>
      <c r="J800" s="10">
        <v>227</v>
      </c>
      <c r="K800" s="15">
        <v>13564</v>
      </c>
      <c r="L800" s="15">
        <f t="shared" si="237"/>
        <v>13791</v>
      </c>
      <c r="M800" s="13">
        <v>50</v>
      </c>
      <c r="N800" s="10">
        <f t="shared" si="248"/>
        <v>48.873873873873876</v>
      </c>
      <c r="O800" s="10">
        <f t="shared" si="246"/>
        <v>21.304246925040612</v>
      </c>
      <c r="P800" s="10">
        <f t="shared" si="247"/>
        <v>21.99660633484163</v>
      </c>
    </row>
    <row r="801" spans="1:16" x14ac:dyDescent="0.3">
      <c r="A801" s="14">
        <v>44616</v>
      </c>
      <c r="B801" s="16" t="s">
        <v>205</v>
      </c>
      <c r="C801" s="10">
        <v>359</v>
      </c>
      <c r="D801" s="15">
        <v>17110</v>
      </c>
      <c r="E801" s="15">
        <f t="shared" si="249"/>
        <v>17469</v>
      </c>
      <c r="F801" s="13">
        <v>50</v>
      </c>
      <c r="G801" s="13">
        <f t="shared" si="250"/>
        <v>7180</v>
      </c>
      <c r="J801" s="10">
        <v>210</v>
      </c>
      <c r="K801" s="15">
        <v>11341</v>
      </c>
      <c r="L801" s="15">
        <f t="shared" si="237"/>
        <v>11551</v>
      </c>
      <c r="M801" s="13">
        <v>50</v>
      </c>
      <c r="N801" s="10">
        <f t="shared" si="248"/>
        <v>41.504178272980504</v>
      </c>
      <c r="O801" s="10">
        <f t="shared" si="246"/>
        <v>33.717124488603154</v>
      </c>
      <c r="P801" s="10">
        <f t="shared" si="247"/>
        <v>33.877153815330011</v>
      </c>
    </row>
    <row r="802" spans="1:16" x14ac:dyDescent="0.3">
      <c r="A802" s="14">
        <v>44616</v>
      </c>
      <c r="B802" s="16" t="s">
        <v>206</v>
      </c>
      <c r="C802" s="10">
        <v>381</v>
      </c>
      <c r="D802" s="15">
        <v>19796</v>
      </c>
      <c r="E802" s="15">
        <f t="shared" si="249"/>
        <v>20177</v>
      </c>
      <c r="F802" s="13">
        <v>50</v>
      </c>
      <c r="G802" s="13">
        <f t="shared" si="250"/>
        <v>7620</v>
      </c>
      <c r="J802" s="10">
        <v>166</v>
      </c>
      <c r="K802" s="15">
        <v>11894</v>
      </c>
      <c r="L802" s="15">
        <f t="shared" si="237"/>
        <v>12060</v>
      </c>
      <c r="M802" s="13">
        <v>50</v>
      </c>
      <c r="N802" s="10">
        <f t="shared" si="248"/>
        <v>56.430446194225723</v>
      </c>
      <c r="O802" s="10">
        <f t="shared" si="246"/>
        <v>39.917154980804206</v>
      </c>
      <c r="P802" s="10">
        <f t="shared" si="247"/>
        <v>40.228973583783514</v>
      </c>
    </row>
    <row r="803" spans="1:16" x14ac:dyDescent="0.3">
      <c r="A803" s="14">
        <v>44616</v>
      </c>
      <c r="B803" s="16" t="s">
        <v>42</v>
      </c>
      <c r="C803" s="10">
        <v>210</v>
      </c>
      <c r="D803" s="15">
        <v>11969</v>
      </c>
      <c r="E803" s="15">
        <f t="shared" si="249"/>
        <v>12179</v>
      </c>
      <c r="F803" s="13">
        <v>50</v>
      </c>
      <c r="G803" s="13">
        <f t="shared" si="250"/>
        <v>4200</v>
      </c>
      <c r="J803" s="10">
        <v>189</v>
      </c>
      <c r="K803" s="15">
        <v>8340</v>
      </c>
      <c r="L803" s="15">
        <f t="shared" si="237"/>
        <v>8529</v>
      </c>
      <c r="M803" s="13">
        <v>50</v>
      </c>
      <c r="N803" s="10">
        <f t="shared" si="248"/>
        <v>10</v>
      </c>
      <c r="O803" s="10">
        <f t="shared" si="246"/>
        <v>30.319993316066508</v>
      </c>
      <c r="P803" s="10">
        <f t="shared" si="247"/>
        <v>29.969619837425078</v>
      </c>
    </row>
    <row r="804" spans="1:16" x14ac:dyDescent="0.3">
      <c r="A804" s="14">
        <v>44616</v>
      </c>
      <c r="B804" s="16" t="s">
        <v>43</v>
      </c>
      <c r="C804" s="10">
        <v>382</v>
      </c>
      <c r="D804" s="15">
        <v>16481</v>
      </c>
      <c r="E804" s="15">
        <f t="shared" si="249"/>
        <v>16863</v>
      </c>
      <c r="F804" s="13">
        <v>50</v>
      </c>
      <c r="G804" s="13">
        <f t="shared" si="250"/>
        <v>7640</v>
      </c>
      <c r="J804" s="10">
        <v>235</v>
      </c>
      <c r="K804" s="15">
        <v>15952</v>
      </c>
      <c r="L804" s="15">
        <f t="shared" si="237"/>
        <v>16187</v>
      </c>
      <c r="M804" s="13">
        <v>50</v>
      </c>
      <c r="N804" s="10">
        <f t="shared" si="248"/>
        <v>38.481675392670155</v>
      </c>
      <c r="O804" s="10">
        <f t="shared" si="246"/>
        <v>3.2097566895212668</v>
      </c>
      <c r="P804" s="10">
        <f t="shared" si="247"/>
        <v>4.0087766115163372</v>
      </c>
    </row>
    <row r="805" spans="1:16" x14ac:dyDescent="0.3">
      <c r="A805" s="14">
        <v>44616</v>
      </c>
      <c r="B805" s="16" t="s">
        <v>40</v>
      </c>
      <c r="C805" s="15">
        <v>314</v>
      </c>
      <c r="D805" s="15">
        <v>12675</v>
      </c>
      <c r="E805" s="15">
        <f t="shared" si="249"/>
        <v>12989</v>
      </c>
      <c r="F805" s="13">
        <v>50</v>
      </c>
      <c r="G805" s="13">
        <f t="shared" si="250"/>
        <v>6280</v>
      </c>
      <c r="J805" s="15">
        <v>282</v>
      </c>
      <c r="K805" s="15">
        <v>10708</v>
      </c>
      <c r="L805" s="15">
        <f t="shared" si="237"/>
        <v>10990</v>
      </c>
      <c r="M805" s="13">
        <v>50</v>
      </c>
      <c r="N805" s="10">
        <f t="shared" si="248"/>
        <v>10.191082802547772</v>
      </c>
      <c r="O805" s="10">
        <f t="shared" si="246"/>
        <v>15.518737672583827</v>
      </c>
      <c r="P805" s="10">
        <f t="shared" si="247"/>
        <v>15.389945338363232</v>
      </c>
    </row>
    <row r="806" spans="1:16" x14ac:dyDescent="0.3">
      <c r="A806" s="14">
        <v>44616</v>
      </c>
      <c r="B806" s="16" t="s">
        <v>41</v>
      </c>
      <c r="C806" s="10">
        <v>381</v>
      </c>
      <c r="D806" s="15">
        <v>15084</v>
      </c>
      <c r="E806" s="15">
        <f t="shared" si="249"/>
        <v>15465</v>
      </c>
      <c r="F806" s="13">
        <v>50</v>
      </c>
      <c r="G806" s="13">
        <f t="shared" si="250"/>
        <v>7620</v>
      </c>
      <c r="J806" s="10">
        <v>204</v>
      </c>
      <c r="K806" s="15">
        <v>15705</v>
      </c>
      <c r="L806" s="15">
        <f t="shared" si="237"/>
        <v>15909</v>
      </c>
      <c r="M806" s="13">
        <v>50</v>
      </c>
      <c r="N806" s="10">
        <f t="shared" si="248"/>
        <v>46.45669291338583</v>
      </c>
      <c r="O806" s="10">
        <f t="shared" si="246"/>
        <v>-4.1169451073985686</v>
      </c>
      <c r="P806" s="10">
        <f t="shared" si="247"/>
        <v>-2.8709990300678951</v>
      </c>
    </row>
    <row r="807" spans="1:16" x14ac:dyDescent="0.3">
      <c r="A807" s="14">
        <v>44616</v>
      </c>
      <c r="B807" s="16" t="s">
        <v>207</v>
      </c>
      <c r="C807" s="10">
        <v>301</v>
      </c>
      <c r="D807" s="15">
        <v>13301</v>
      </c>
      <c r="E807" s="15">
        <f t="shared" si="249"/>
        <v>13602</v>
      </c>
      <c r="F807" s="13">
        <v>50</v>
      </c>
      <c r="G807" s="13">
        <f t="shared" si="250"/>
        <v>6020</v>
      </c>
      <c r="J807" s="10">
        <v>173</v>
      </c>
      <c r="K807" s="15">
        <v>9859</v>
      </c>
      <c r="L807" s="15">
        <f t="shared" si="237"/>
        <v>10032</v>
      </c>
      <c r="M807" s="13">
        <v>50</v>
      </c>
      <c r="N807" s="10">
        <f t="shared" si="248"/>
        <v>42.524916943521596</v>
      </c>
      <c r="O807" s="10">
        <f t="shared" si="246"/>
        <v>25.877753552364485</v>
      </c>
      <c r="P807" s="10">
        <f t="shared" si="247"/>
        <v>26.246140273489193</v>
      </c>
    </row>
    <row r="808" spans="1:16" x14ac:dyDescent="0.3">
      <c r="A808" s="14">
        <v>44616</v>
      </c>
      <c r="B808" s="16" t="s">
        <v>208</v>
      </c>
      <c r="C808" s="10">
        <v>385</v>
      </c>
      <c r="D808" s="15">
        <v>10042</v>
      </c>
      <c r="E808" s="15">
        <f t="shared" si="249"/>
        <v>10427</v>
      </c>
      <c r="F808" s="13">
        <v>50</v>
      </c>
      <c r="G808" s="13">
        <f t="shared" si="250"/>
        <v>7700</v>
      </c>
      <c r="J808" s="10">
        <v>196</v>
      </c>
      <c r="K808" s="15">
        <v>11446</v>
      </c>
      <c r="L808" s="15">
        <f t="shared" si="237"/>
        <v>11642</v>
      </c>
      <c r="M808" s="13">
        <v>50</v>
      </c>
      <c r="N808" s="10">
        <f t="shared" si="248"/>
        <v>49.090909090909093</v>
      </c>
      <c r="O808" s="10">
        <f t="shared" si="246"/>
        <v>-13.981278629755028</v>
      </c>
      <c r="P808" s="10">
        <f t="shared" si="247"/>
        <v>-11.652440778747483</v>
      </c>
    </row>
    <row r="809" spans="1:16" x14ac:dyDescent="0.3">
      <c r="A809" s="14">
        <v>44616</v>
      </c>
      <c r="B809" s="16" t="s">
        <v>209</v>
      </c>
      <c r="C809" s="10">
        <v>208</v>
      </c>
      <c r="D809" s="15">
        <v>18603</v>
      </c>
      <c r="E809" s="15">
        <f t="shared" si="249"/>
        <v>18811</v>
      </c>
      <c r="F809" s="13">
        <v>50</v>
      </c>
      <c r="G809" s="13">
        <f t="shared" si="250"/>
        <v>4160</v>
      </c>
      <c r="J809" s="10">
        <v>184</v>
      </c>
      <c r="K809" s="15">
        <v>11161</v>
      </c>
      <c r="L809" s="15">
        <f t="shared" si="237"/>
        <v>11345</v>
      </c>
      <c r="M809" s="13">
        <v>50</v>
      </c>
      <c r="N809" s="10">
        <f t="shared" si="248"/>
        <v>11.538461538461538</v>
      </c>
      <c r="O809" s="10">
        <f t="shared" si="246"/>
        <v>40.004300381658872</v>
      </c>
      <c r="P809" s="10">
        <f t="shared" si="247"/>
        <v>39.689543352293875</v>
      </c>
    </row>
    <row r="810" spans="1:16" x14ac:dyDescent="0.3">
      <c r="A810" s="14">
        <v>44616</v>
      </c>
      <c r="B810" s="16" t="s">
        <v>210</v>
      </c>
      <c r="C810" s="10">
        <v>167</v>
      </c>
      <c r="D810" s="15">
        <v>11476</v>
      </c>
      <c r="E810" s="15">
        <f t="shared" si="249"/>
        <v>11643</v>
      </c>
      <c r="F810" s="13">
        <v>50</v>
      </c>
      <c r="G810" s="13">
        <f t="shared" si="250"/>
        <v>3340</v>
      </c>
      <c r="J810" s="10">
        <v>86</v>
      </c>
      <c r="K810" s="15">
        <v>7829</v>
      </c>
      <c r="L810" s="15">
        <f t="shared" si="237"/>
        <v>7915</v>
      </c>
      <c r="M810" s="13">
        <v>50</v>
      </c>
      <c r="N810" s="10">
        <f t="shared" si="248"/>
        <v>48.50299401197605</v>
      </c>
      <c r="O810" s="10">
        <f t="shared" si="246"/>
        <v>31.779365632624607</v>
      </c>
      <c r="P810" s="10">
        <f t="shared" si="247"/>
        <v>32.019239027741989</v>
      </c>
    </row>
    <row r="811" spans="1:16" x14ac:dyDescent="0.3">
      <c r="A811" s="14">
        <v>44621</v>
      </c>
      <c r="B811" s="25">
        <v>7</v>
      </c>
      <c r="C811" s="10">
        <v>160</v>
      </c>
      <c r="D811" s="15">
        <v>4759</v>
      </c>
      <c r="E811" s="15">
        <f>+C811+D811</f>
        <v>4919</v>
      </c>
      <c r="F811" s="13">
        <v>50</v>
      </c>
      <c r="G811" s="13">
        <f>(1000/F811)*C811</f>
        <v>3200</v>
      </c>
      <c r="J811" s="10">
        <v>154</v>
      </c>
      <c r="K811" s="15">
        <v>4336</v>
      </c>
      <c r="L811" s="15">
        <f t="shared" si="237"/>
        <v>4490</v>
      </c>
      <c r="M811" s="13">
        <v>50</v>
      </c>
      <c r="N811" s="10">
        <f t="shared" si="248"/>
        <v>3.75</v>
      </c>
      <c r="O811" s="10">
        <f t="shared" si="246"/>
        <v>8.8884219373818034</v>
      </c>
      <c r="P811" s="10">
        <f t="shared" si="247"/>
        <v>8.721284813986582</v>
      </c>
    </row>
    <row r="812" spans="1:16" x14ac:dyDescent="0.3">
      <c r="A812" s="14">
        <v>44621</v>
      </c>
      <c r="B812" s="16" t="s">
        <v>37</v>
      </c>
      <c r="C812" s="10">
        <v>78</v>
      </c>
      <c r="D812" s="15">
        <v>4043</v>
      </c>
      <c r="E812" s="15">
        <f t="shared" ref="E812:E827" si="251">+C812+D812</f>
        <v>4121</v>
      </c>
      <c r="F812" s="13">
        <v>50</v>
      </c>
      <c r="G812" s="13">
        <f t="shared" ref="G812:G827" si="252">(1000/F812)*C812</f>
        <v>1560</v>
      </c>
      <c r="J812" s="10">
        <v>218</v>
      </c>
      <c r="K812" s="15">
        <v>2468</v>
      </c>
      <c r="L812" s="15">
        <f t="shared" si="237"/>
        <v>2686</v>
      </c>
      <c r="M812" s="13">
        <v>50</v>
      </c>
      <c r="N812" s="10">
        <f t="shared" si="248"/>
        <v>-179.4871794871795</v>
      </c>
      <c r="O812" s="10">
        <f t="shared" si="246"/>
        <v>38.956220628246349</v>
      </c>
      <c r="P812" s="10">
        <f t="shared" si="247"/>
        <v>34.821645231739865</v>
      </c>
    </row>
    <row r="813" spans="1:16" x14ac:dyDescent="0.3">
      <c r="A813" s="14">
        <v>44621</v>
      </c>
      <c r="B813" s="16" t="s">
        <v>39</v>
      </c>
      <c r="C813" s="10">
        <v>91</v>
      </c>
      <c r="D813" s="10">
        <v>4121</v>
      </c>
      <c r="E813" s="15">
        <f t="shared" si="251"/>
        <v>4212</v>
      </c>
      <c r="F813" s="13">
        <v>50</v>
      </c>
      <c r="G813" s="13">
        <f t="shared" si="252"/>
        <v>1820</v>
      </c>
      <c r="H813" s="10" t="s">
        <v>194</v>
      </c>
      <c r="J813" s="10">
        <v>180</v>
      </c>
      <c r="K813" s="15">
        <v>6049</v>
      </c>
      <c r="L813" s="15">
        <f t="shared" si="237"/>
        <v>6229</v>
      </c>
      <c r="M813" s="13">
        <v>50</v>
      </c>
      <c r="N813" s="10">
        <f t="shared" si="248"/>
        <v>-97.802197802197796</v>
      </c>
      <c r="O813" s="10">
        <f t="shared" si="246"/>
        <v>-46.784760980344572</v>
      </c>
      <c r="P813" s="10">
        <f t="shared" si="247"/>
        <v>-47.886989553656221</v>
      </c>
    </row>
    <row r="814" spans="1:16" x14ac:dyDescent="0.3">
      <c r="A814" s="14">
        <v>44621</v>
      </c>
      <c r="B814" s="16" t="s">
        <v>38</v>
      </c>
      <c r="C814" s="10">
        <v>195</v>
      </c>
      <c r="D814" s="10">
        <v>9237</v>
      </c>
      <c r="E814" s="15">
        <f t="shared" si="251"/>
        <v>9432</v>
      </c>
      <c r="F814" s="13">
        <v>50</v>
      </c>
      <c r="G814" s="13">
        <f t="shared" si="252"/>
        <v>3900</v>
      </c>
      <c r="J814" s="10">
        <v>202</v>
      </c>
      <c r="K814" s="15">
        <v>5210</v>
      </c>
      <c r="L814" s="15">
        <f t="shared" si="237"/>
        <v>5412</v>
      </c>
      <c r="M814" s="13">
        <v>50</v>
      </c>
      <c r="N814" s="10">
        <f t="shared" si="248"/>
        <v>-3.5897435897435894</v>
      </c>
      <c r="O814" s="10">
        <f t="shared" si="246"/>
        <v>43.596405759445709</v>
      </c>
      <c r="P814" s="10">
        <f t="shared" si="247"/>
        <v>42.62086513994911</v>
      </c>
    </row>
    <row r="815" spans="1:16" x14ac:dyDescent="0.3">
      <c r="A815" s="14">
        <v>44621</v>
      </c>
      <c r="B815" s="16" t="s">
        <v>36</v>
      </c>
      <c r="C815" s="10">
        <v>324</v>
      </c>
      <c r="D815" s="15">
        <v>5286</v>
      </c>
      <c r="E815" s="15">
        <f t="shared" si="251"/>
        <v>5610</v>
      </c>
      <c r="F815" s="13">
        <v>50</v>
      </c>
      <c r="G815" s="13">
        <f t="shared" si="252"/>
        <v>6480</v>
      </c>
      <c r="J815" s="10">
        <v>182</v>
      </c>
      <c r="K815" s="15">
        <v>6510</v>
      </c>
      <c r="L815" s="15">
        <f t="shared" si="237"/>
        <v>6692</v>
      </c>
      <c r="M815" s="13">
        <v>50</v>
      </c>
      <c r="N815" s="10">
        <f t="shared" si="248"/>
        <v>43.827160493827158</v>
      </c>
      <c r="O815" s="10">
        <f t="shared" si="246"/>
        <v>-23.15550510783201</v>
      </c>
      <c r="P815" s="10">
        <f t="shared" si="247"/>
        <v>-19.286987522281642</v>
      </c>
    </row>
    <row r="816" spans="1:16" x14ac:dyDescent="0.3">
      <c r="A816" s="14">
        <v>44621</v>
      </c>
      <c r="B816" s="16" t="s">
        <v>203</v>
      </c>
      <c r="C816" s="10">
        <v>295</v>
      </c>
      <c r="D816" s="15">
        <v>4195</v>
      </c>
      <c r="E816" s="15">
        <f t="shared" si="251"/>
        <v>4490</v>
      </c>
      <c r="F816" s="13">
        <v>50</v>
      </c>
      <c r="G816" s="13">
        <f t="shared" si="252"/>
        <v>5900</v>
      </c>
      <c r="J816" s="10">
        <v>280</v>
      </c>
      <c r="K816" s="15">
        <v>3593</v>
      </c>
      <c r="L816" s="15">
        <f t="shared" si="237"/>
        <v>3873</v>
      </c>
      <c r="M816" s="13">
        <v>50</v>
      </c>
      <c r="N816" s="10">
        <f t="shared" si="248"/>
        <v>5.0847457627118651</v>
      </c>
      <c r="O816" s="10">
        <f t="shared" si="246"/>
        <v>14.350417163289631</v>
      </c>
      <c r="P816" s="10">
        <f t="shared" si="247"/>
        <v>13.741648106904231</v>
      </c>
    </row>
    <row r="817" spans="1:16" x14ac:dyDescent="0.3">
      <c r="A817" s="14">
        <v>44621</v>
      </c>
      <c r="B817" s="16" t="s">
        <v>204</v>
      </c>
      <c r="C817" s="10">
        <v>92</v>
      </c>
      <c r="D817" s="15">
        <v>3337</v>
      </c>
      <c r="E817" s="15">
        <f t="shared" si="251"/>
        <v>3429</v>
      </c>
      <c r="F817" s="13">
        <v>50</v>
      </c>
      <c r="G817" s="13">
        <f t="shared" si="252"/>
        <v>1840</v>
      </c>
      <c r="J817" s="10">
        <v>57</v>
      </c>
      <c r="K817" s="15">
        <v>2861</v>
      </c>
      <c r="L817" s="15">
        <f t="shared" si="237"/>
        <v>2918</v>
      </c>
      <c r="M817" s="13">
        <v>50</v>
      </c>
      <c r="N817" s="10">
        <f t="shared" si="248"/>
        <v>38.04347826086957</v>
      </c>
      <c r="O817" s="10">
        <f t="shared" si="246"/>
        <v>14.264309259814203</v>
      </c>
      <c r="P817" s="10">
        <f t="shared" si="247"/>
        <v>14.902303878681829</v>
      </c>
    </row>
    <row r="818" spans="1:16" x14ac:dyDescent="0.3">
      <c r="A818" s="14">
        <v>44621</v>
      </c>
      <c r="B818" s="16" t="s">
        <v>205</v>
      </c>
      <c r="C818" s="10">
        <v>709</v>
      </c>
      <c r="D818" s="15">
        <v>4765</v>
      </c>
      <c r="E818" s="15">
        <f t="shared" si="251"/>
        <v>5474</v>
      </c>
      <c r="F818" s="13">
        <v>50</v>
      </c>
      <c r="G818" s="13">
        <f t="shared" si="252"/>
        <v>14180</v>
      </c>
      <c r="J818" s="10">
        <v>245</v>
      </c>
      <c r="K818" s="15">
        <v>1949</v>
      </c>
      <c r="L818" s="15">
        <f t="shared" si="237"/>
        <v>2194</v>
      </c>
      <c r="M818" s="13">
        <v>50</v>
      </c>
      <c r="N818" s="10">
        <f t="shared" si="248"/>
        <v>65.444287729196049</v>
      </c>
      <c r="O818" s="10">
        <f t="shared" si="246"/>
        <v>59.097586568730321</v>
      </c>
      <c r="P818" s="10">
        <f t="shared" si="247"/>
        <v>59.919620021921816</v>
      </c>
    </row>
    <row r="819" spans="1:16" x14ac:dyDescent="0.3">
      <c r="A819" s="14">
        <v>44621</v>
      </c>
      <c r="B819" s="16" t="s">
        <v>206</v>
      </c>
      <c r="C819" s="10">
        <v>193</v>
      </c>
      <c r="D819" s="15">
        <v>5328</v>
      </c>
      <c r="E819" s="15">
        <f t="shared" si="251"/>
        <v>5521</v>
      </c>
      <c r="F819" s="13">
        <v>50</v>
      </c>
      <c r="G819" s="13">
        <f t="shared" si="252"/>
        <v>3860</v>
      </c>
      <c r="J819" s="10">
        <v>159</v>
      </c>
      <c r="K819" s="15">
        <v>5864</v>
      </c>
      <c r="L819" s="15">
        <f t="shared" si="237"/>
        <v>6023</v>
      </c>
      <c r="M819" s="13">
        <v>50</v>
      </c>
      <c r="N819" s="10">
        <f t="shared" si="248"/>
        <v>17.616580310880828</v>
      </c>
      <c r="O819" s="10">
        <f t="shared" si="246"/>
        <v>-10.06006006006006</v>
      </c>
      <c r="P819" s="10">
        <f t="shared" si="247"/>
        <v>-9.0925556964318055</v>
      </c>
    </row>
    <row r="820" spans="1:16" x14ac:dyDescent="0.3">
      <c r="A820" s="14">
        <v>44621</v>
      </c>
      <c r="B820" s="16" t="s">
        <v>42</v>
      </c>
      <c r="C820" s="10">
        <v>355</v>
      </c>
      <c r="D820" s="15">
        <v>4232</v>
      </c>
      <c r="E820" s="15">
        <f t="shared" si="251"/>
        <v>4587</v>
      </c>
      <c r="F820" s="13">
        <v>50</v>
      </c>
      <c r="G820" s="13">
        <f t="shared" si="252"/>
        <v>7100</v>
      </c>
      <c r="J820" s="10">
        <v>174</v>
      </c>
      <c r="K820" s="15">
        <v>3961</v>
      </c>
      <c r="L820" s="15">
        <f t="shared" ref="L820:L844" si="253">+J820+K820</f>
        <v>4135</v>
      </c>
      <c r="M820" s="13">
        <v>50</v>
      </c>
      <c r="N820" s="10">
        <f t="shared" si="248"/>
        <v>50.985915492957744</v>
      </c>
      <c r="O820" s="10">
        <f t="shared" si="246"/>
        <v>6.4035916824196599</v>
      </c>
      <c r="P820" s="10">
        <f t="shared" si="247"/>
        <v>9.8539350337911493</v>
      </c>
    </row>
    <row r="821" spans="1:16" x14ac:dyDescent="0.3">
      <c r="A821" s="14">
        <v>44621</v>
      </c>
      <c r="B821" s="16" t="s">
        <v>43</v>
      </c>
      <c r="C821" s="10">
        <v>117</v>
      </c>
      <c r="D821" s="15">
        <v>3356</v>
      </c>
      <c r="E821" s="15">
        <f t="shared" si="251"/>
        <v>3473</v>
      </c>
      <c r="F821" s="13">
        <v>50</v>
      </c>
      <c r="G821" s="13">
        <f t="shared" si="252"/>
        <v>2340</v>
      </c>
      <c r="J821" s="10">
        <v>56</v>
      </c>
      <c r="K821" s="15">
        <v>3850</v>
      </c>
      <c r="L821" s="15">
        <f t="shared" si="253"/>
        <v>3906</v>
      </c>
      <c r="M821" s="13">
        <v>50</v>
      </c>
      <c r="N821" s="10">
        <f t="shared" si="248"/>
        <v>52.136752136752143</v>
      </c>
      <c r="O821" s="10">
        <f t="shared" si="246"/>
        <v>-14.719904648390941</v>
      </c>
      <c r="P821" s="10">
        <f t="shared" si="247"/>
        <v>-12.467607255974663</v>
      </c>
    </row>
    <row r="822" spans="1:16" x14ac:dyDescent="0.3">
      <c r="A822" s="14">
        <v>44621</v>
      </c>
      <c r="B822" s="16" t="s">
        <v>40</v>
      </c>
      <c r="C822" s="15">
        <v>683</v>
      </c>
      <c r="D822" s="15">
        <v>3308</v>
      </c>
      <c r="E822" s="15">
        <f>+C822+D822</f>
        <v>3991</v>
      </c>
      <c r="F822" s="13">
        <v>50</v>
      </c>
      <c r="G822" s="13">
        <f t="shared" si="252"/>
        <v>13660</v>
      </c>
      <c r="J822" s="15">
        <v>203</v>
      </c>
      <c r="K822" s="15">
        <v>7349</v>
      </c>
      <c r="L822" s="15">
        <f t="shared" si="253"/>
        <v>7552</v>
      </c>
      <c r="M822" s="13">
        <v>50</v>
      </c>
      <c r="N822" s="10">
        <f t="shared" si="248"/>
        <v>70.278184480234259</v>
      </c>
      <c r="O822" s="10">
        <f t="shared" si="246"/>
        <v>-122.15840386940751</v>
      </c>
      <c r="P822" s="10">
        <f t="shared" si="247"/>
        <v>-89.225757955399658</v>
      </c>
    </row>
    <row r="823" spans="1:16" x14ac:dyDescent="0.3">
      <c r="A823" s="14">
        <v>44621</v>
      </c>
      <c r="B823" s="16" t="s">
        <v>41</v>
      </c>
      <c r="C823" s="10">
        <v>290</v>
      </c>
      <c r="D823" s="15">
        <v>4942</v>
      </c>
      <c r="E823" s="15">
        <f t="shared" si="251"/>
        <v>5232</v>
      </c>
      <c r="F823" s="13">
        <v>50</v>
      </c>
      <c r="G823" s="13">
        <f t="shared" si="252"/>
        <v>5800</v>
      </c>
      <c r="J823" s="10">
        <v>159</v>
      </c>
      <c r="K823" s="15">
        <v>2320</v>
      </c>
      <c r="L823" s="15">
        <f t="shared" si="253"/>
        <v>2479</v>
      </c>
      <c r="M823" s="13">
        <v>50</v>
      </c>
      <c r="N823" s="10">
        <f t="shared" si="248"/>
        <v>45.172413793103452</v>
      </c>
      <c r="O823" s="10">
        <f t="shared" si="246"/>
        <v>53.05544314042897</v>
      </c>
      <c r="P823" s="10">
        <f t="shared" si="247"/>
        <v>52.618501529051983</v>
      </c>
    </row>
    <row r="824" spans="1:16" x14ac:dyDescent="0.3">
      <c r="A824" s="14">
        <v>44621</v>
      </c>
      <c r="B824" s="16" t="s">
        <v>207</v>
      </c>
      <c r="C824" s="10">
        <v>443</v>
      </c>
      <c r="D824" s="15">
        <v>5355</v>
      </c>
      <c r="E824" s="15">
        <f t="shared" si="251"/>
        <v>5798</v>
      </c>
      <c r="F824" s="13">
        <v>50</v>
      </c>
      <c r="G824" s="13">
        <f t="shared" si="252"/>
        <v>8860</v>
      </c>
      <c r="J824" s="10">
        <v>48</v>
      </c>
      <c r="K824" s="15">
        <v>5402</v>
      </c>
      <c r="L824" s="15">
        <f t="shared" si="253"/>
        <v>5450</v>
      </c>
      <c r="M824" s="13">
        <v>50</v>
      </c>
      <c r="N824" s="10">
        <f t="shared" si="248"/>
        <v>89.164785553047395</v>
      </c>
      <c r="O824" s="10">
        <f t="shared" ref="O824:O855" si="254">+(D824-K824)/D824*100</f>
        <v>-0.87768440709617179</v>
      </c>
      <c r="P824" s="10">
        <f t="shared" ref="P824:P855" si="255">+(E824-L824)/E824*100</f>
        <v>6.0020696791997237</v>
      </c>
    </row>
    <row r="825" spans="1:16" x14ac:dyDescent="0.3">
      <c r="A825" s="14">
        <v>44621</v>
      </c>
      <c r="B825" s="16" t="s">
        <v>208</v>
      </c>
      <c r="C825" s="10">
        <v>159</v>
      </c>
      <c r="D825" s="15">
        <v>3957</v>
      </c>
      <c r="E825" s="15">
        <f t="shared" si="251"/>
        <v>4116</v>
      </c>
      <c r="F825" s="13">
        <v>50</v>
      </c>
      <c r="G825" s="13">
        <f t="shared" si="252"/>
        <v>3180</v>
      </c>
      <c r="J825" s="10">
        <v>95</v>
      </c>
      <c r="K825" s="15">
        <v>2878</v>
      </c>
      <c r="L825" s="15">
        <f t="shared" si="253"/>
        <v>2973</v>
      </c>
      <c r="M825" s="13">
        <v>50</v>
      </c>
      <c r="N825" s="10">
        <f t="shared" ref="N825:N856" si="256">+(C825-J825)/C825*100</f>
        <v>40.25157232704403</v>
      </c>
      <c r="O825" s="10">
        <f t="shared" si="254"/>
        <v>27.268132423553197</v>
      </c>
      <c r="P825" s="10">
        <f t="shared" si="255"/>
        <v>27.769679300291543</v>
      </c>
    </row>
    <row r="826" spans="1:16" x14ac:dyDescent="0.3">
      <c r="A826" s="14">
        <v>44621</v>
      </c>
      <c r="B826" s="16" t="s">
        <v>209</v>
      </c>
      <c r="C826" s="10">
        <v>236</v>
      </c>
      <c r="D826" s="15">
        <v>3948</v>
      </c>
      <c r="E826" s="15">
        <f t="shared" si="251"/>
        <v>4184</v>
      </c>
      <c r="F826" s="13">
        <v>50</v>
      </c>
      <c r="G826" s="13">
        <f t="shared" si="252"/>
        <v>4720</v>
      </c>
      <c r="J826" s="10">
        <v>153</v>
      </c>
      <c r="K826" s="15">
        <v>3920</v>
      </c>
      <c r="L826" s="15">
        <f t="shared" si="253"/>
        <v>4073</v>
      </c>
      <c r="M826" s="13">
        <v>50</v>
      </c>
      <c r="N826" s="10">
        <f t="shared" si="256"/>
        <v>35.16949152542373</v>
      </c>
      <c r="O826" s="10">
        <f t="shared" si="254"/>
        <v>0.70921985815602839</v>
      </c>
      <c r="P826" s="10">
        <f t="shared" si="255"/>
        <v>2.652963671128107</v>
      </c>
    </row>
    <row r="827" spans="1:16" x14ac:dyDescent="0.3">
      <c r="A827" s="14">
        <v>44621</v>
      </c>
      <c r="B827" s="16" t="s">
        <v>210</v>
      </c>
      <c r="C827" s="10">
        <v>80</v>
      </c>
      <c r="D827" s="15">
        <v>2992</v>
      </c>
      <c r="E827" s="15">
        <f t="shared" si="251"/>
        <v>3072</v>
      </c>
      <c r="F827" s="13">
        <v>50</v>
      </c>
      <c r="G827" s="13">
        <f t="shared" si="252"/>
        <v>1600</v>
      </c>
      <c r="J827" s="10">
        <v>37</v>
      </c>
      <c r="K827" s="15">
        <v>3666</v>
      </c>
      <c r="L827" s="15">
        <f t="shared" si="253"/>
        <v>3703</v>
      </c>
      <c r="M827" s="13">
        <v>50</v>
      </c>
      <c r="N827" s="10">
        <f t="shared" si="256"/>
        <v>53.75</v>
      </c>
      <c r="O827" s="10">
        <f t="shared" si="254"/>
        <v>-22.526737967914439</v>
      </c>
      <c r="P827" s="10">
        <f t="shared" si="255"/>
        <v>-20.540364583333336</v>
      </c>
    </row>
    <row r="828" spans="1:16" x14ac:dyDescent="0.3">
      <c r="A828" s="14">
        <v>44622</v>
      </c>
      <c r="B828" s="25">
        <v>7</v>
      </c>
      <c r="C828" s="10">
        <v>177</v>
      </c>
      <c r="D828" s="15">
        <v>5923</v>
      </c>
      <c r="E828" s="15">
        <f>+C828+D828</f>
        <v>6100</v>
      </c>
      <c r="F828" s="13">
        <v>50</v>
      </c>
      <c r="G828" s="13">
        <f>(1000/F828)*C828</f>
        <v>3540</v>
      </c>
      <c r="J828" s="10">
        <v>227</v>
      </c>
      <c r="K828" s="15">
        <v>11292</v>
      </c>
      <c r="L828" s="15">
        <f t="shared" si="253"/>
        <v>11519</v>
      </c>
      <c r="M828" s="13">
        <v>50</v>
      </c>
      <c r="N828" s="10">
        <f t="shared" si="256"/>
        <v>-28.248587570621471</v>
      </c>
      <c r="O828" s="10">
        <f t="shared" si="254"/>
        <v>-90.646631774438617</v>
      </c>
      <c r="P828" s="10">
        <f t="shared" si="255"/>
        <v>-88.836065573770497</v>
      </c>
    </row>
    <row r="829" spans="1:16" x14ac:dyDescent="0.3">
      <c r="A829" s="14">
        <v>44622</v>
      </c>
      <c r="B829" s="16" t="s">
        <v>37</v>
      </c>
      <c r="C829" s="10">
        <v>257</v>
      </c>
      <c r="D829" s="15">
        <v>14628</v>
      </c>
      <c r="E829" s="15">
        <f t="shared" ref="E829:E844" si="257">+C829+D829</f>
        <v>14885</v>
      </c>
      <c r="F829" s="13">
        <v>50</v>
      </c>
      <c r="G829" s="13">
        <f t="shared" ref="G829:G844" si="258">(1000/F829)*C829</f>
        <v>5140</v>
      </c>
      <c r="J829" s="10">
        <v>108</v>
      </c>
      <c r="K829" s="15">
        <v>3604</v>
      </c>
      <c r="L829" s="15">
        <f t="shared" si="253"/>
        <v>3712</v>
      </c>
      <c r="M829" s="13">
        <v>50</v>
      </c>
      <c r="N829" s="10">
        <f t="shared" si="256"/>
        <v>57.976653696498062</v>
      </c>
      <c r="O829" s="10">
        <f t="shared" si="254"/>
        <v>75.362318840579718</v>
      </c>
      <c r="P829" s="10">
        <f t="shared" si="255"/>
        <v>75.062143097077595</v>
      </c>
    </row>
    <row r="830" spans="1:16" x14ac:dyDescent="0.3">
      <c r="A830" s="14">
        <v>44622</v>
      </c>
      <c r="B830" s="16" t="s">
        <v>39</v>
      </c>
      <c r="C830" s="10">
        <v>288</v>
      </c>
      <c r="D830" s="10">
        <v>10980</v>
      </c>
      <c r="E830" s="15">
        <f t="shared" si="257"/>
        <v>11268</v>
      </c>
      <c r="F830" s="13">
        <v>50</v>
      </c>
      <c r="G830" s="13">
        <f t="shared" si="258"/>
        <v>5760</v>
      </c>
      <c r="H830" s="10" t="s">
        <v>194</v>
      </c>
      <c r="J830" s="10">
        <v>126</v>
      </c>
      <c r="K830" s="15">
        <v>13733</v>
      </c>
      <c r="L830" s="15">
        <f t="shared" si="253"/>
        <v>13859</v>
      </c>
      <c r="M830" s="13">
        <v>50</v>
      </c>
      <c r="N830" s="10">
        <f t="shared" si="256"/>
        <v>56.25</v>
      </c>
      <c r="O830" s="10">
        <f t="shared" si="254"/>
        <v>-25.072859744990893</v>
      </c>
      <c r="P830" s="10">
        <f t="shared" si="255"/>
        <v>-22.994320198793041</v>
      </c>
    </row>
    <row r="831" spans="1:16" x14ac:dyDescent="0.3">
      <c r="A831" s="14">
        <v>44622</v>
      </c>
      <c r="B831" s="16" t="s">
        <v>38</v>
      </c>
      <c r="C831" s="10">
        <v>148</v>
      </c>
      <c r="D831" s="10">
        <v>5389</v>
      </c>
      <c r="E831" s="15">
        <f t="shared" si="257"/>
        <v>5537</v>
      </c>
      <c r="F831" s="13">
        <v>50</v>
      </c>
      <c r="G831" s="13">
        <f t="shared" si="258"/>
        <v>2960</v>
      </c>
      <c r="J831" s="10">
        <v>135</v>
      </c>
      <c r="K831" s="15">
        <v>10314</v>
      </c>
      <c r="L831" s="15">
        <f t="shared" si="253"/>
        <v>10449</v>
      </c>
      <c r="M831" s="13">
        <v>50</v>
      </c>
      <c r="N831" s="10">
        <f t="shared" si="256"/>
        <v>8.7837837837837842</v>
      </c>
      <c r="O831" s="10">
        <f t="shared" si="254"/>
        <v>-91.389868250139173</v>
      </c>
      <c r="P831" s="10">
        <f t="shared" si="255"/>
        <v>-88.712299078923607</v>
      </c>
    </row>
    <row r="832" spans="1:16" x14ac:dyDescent="0.3">
      <c r="A832" s="14">
        <v>44622</v>
      </c>
      <c r="B832" s="16" t="s">
        <v>36</v>
      </c>
      <c r="C832" s="10">
        <v>138</v>
      </c>
      <c r="D832" s="15">
        <v>11044</v>
      </c>
      <c r="E832" s="15">
        <f t="shared" si="257"/>
        <v>11182</v>
      </c>
      <c r="F832" s="13">
        <v>50</v>
      </c>
      <c r="G832" s="13">
        <f t="shared" si="258"/>
        <v>2760</v>
      </c>
      <c r="J832" s="10">
        <v>104</v>
      </c>
      <c r="K832" s="15">
        <v>4769</v>
      </c>
      <c r="L832" s="15">
        <f t="shared" si="253"/>
        <v>4873</v>
      </c>
      <c r="M832" s="13">
        <v>50</v>
      </c>
      <c r="N832" s="10">
        <f t="shared" si="256"/>
        <v>24.637681159420293</v>
      </c>
      <c r="O832" s="10">
        <f t="shared" si="254"/>
        <v>56.81818181818182</v>
      </c>
      <c r="P832" s="10">
        <f t="shared" si="255"/>
        <v>56.421033804328381</v>
      </c>
    </row>
    <row r="833" spans="1:16" x14ac:dyDescent="0.3">
      <c r="A833" s="14">
        <v>44622</v>
      </c>
      <c r="B833" s="16" t="s">
        <v>203</v>
      </c>
      <c r="C833" s="10">
        <v>246</v>
      </c>
      <c r="D833" s="15">
        <v>10983</v>
      </c>
      <c r="E833" s="15">
        <f t="shared" si="257"/>
        <v>11229</v>
      </c>
      <c r="F833" s="13">
        <v>50</v>
      </c>
      <c r="G833" s="13">
        <f t="shared" si="258"/>
        <v>4920</v>
      </c>
      <c r="J833" s="10">
        <v>82</v>
      </c>
      <c r="K833" s="15">
        <v>6403</v>
      </c>
      <c r="L833" s="15">
        <f t="shared" si="253"/>
        <v>6485</v>
      </c>
      <c r="M833" s="13">
        <v>50</v>
      </c>
      <c r="N833" s="10">
        <f t="shared" si="256"/>
        <v>66.666666666666657</v>
      </c>
      <c r="O833" s="10">
        <f t="shared" si="254"/>
        <v>41.700810343257757</v>
      </c>
      <c r="P833" s="10">
        <f t="shared" si="255"/>
        <v>42.24775135809066</v>
      </c>
    </row>
    <row r="834" spans="1:16" x14ac:dyDescent="0.3">
      <c r="A834" s="14">
        <v>44622</v>
      </c>
      <c r="B834" s="16" t="s">
        <v>204</v>
      </c>
      <c r="C834" s="10">
        <v>170</v>
      </c>
      <c r="D834" s="15">
        <v>5895</v>
      </c>
      <c r="E834" s="15">
        <f t="shared" si="257"/>
        <v>6065</v>
      </c>
      <c r="F834" s="13">
        <v>50</v>
      </c>
      <c r="G834" s="13">
        <f t="shared" si="258"/>
        <v>3400</v>
      </c>
      <c r="J834" s="10">
        <v>109</v>
      </c>
      <c r="K834" s="15">
        <v>9231</v>
      </c>
      <c r="L834" s="15">
        <f t="shared" si="253"/>
        <v>9340</v>
      </c>
      <c r="M834" s="13">
        <v>50</v>
      </c>
      <c r="N834" s="10">
        <f t="shared" si="256"/>
        <v>35.882352941176471</v>
      </c>
      <c r="O834" s="10">
        <f t="shared" si="254"/>
        <v>-56.590330788804067</v>
      </c>
      <c r="P834" s="10">
        <f t="shared" si="255"/>
        <v>-53.998351195383343</v>
      </c>
    </row>
    <row r="835" spans="1:16" x14ac:dyDescent="0.3">
      <c r="A835" s="14">
        <v>44622</v>
      </c>
      <c r="B835" s="16" t="s">
        <v>205</v>
      </c>
      <c r="C835" s="10">
        <v>130</v>
      </c>
      <c r="D835" s="15">
        <v>5025</v>
      </c>
      <c r="E835" s="15">
        <f t="shared" si="257"/>
        <v>5155</v>
      </c>
      <c r="F835" s="13">
        <v>50</v>
      </c>
      <c r="G835" s="13">
        <f t="shared" si="258"/>
        <v>2600</v>
      </c>
      <c r="J835" s="10">
        <v>127</v>
      </c>
      <c r="K835" s="15">
        <v>5035</v>
      </c>
      <c r="L835" s="15">
        <f t="shared" si="253"/>
        <v>5162</v>
      </c>
      <c r="M835" s="13">
        <v>50</v>
      </c>
      <c r="N835" s="10">
        <f t="shared" si="256"/>
        <v>2.3076923076923079</v>
      </c>
      <c r="O835" s="10">
        <f t="shared" si="254"/>
        <v>-0.19900497512437809</v>
      </c>
      <c r="P835" s="10">
        <f t="shared" si="255"/>
        <v>-0.13579049466537341</v>
      </c>
    </row>
    <row r="836" spans="1:16" x14ac:dyDescent="0.3">
      <c r="A836" s="14">
        <v>44622</v>
      </c>
      <c r="B836" s="16" t="s">
        <v>206</v>
      </c>
      <c r="C836" s="10">
        <v>180</v>
      </c>
      <c r="D836" s="15">
        <v>5076</v>
      </c>
      <c r="E836" s="15">
        <f t="shared" si="257"/>
        <v>5256</v>
      </c>
      <c r="F836" s="13">
        <v>50</v>
      </c>
      <c r="G836" s="13">
        <f t="shared" si="258"/>
        <v>3600</v>
      </c>
      <c r="J836" s="10">
        <v>108</v>
      </c>
      <c r="K836" s="15">
        <v>5087</v>
      </c>
      <c r="L836" s="15">
        <f t="shared" si="253"/>
        <v>5195</v>
      </c>
      <c r="M836" s="13">
        <v>50</v>
      </c>
      <c r="N836" s="10">
        <f t="shared" si="256"/>
        <v>40</v>
      </c>
      <c r="O836" s="10">
        <f t="shared" si="254"/>
        <v>-0.21670606776989756</v>
      </c>
      <c r="P836" s="10">
        <f t="shared" si="255"/>
        <v>1.1605783866057837</v>
      </c>
    </row>
    <row r="837" spans="1:16" x14ac:dyDescent="0.3">
      <c r="A837" s="14">
        <v>44622</v>
      </c>
      <c r="B837" s="16" t="s">
        <v>42</v>
      </c>
      <c r="C837" s="10">
        <v>195</v>
      </c>
      <c r="D837" s="15">
        <v>6279</v>
      </c>
      <c r="E837" s="15">
        <f t="shared" si="257"/>
        <v>6474</v>
      </c>
      <c r="F837" s="13">
        <v>50</v>
      </c>
      <c r="G837" s="13">
        <f t="shared" si="258"/>
        <v>3900</v>
      </c>
      <c r="J837" s="10">
        <v>125</v>
      </c>
      <c r="K837" s="15">
        <v>11836</v>
      </c>
      <c r="L837" s="15">
        <f t="shared" si="253"/>
        <v>11961</v>
      </c>
      <c r="M837" s="13">
        <v>50</v>
      </c>
      <c r="N837" s="10">
        <f t="shared" si="256"/>
        <v>35.897435897435898</v>
      </c>
      <c r="O837" s="10">
        <f t="shared" si="254"/>
        <v>-88.501353718745023</v>
      </c>
      <c r="P837" s="10">
        <f t="shared" si="255"/>
        <v>-84.754402224281748</v>
      </c>
    </row>
    <row r="838" spans="1:16" x14ac:dyDescent="0.3">
      <c r="A838" s="14">
        <v>44622</v>
      </c>
      <c r="B838" s="16" t="s">
        <v>43</v>
      </c>
      <c r="C838" s="10">
        <v>244</v>
      </c>
      <c r="D838" s="15">
        <v>7759</v>
      </c>
      <c r="E838" s="15">
        <f t="shared" si="257"/>
        <v>8003</v>
      </c>
      <c r="F838" s="13">
        <v>50</v>
      </c>
      <c r="G838" s="13">
        <f t="shared" si="258"/>
        <v>4880</v>
      </c>
      <c r="J838" s="10">
        <v>91</v>
      </c>
      <c r="K838" s="15">
        <v>10597</v>
      </c>
      <c r="L838" s="15">
        <f t="shared" si="253"/>
        <v>10688</v>
      </c>
      <c r="M838" s="13">
        <v>50</v>
      </c>
      <c r="N838" s="10">
        <f t="shared" si="256"/>
        <v>62.704918032786885</v>
      </c>
      <c r="O838" s="10">
        <f t="shared" si="254"/>
        <v>-36.576878463719552</v>
      </c>
      <c r="P838" s="10">
        <f t="shared" si="255"/>
        <v>-33.549918780457325</v>
      </c>
    </row>
    <row r="839" spans="1:16" x14ac:dyDescent="0.3">
      <c r="A839" s="14">
        <v>44622</v>
      </c>
      <c r="B839" s="16" t="s">
        <v>40</v>
      </c>
      <c r="C839" s="15">
        <v>345</v>
      </c>
      <c r="D839" s="15">
        <v>6076</v>
      </c>
      <c r="E839" s="15">
        <f>+C839+D839</f>
        <v>6421</v>
      </c>
      <c r="F839" s="13">
        <v>50</v>
      </c>
      <c r="G839" s="13">
        <f t="shared" si="258"/>
        <v>6900</v>
      </c>
      <c r="J839" s="15">
        <v>86</v>
      </c>
      <c r="K839" s="15">
        <v>5919</v>
      </c>
      <c r="L839" s="15">
        <f t="shared" si="253"/>
        <v>6005</v>
      </c>
      <c r="M839" s="13">
        <v>50</v>
      </c>
      <c r="N839" s="10">
        <f t="shared" si="256"/>
        <v>75.072463768115938</v>
      </c>
      <c r="O839" s="10">
        <f t="shared" si="254"/>
        <v>2.5839368005266623</v>
      </c>
      <c r="P839" s="10">
        <f t="shared" si="255"/>
        <v>6.4787416290297468</v>
      </c>
    </row>
    <row r="840" spans="1:16" x14ac:dyDescent="0.3">
      <c r="A840" s="14">
        <v>44622</v>
      </c>
      <c r="B840" s="16" t="s">
        <v>41</v>
      </c>
      <c r="C840" s="10">
        <v>238</v>
      </c>
      <c r="D840" s="15">
        <v>7424</v>
      </c>
      <c r="E840" s="15">
        <f t="shared" si="257"/>
        <v>7662</v>
      </c>
      <c r="F840" s="13">
        <v>50</v>
      </c>
      <c r="G840" s="13">
        <f t="shared" si="258"/>
        <v>4760</v>
      </c>
      <c r="J840" s="10">
        <v>113</v>
      </c>
      <c r="K840" s="15">
        <v>7900</v>
      </c>
      <c r="L840" s="15">
        <f t="shared" si="253"/>
        <v>8013</v>
      </c>
      <c r="M840" s="13">
        <v>50</v>
      </c>
      <c r="N840" s="10">
        <f t="shared" si="256"/>
        <v>52.52100840336135</v>
      </c>
      <c r="O840" s="10">
        <f t="shared" si="254"/>
        <v>-6.4116379310344831</v>
      </c>
      <c r="P840" s="10">
        <f t="shared" si="255"/>
        <v>-4.5810493343774468</v>
      </c>
    </row>
    <row r="841" spans="1:16" x14ac:dyDescent="0.3">
      <c r="A841" s="14">
        <v>44622</v>
      </c>
      <c r="B841" s="16" t="s">
        <v>207</v>
      </c>
      <c r="C841" s="10">
        <v>181</v>
      </c>
      <c r="D841" s="15">
        <v>5399</v>
      </c>
      <c r="E841" s="15">
        <f t="shared" si="257"/>
        <v>5580</v>
      </c>
      <c r="F841" s="13">
        <v>50</v>
      </c>
      <c r="G841" s="13">
        <f t="shared" si="258"/>
        <v>3620</v>
      </c>
      <c r="J841" s="10">
        <v>83</v>
      </c>
      <c r="K841" s="15">
        <v>7697</v>
      </c>
      <c r="L841" s="15">
        <f t="shared" si="253"/>
        <v>7780</v>
      </c>
      <c r="M841" s="13">
        <v>50</v>
      </c>
      <c r="N841" s="10">
        <f t="shared" si="256"/>
        <v>54.143646408839771</v>
      </c>
      <c r="O841" s="10">
        <f t="shared" si="254"/>
        <v>-42.563437673643264</v>
      </c>
      <c r="P841" s="10">
        <f t="shared" si="255"/>
        <v>-39.426523297491038</v>
      </c>
    </row>
    <row r="842" spans="1:16" x14ac:dyDescent="0.3">
      <c r="A842" s="14">
        <v>44622</v>
      </c>
      <c r="B842" s="16" t="s">
        <v>208</v>
      </c>
      <c r="C842" s="10">
        <v>130</v>
      </c>
      <c r="D842" s="15">
        <v>8241</v>
      </c>
      <c r="E842" s="15">
        <f t="shared" si="257"/>
        <v>8371</v>
      </c>
      <c r="F842" s="13">
        <v>50</v>
      </c>
      <c r="G842" s="13">
        <f t="shared" si="258"/>
        <v>2600</v>
      </c>
      <c r="J842" s="10">
        <v>101</v>
      </c>
      <c r="K842" s="15">
        <v>4288</v>
      </c>
      <c r="L842" s="15">
        <f t="shared" si="253"/>
        <v>4389</v>
      </c>
      <c r="M842" s="13">
        <v>50</v>
      </c>
      <c r="N842" s="10">
        <f t="shared" si="256"/>
        <v>22.30769230769231</v>
      </c>
      <c r="O842" s="10">
        <f t="shared" si="254"/>
        <v>47.967479674796749</v>
      </c>
      <c r="P842" s="10">
        <f t="shared" si="255"/>
        <v>47.568988173455978</v>
      </c>
    </row>
    <row r="843" spans="1:16" x14ac:dyDescent="0.3">
      <c r="A843" s="14">
        <v>44622</v>
      </c>
      <c r="B843" s="16" t="s">
        <v>209</v>
      </c>
      <c r="C843" s="10">
        <v>306</v>
      </c>
      <c r="D843" s="15">
        <v>5279</v>
      </c>
      <c r="E843" s="15">
        <f t="shared" si="257"/>
        <v>5585</v>
      </c>
      <c r="F843" s="13">
        <v>50</v>
      </c>
      <c r="G843" s="13">
        <f t="shared" si="258"/>
        <v>6120</v>
      </c>
      <c r="J843" s="10">
        <v>139</v>
      </c>
      <c r="K843" s="15">
        <v>4758</v>
      </c>
      <c r="L843" s="15">
        <f t="shared" si="253"/>
        <v>4897</v>
      </c>
      <c r="M843" s="13">
        <v>50</v>
      </c>
      <c r="N843" s="10">
        <f t="shared" si="256"/>
        <v>54.575163398692808</v>
      </c>
      <c r="O843" s="10">
        <f t="shared" si="254"/>
        <v>9.8692934267853758</v>
      </c>
      <c r="P843" s="10">
        <f t="shared" si="255"/>
        <v>12.318710832587287</v>
      </c>
    </row>
    <row r="844" spans="1:16" x14ac:dyDescent="0.3">
      <c r="A844" s="14">
        <v>44622</v>
      </c>
      <c r="B844" s="16" t="s">
        <v>210</v>
      </c>
      <c r="C844" s="10">
        <v>213</v>
      </c>
      <c r="D844" s="15">
        <v>6495</v>
      </c>
      <c r="E844" s="15">
        <f t="shared" si="257"/>
        <v>6708</v>
      </c>
      <c r="F844" s="13">
        <v>50</v>
      </c>
      <c r="G844" s="13">
        <f t="shared" si="258"/>
        <v>4260</v>
      </c>
      <c r="J844" s="10">
        <v>78</v>
      </c>
      <c r="K844" s="15">
        <v>4255</v>
      </c>
      <c r="L844" s="15">
        <f t="shared" si="253"/>
        <v>4333</v>
      </c>
      <c r="M844" s="13">
        <v>50</v>
      </c>
      <c r="N844" s="10">
        <f t="shared" si="256"/>
        <v>63.380281690140848</v>
      </c>
      <c r="O844" s="10">
        <f t="shared" si="254"/>
        <v>34.488067744418785</v>
      </c>
      <c r="P844" s="10">
        <f t="shared" si="255"/>
        <v>35.405485986881338</v>
      </c>
    </row>
    <row r="845" spans="1:16" x14ac:dyDescent="0.3">
      <c r="A845" s="14">
        <v>44630</v>
      </c>
      <c r="B845" s="25">
        <v>7</v>
      </c>
      <c r="C845" s="10">
        <v>219</v>
      </c>
      <c r="D845" s="15">
        <v>6509</v>
      </c>
      <c r="E845" s="15">
        <f>+C845+D845</f>
        <v>6728</v>
      </c>
      <c r="F845" s="13">
        <v>50</v>
      </c>
      <c r="G845" s="13">
        <f>(1000/F845)*C845</f>
        <v>4380</v>
      </c>
      <c r="J845" s="10">
        <v>190</v>
      </c>
      <c r="K845" s="15">
        <v>2441</v>
      </c>
      <c r="L845" s="15">
        <f>+J845+K845</f>
        <v>2631</v>
      </c>
      <c r="M845" s="13">
        <v>50</v>
      </c>
      <c r="N845" s="10">
        <f t="shared" si="256"/>
        <v>13.24200913242009</v>
      </c>
      <c r="O845" s="10">
        <f t="shared" si="254"/>
        <v>62.498079582117072</v>
      </c>
      <c r="P845" s="10">
        <f t="shared" si="255"/>
        <v>60.894768133174793</v>
      </c>
    </row>
    <row r="846" spans="1:16" x14ac:dyDescent="0.3">
      <c r="A846" s="14">
        <v>44630</v>
      </c>
      <c r="B846" s="16" t="s">
        <v>37</v>
      </c>
      <c r="C846" s="10">
        <v>417</v>
      </c>
      <c r="D846" s="15">
        <v>8779</v>
      </c>
      <c r="E846" s="15">
        <f t="shared" ref="E846:E861" si="259">+C846+D846</f>
        <v>9196</v>
      </c>
      <c r="F846" s="13">
        <v>50</v>
      </c>
      <c r="G846" s="13">
        <f t="shared" ref="G846:G861" si="260">(1000/F846)*C846</f>
        <v>8340</v>
      </c>
      <c r="J846" s="10">
        <v>112</v>
      </c>
      <c r="K846" s="15">
        <v>2013</v>
      </c>
      <c r="L846" s="15">
        <f t="shared" ref="L846:L878" si="261">+J846+K846</f>
        <v>2125</v>
      </c>
      <c r="M846" s="13">
        <v>50</v>
      </c>
      <c r="N846" s="10">
        <f t="shared" si="256"/>
        <v>73.141486810551555</v>
      </c>
      <c r="O846" s="10">
        <f t="shared" si="254"/>
        <v>77.070281353229291</v>
      </c>
      <c r="P846" s="10">
        <f t="shared" si="255"/>
        <v>76.892127011744236</v>
      </c>
    </row>
    <row r="847" spans="1:16" x14ac:dyDescent="0.3">
      <c r="A847" s="14">
        <v>44630</v>
      </c>
      <c r="B847" s="16" t="s">
        <v>39</v>
      </c>
      <c r="C847" s="10">
        <v>313</v>
      </c>
      <c r="D847" s="10">
        <v>4408</v>
      </c>
      <c r="E847" s="15">
        <f t="shared" si="259"/>
        <v>4721</v>
      </c>
      <c r="F847" s="13">
        <v>50</v>
      </c>
      <c r="G847" s="13">
        <f t="shared" si="260"/>
        <v>6260</v>
      </c>
      <c r="H847" s="10" t="s">
        <v>194</v>
      </c>
      <c r="J847" s="10">
        <v>129</v>
      </c>
      <c r="K847" s="15">
        <v>2774</v>
      </c>
      <c r="L847" s="15">
        <f t="shared" si="261"/>
        <v>2903</v>
      </c>
      <c r="M847" s="13">
        <v>50</v>
      </c>
      <c r="N847" s="10">
        <f t="shared" si="256"/>
        <v>58.785942492012779</v>
      </c>
      <c r="O847" s="10">
        <f t="shared" si="254"/>
        <v>37.068965517241381</v>
      </c>
      <c r="P847" s="10">
        <f t="shared" si="255"/>
        <v>38.508790510485071</v>
      </c>
    </row>
    <row r="848" spans="1:16" x14ac:dyDescent="0.3">
      <c r="A848" s="14">
        <v>44630</v>
      </c>
      <c r="B848" s="16" t="s">
        <v>38</v>
      </c>
      <c r="C848" s="10">
        <v>111</v>
      </c>
      <c r="D848" s="10">
        <v>8594</v>
      </c>
      <c r="E848" s="15">
        <f t="shared" si="259"/>
        <v>8705</v>
      </c>
      <c r="F848" s="13">
        <v>50</v>
      </c>
      <c r="G848" s="13">
        <f t="shared" si="260"/>
        <v>2220</v>
      </c>
      <c r="J848" s="10">
        <v>113</v>
      </c>
      <c r="K848" s="15">
        <v>2420</v>
      </c>
      <c r="L848" s="15">
        <f t="shared" si="261"/>
        <v>2533</v>
      </c>
      <c r="M848" s="13">
        <v>50</v>
      </c>
      <c r="N848" s="10">
        <f t="shared" si="256"/>
        <v>-1.8018018018018018</v>
      </c>
      <c r="O848" s="10">
        <f t="shared" si="254"/>
        <v>71.840819176169418</v>
      </c>
      <c r="P848" s="10">
        <f t="shared" si="255"/>
        <v>70.901780585870185</v>
      </c>
    </row>
    <row r="849" spans="1:16" x14ac:dyDescent="0.3">
      <c r="A849" s="14">
        <v>44630</v>
      </c>
      <c r="B849" s="16" t="s">
        <v>36</v>
      </c>
      <c r="C849" s="10">
        <v>499</v>
      </c>
      <c r="D849" s="15">
        <v>5820</v>
      </c>
      <c r="E849" s="15">
        <f t="shared" si="259"/>
        <v>6319</v>
      </c>
      <c r="F849" s="13">
        <v>50</v>
      </c>
      <c r="G849" s="13">
        <f t="shared" si="260"/>
        <v>9980</v>
      </c>
      <c r="J849" s="10">
        <v>172</v>
      </c>
      <c r="K849" s="15">
        <v>3622</v>
      </c>
      <c r="L849" s="15">
        <f t="shared" si="261"/>
        <v>3794</v>
      </c>
      <c r="M849" s="13">
        <v>50</v>
      </c>
      <c r="N849" s="10">
        <f t="shared" si="256"/>
        <v>65.531062124248493</v>
      </c>
      <c r="O849" s="10">
        <f t="shared" si="254"/>
        <v>37.766323024054984</v>
      </c>
      <c r="P849" s="10">
        <f t="shared" si="255"/>
        <v>39.958854249090045</v>
      </c>
    </row>
    <row r="850" spans="1:16" x14ac:dyDescent="0.3">
      <c r="A850" s="14">
        <v>44630</v>
      </c>
      <c r="B850" s="16" t="s">
        <v>203</v>
      </c>
      <c r="C850" s="10">
        <v>86</v>
      </c>
      <c r="D850" s="15">
        <v>3337</v>
      </c>
      <c r="E850" s="15">
        <f t="shared" si="259"/>
        <v>3423</v>
      </c>
      <c r="F850" s="13">
        <v>50</v>
      </c>
      <c r="G850" s="13">
        <f t="shared" si="260"/>
        <v>1720</v>
      </c>
      <c r="J850" s="10">
        <v>61</v>
      </c>
      <c r="K850" s="15">
        <v>3209</v>
      </c>
      <c r="L850" s="15">
        <f t="shared" si="261"/>
        <v>3270</v>
      </c>
      <c r="M850" s="13">
        <v>50</v>
      </c>
      <c r="N850" s="10">
        <f t="shared" si="256"/>
        <v>29.069767441860467</v>
      </c>
      <c r="O850" s="10">
        <f t="shared" si="254"/>
        <v>3.8357806412945763</v>
      </c>
      <c r="P850" s="10">
        <f t="shared" si="255"/>
        <v>4.4697633654688866</v>
      </c>
    </row>
    <row r="851" spans="1:16" x14ac:dyDescent="0.3">
      <c r="A851" s="14">
        <v>44630</v>
      </c>
      <c r="B851" s="16" t="s">
        <v>204</v>
      </c>
      <c r="C851" s="10">
        <v>774</v>
      </c>
      <c r="D851" s="15">
        <v>3915</v>
      </c>
      <c r="E851" s="15">
        <f t="shared" si="259"/>
        <v>4689</v>
      </c>
      <c r="F851" s="13">
        <v>50</v>
      </c>
      <c r="G851" s="13">
        <f t="shared" si="260"/>
        <v>15480</v>
      </c>
      <c r="J851" s="10">
        <v>138</v>
      </c>
      <c r="K851" s="15">
        <v>2820</v>
      </c>
      <c r="L851" s="15">
        <f t="shared" si="261"/>
        <v>2958</v>
      </c>
      <c r="M851" s="13">
        <v>50</v>
      </c>
      <c r="N851" s="10">
        <f t="shared" si="256"/>
        <v>82.170542635658919</v>
      </c>
      <c r="O851" s="10">
        <f t="shared" si="254"/>
        <v>27.969348659003828</v>
      </c>
      <c r="P851" s="10">
        <f t="shared" si="255"/>
        <v>36.916186820217526</v>
      </c>
    </row>
    <row r="852" spans="1:16" x14ac:dyDescent="0.3">
      <c r="A852" s="14">
        <v>44630</v>
      </c>
      <c r="B852" s="16" t="s">
        <v>205</v>
      </c>
      <c r="C852" s="10">
        <v>413</v>
      </c>
      <c r="D852" s="15">
        <v>3955</v>
      </c>
      <c r="E852" s="15">
        <f t="shared" si="259"/>
        <v>4368</v>
      </c>
      <c r="F852" s="13">
        <v>50</v>
      </c>
      <c r="G852" s="13">
        <f t="shared" si="260"/>
        <v>8260</v>
      </c>
      <c r="J852" s="10">
        <v>139</v>
      </c>
      <c r="K852" s="15">
        <v>2867</v>
      </c>
      <c r="L852" s="15">
        <f t="shared" si="261"/>
        <v>3006</v>
      </c>
      <c r="M852" s="13">
        <v>50</v>
      </c>
      <c r="N852" s="10">
        <f t="shared" si="256"/>
        <v>66.343825665859569</v>
      </c>
      <c r="O852" s="10">
        <f t="shared" si="254"/>
        <v>27.509481668773706</v>
      </c>
      <c r="P852" s="10">
        <f t="shared" si="255"/>
        <v>31.181318681318682</v>
      </c>
    </row>
    <row r="853" spans="1:16" x14ac:dyDescent="0.3">
      <c r="A853" s="14">
        <v>44630</v>
      </c>
      <c r="B853" s="16" t="s">
        <v>206</v>
      </c>
      <c r="C853" s="10">
        <v>165</v>
      </c>
      <c r="D853" s="15">
        <v>5116</v>
      </c>
      <c r="E853" s="15">
        <f t="shared" si="259"/>
        <v>5281</v>
      </c>
      <c r="F853" s="13">
        <v>50</v>
      </c>
      <c r="G853" s="13">
        <f t="shared" si="260"/>
        <v>3300</v>
      </c>
      <c r="J853" s="10">
        <v>95</v>
      </c>
      <c r="K853" s="15">
        <v>2705</v>
      </c>
      <c r="L853" s="15">
        <f t="shared" si="261"/>
        <v>2800</v>
      </c>
      <c r="M853" s="13">
        <v>50</v>
      </c>
      <c r="N853" s="10">
        <f t="shared" si="256"/>
        <v>42.424242424242422</v>
      </c>
      <c r="O853" s="10">
        <f t="shared" si="254"/>
        <v>47.126661454261139</v>
      </c>
      <c r="P853" s="10">
        <f t="shared" si="255"/>
        <v>46.979738685854947</v>
      </c>
    </row>
    <row r="854" spans="1:16" x14ac:dyDescent="0.3">
      <c r="A854" s="14">
        <v>44630</v>
      </c>
      <c r="B854" s="16" t="s">
        <v>42</v>
      </c>
      <c r="C854" s="10">
        <v>281</v>
      </c>
      <c r="D854" s="15">
        <v>4595</v>
      </c>
      <c r="E854" s="15">
        <f>+C854+D854</f>
        <v>4876</v>
      </c>
      <c r="F854" s="13">
        <v>50</v>
      </c>
      <c r="G854" s="13">
        <f t="shared" si="260"/>
        <v>5620</v>
      </c>
      <c r="J854" s="10">
        <v>99</v>
      </c>
      <c r="K854" s="15">
        <v>6801</v>
      </c>
      <c r="L854" s="15">
        <f t="shared" si="261"/>
        <v>6900</v>
      </c>
      <c r="M854" s="13">
        <v>50</v>
      </c>
      <c r="N854" s="10">
        <f t="shared" si="256"/>
        <v>64.768683274021356</v>
      </c>
      <c r="O854" s="10">
        <f t="shared" si="254"/>
        <v>-48.008705114254624</v>
      </c>
      <c r="P854" s="10">
        <f t="shared" si="255"/>
        <v>-41.509433962264154</v>
      </c>
    </row>
    <row r="855" spans="1:16" x14ac:dyDescent="0.3">
      <c r="A855" s="14">
        <v>44630</v>
      </c>
      <c r="B855" s="16" t="s">
        <v>43</v>
      </c>
      <c r="C855" s="10">
        <v>422</v>
      </c>
      <c r="D855" s="15">
        <v>4537</v>
      </c>
      <c r="E855" s="15">
        <f t="shared" si="259"/>
        <v>4959</v>
      </c>
      <c r="F855" s="13">
        <v>50</v>
      </c>
      <c r="G855" s="13">
        <f t="shared" si="260"/>
        <v>8440</v>
      </c>
      <c r="J855" s="10">
        <v>64</v>
      </c>
      <c r="K855" s="15">
        <v>1915</v>
      </c>
      <c r="L855" s="15">
        <f t="shared" si="261"/>
        <v>1979</v>
      </c>
      <c r="M855" s="13">
        <v>50</v>
      </c>
      <c r="N855" s="10">
        <f t="shared" si="256"/>
        <v>84.834123222748815</v>
      </c>
      <c r="O855" s="10">
        <f t="shared" si="254"/>
        <v>57.791492175446336</v>
      </c>
      <c r="P855" s="10">
        <f t="shared" si="255"/>
        <v>60.092760637225254</v>
      </c>
    </row>
    <row r="856" spans="1:16" x14ac:dyDescent="0.3">
      <c r="A856" s="14">
        <v>44630</v>
      </c>
      <c r="B856" s="16" t="s">
        <v>40</v>
      </c>
      <c r="C856" s="15">
        <v>254</v>
      </c>
      <c r="D856" s="15">
        <v>3281</v>
      </c>
      <c r="E856" s="15">
        <f>+C856+D856</f>
        <v>3535</v>
      </c>
      <c r="F856" s="13">
        <v>50</v>
      </c>
      <c r="G856" s="13">
        <f t="shared" si="260"/>
        <v>5080</v>
      </c>
      <c r="J856" s="15">
        <v>72</v>
      </c>
      <c r="K856" s="15">
        <v>3470</v>
      </c>
      <c r="L856" s="15">
        <f t="shared" si="261"/>
        <v>3542</v>
      </c>
      <c r="M856" s="13">
        <v>50</v>
      </c>
      <c r="N856" s="10">
        <f t="shared" si="256"/>
        <v>71.653543307086608</v>
      </c>
      <c r="O856" s="10">
        <f t="shared" ref="O856:O878" si="262">+(D856-K856)/D856*100</f>
        <v>-5.7604388905821393</v>
      </c>
      <c r="P856" s="10">
        <f t="shared" ref="P856:P878" si="263">+(E856-L856)/E856*100</f>
        <v>-0.19801980198019803</v>
      </c>
    </row>
    <row r="857" spans="1:16" x14ac:dyDescent="0.3">
      <c r="A857" s="14">
        <v>44630</v>
      </c>
      <c r="B857" s="16" t="s">
        <v>41</v>
      </c>
      <c r="C857" s="10">
        <v>488</v>
      </c>
      <c r="D857" s="15">
        <v>4301</v>
      </c>
      <c r="E857" s="15">
        <f>+C857+D857</f>
        <v>4789</v>
      </c>
      <c r="F857" s="13">
        <v>50</v>
      </c>
      <c r="G857" s="13">
        <f t="shared" si="260"/>
        <v>9760</v>
      </c>
      <c r="J857" s="10">
        <v>108</v>
      </c>
      <c r="K857" s="15">
        <v>8855</v>
      </c>
      <c r="L857" s="15">
        <f t="shared" si="261"/>
        <v>8963</v>
      </c>
      <c r="M857" s="13">
        <v>50</v>
      </c>
      <c r="N857" s="10">
        <f t="shared" ref="N857:N878" si="264">+(C857-J857)/C857*100</f>
        <v>77.868852459016395</v>
      </c>
      <c r="O857" s="10">
        <f t="shared" si="262"/>
        <v>-105.88235294117648</v>
      </c>
      <c r="P857" s="10">
        <f t="shared" si="263"/>
        <v>-87.158070578408854</v>
      </c>
    </row>
    <row r="858" spans="1:16" x14ac:dyDescent="0.3">
      <c r="A858" s="14">
        <v>44630</v>
      </c>
      <c r="B858" s="16" t="s">
        <v>207</v>
      </c>
      <c r="C858" s="10">
        <v>178</v>
      </c>
      <c r="D858" s="15">
        <v>7083</v>
      </c>
      <c r="E858" s="15">
        <f t="shared" si="259"/>
        <v>7261</v>
      </c>
      <c r="F858" s="13">
        <v>50</v>
      </c>
      <c r="G858" s="13">
        <f t="shared" si="260"/>
        <v>3560</v>
      </c>
      <c r="J858" s="10">
        <v>105</v>
      </c>
      <c r="K858" s="15">
        <v>5067</v>
      </c>
      <c r="L858" s="15">
        <f t="shared" si="261"/>
        <v>5172</v>
      </c>
      <c r="M858" s="13">
        <v>50</v>
      </c>
      <c r="N858" s="10">
        <f t="shared" si="264"/>
        <v>41.011235955056179</v>
      </c>
      <c r="O858" s="10">
        <f t="shared" si="262"/>
        <v>28.46251588310038</v>
      </c>
      <c r="P858" s="10">
        <f t="shared" si="263"/>
        <v>28.770141853739155</v>
      </c>
    </row>
    <row r="859" spans="1:16" x14ac:dyDescent="0.3">
      <c r="A859" s="14">
        <v>44630</v>
      </c>
      <c r="B859" s="16" t="s">
        <v>208</v>
      </c>
      <c r="C859" s="10">
        <v>314</v>
      </c>
      <c r="D859" s="15">
        <v>6170</v>
      </c>
      <c r="E859" s="15">
        <f t="shared" si="259"/>
        <v>6484</v>
      </c>
      <c r="F859" s="13">
        <v>50</v>
      </c>
      <c r="G859" s="13">
        <f t="shared" si="260"/>
        <v>6280</v>
      </c>
      <c r="J859" s="10">
        <v>43</v>
      </c>
      <c r="K859" s="15">
        <v>2981</v>
      </c>
      <c r="L859" s="15">
        <f t="shared" si="261"/>
        <v>3024</v>
      </c>
      <c r="M859" s="13">
        <v>50</v>
      </c>
      <c r="N859" s="10">
        <f t="shared" si="264"/>
        <v>86.30573248407643</v>
      </c>
      <c r="O859" s="10">
        <f t="shared" si="262"/>
        <v>51.685575364667748</v>
      </c>
      <c r="P859" s="10">
        <f t="shared" si="263"/>
        <v>53.362122146822941</v>
      </c>
    </row>
    <row r="860" spans="1:16" x14ac:dyDescent="0.3">
      <c r="A860" s="14">
        <v>44630</v>
      </c>
      <c r="B860" s="16" t="s">
        <v>209</v>
      </c>
      <c r="C860" s="10">
        <v>338</v>
      </c>
      <c r="D860" s="15">
        <v>4944</v>
      </c>
      <c r="E860" s="15">
        <f t="shared" si="259"/>
        <v>5282</v>
      </c>
      <c r="F860" s="13">
        <v>50</v>
      </c>
      <c r="G860" s="13">
        <f t="shared" si="260"/>
        <v>6760</v>
      </c>
      <c r="J860" s="10">
        <v>159</v>
      </c>
      <c r="K860" s="15">
        <v>6754</v>
      </c>
      <c r="L860" s="15">
        <f t="shared" si="261"/>
        <v>6913</v>
      </c>
      <c r="M860" s="13">
        <v>50</v>
      </c>
      <c r="N860" s="10">
        <f t="shared" si="264"/>
        <v>52.95857988165681</v>
      </c>
      <c r="O860" s="10">
        <f t="shared" si="262"/>
        <v>-36.610032362459549</v>
      </c>
      <c r="P860" s="10">
        <f t="shared" si="263"/>
        <v>-30.878455130632336</v>
      </c>
    </row>
    <row r="861" spans="1:16" x14ac:dyDescent="0.3">
      <c r="A861" s="14">
        <v>44630</v>
      </c>
      <c r="B861" s="16" t="s">
        <v>210</v>
      </c>
      <c r="C861" s="10">
        <v>97</v>
      </c>
      <c r="D861" s="15">
        <v>3706</v>
      </c>
      <c r="E861" s="15">
        <f t="shared" si="259"/>
        <v>3803</v>
      </c>
      <c r="F861" s="13">
        <v>50</v>
      </c>
      <c r="G861" s="13">
        <f t="shared" si="260"/>
        <v>1940</v>
      </c>
      <c r="J861" s="10">
        <v>47</v>
      </c>
      <c r="K861" s="15">
        <v>2349</v>
      </c>
      <c r="L861" s="15">
        <f t="shared" si="261"/>
        <v>2396</v>
      </c>
      <c r="M861" s="13">
        <v>50</v>
      </c>
      <c r="N861" s="10">
        <f t="shared" si="264"/>
        <v>51.546391752577314</v>
      </c>
      <c r="O861" s="10">
        <f t="shared" si="262"/>
        <v>36.616297895304911</v>
      </c>
      <c r="P861" s="10">
        <f t="shared" si="263"/>
        <v>36.997107546673682</v>
      </c>
    </row>
    <row r="862" spans="1:16" x14ac:dyDescent="0.3">
      <c r="A862" s="14">
        <v>44634</v>
      </c>
      <c r="B862" s="25">
        <v>7</v>
      </c>
      <c r="C862" s="10">
        <v>320</v>
      </c>
      <c r="D862" s="15">
        <v>9422</v>
      </c>
      <c r="E862" s="15">
        <f>+C862+D862</f>
        <v>9742</v>
      </c>
      <c r="F862" s="13">
        <v>50</v>
      </c>
      <c r="G862" s="13">
        <f>(1000/F862)*C862</f>
        <v>6400</v>
      </c>
      <c r="J862" s="10">
        <v>176</v>
      </c>
      <c r="K862" s="15">
        <v>15029</v>
      </c>
      <c r="L862" s="15">
        <f t="shared" si="261"/>
        <v>15205</v>
      </c>
      <c r="M862" s="13">
        <v>50</v>
      </c>
      <c r="N862" s="10">
        <f t="shared" si="264"/>
        <v>45</v>
      </c>
      <c r="O862" s="10">
        <f t="shared" si="262"/>
        <v>-59.509658246656763</v>
      </c>
      <c r="P862" s="10">
        <f t="shared" si="263"/>
        <v>-56.076780948470542</v>
      </c>
    </row>
    <row r="863" spans="1:16" x14ac:dyDescent="0.3">
      <c r="A863" s="14">
        <v>44634</v>
      </c>
      <c r="B863" s="16" t="s">
        <v>37</v>
      </c>
      <c r="C863" s="10">
        <v>248</v>
      </c>
      <c r="D863" s="15">
        <v>4789</v>
      </c>
      <c r="E863" s="15">
        <f t="shared" ref="E863:E878" si="265">+C863+D863</f>
        <v>5037</v>
      </c>
      <c r="F863" s="13">
        <v>50</v>
      </c>
      <c r="G863" s="13">
        <f t="shared" ref="G863:G878" si="266">(1000/F863)*C863</f>
        <v>4960</v>
      </c>
      <c r="J863" s="10">
        <v>66</v>
      </c>
      <c r="K863" s="15">
        <v>2644</v>
      </c>
      <c r="L863" s="15">
        <f t="shared" si="261"/>
        <v>2710</v>
      </c>
      <c r="M863" s="13">
        <v>50</v>
      </c>
      <c r="N863" s="10">
        <f t="shared" si="264"/>
        <v>73.387096774193552</v>
      </c>
      <c r="O863" s="10">
        <f t="shared" si="262"/>
        <v>44.790144080183751</v>
      </c>
      <c r="P863" s="10">
        <f t="shared" si="263"/>
        <v>46.198133809807423</v>
      </c>
    </row>
    <row r="864" spans="1:16" x14ac:dyDescent="0.3">
      <c r="A864" s="14">
        <v>44634</v>
      </c>
      <c r="B864" s="16" t="s">
        <v>39</v>
      </c>
      <c r="C864" s="10">
        <v>253</v>
      </c>
      <c r="D864" s="10">
        <v>4887</v>
      </c>
      <c r="E864" s="15">
        <f t="shared" si="265"/>
        <v>5140</v>
      </c>
      <c r="F864" s="13">
        <v>50</v>
      </c>
      <c r="G864" s="13">
        <f t="shared" si="266"/>
        <v>5060</v>
      </c>
      <c r="H864" s="10" t="s">
        <v>194</v>
      </c>
      <c r="J864" s="10">
        <v>97</v>
      </c>
      <c r="K864" s="15">
        <v>3483</v>
      </c>
      <c r="L864" s="15">
        <f t="shared" si="261"/>
        <v>3580</v>
      </c>
      <c r="M864" s="13">
        <v>50</v>
      </c>
      <c r="N864" s="10">
        <f t="shared" si="264"/>
        <v>61.660079051383399</v>
      </c>
      <c r="O864" s="10">
        <f t="shared" si="262"/>
        <v>28.729281767955801</v>
      </c>
      <c r="P864" s="10">
        <f t="shared" si="263"/>
        <v>30.350194552529182</v>
      </c>
    </row>
    <row r="865" spans="1:16" x14ac:dyDescent="0.3">
      <c r="A865" s="14">
        <v>44634</v>
      </c>
      <c r="B865" s="16" t="s">
        <v>38</v>
      </c>
      <c r="C865" s="10">
        <v>395</v>
      </c>
      <c r="D865" s="10">
        <v>5064</v>
      </c>
      <c r="E865" s="15">
        <f t="shared" si="265"/>
        <v>5459</v>
      </c>
      <c r="F865" s="13">
        <v>50</v>
      </c>
      <c r="G865" s="13">
        <f t="shared" si="266"/>
        <v>7900</v>
      </c>
      <c r="J865" s="10">
        <v>73</v>
      </c>
      <c r="K865" s="15">
        <v>4880</v>
      </c>
      <c r="L865" s="15">
        <f t="shared" si="261"/>
        <v>4953</v>
      </c>
      <c r="M865" s="13">
        <v>50</v>
      </c>
      <c r="N865" s="10">
        <f t="shared" si="264"/>
        <v>81.51898734177216</v>
      </c>
      <c r="O865" s="10">
        <f t="shared" si="262"/>
        <v>3.6334913112164293</v>
      </c>
      <c r="P865" s="10">
        <f t="shared" si="263"/>
        <v>9.2690969041949085</v>
      </c>
    </row>
    <row r="866" spans="1:16" x14ac:dyDescent="0.3">
      <c r="A866" s="14">
        <v>44634</v>
      </c>
      <c r="B866" s="16" t="s">
        <v>36</v>
      </c>
      <c r="C866" s="10">
        <v>348</v>
      </c>
      <c r="D866" s="15">
        <v>4938</v>
      </c>
      <c r="E866" s="15">
        <f t="shared" si="265"/>
        <v>5286</v>
      </c>
      <c r="F866" s="13">
        <v>50</v>
      </c>
      <c r="G866" s="13">
        <f t="shared" si="266"/>
        <v>6960</v>
      </c>
      <c r="J866" s="10">
        <v>90</v>
      </c>
      <c r="K866" s="15">
        <v>9606</v>
      </c>
      <c r="L866" s="15">
        <f t="shared" si="261"/>
        <v>9696</v>
      </c>
      <c r="M866" s="13">
        <v>50</v>
      </c>
      <c r="N866" s="10">
        <f t="shared" si="264"/>
        <v>74.137931034482762</v>
      </c>
      <c r="O866" s="10">
        <f t="shared" si="262"/>
        <v>-94.532199270959907</v>
      </c>
      <c r="P866" s="10">
        <f t="shared" si="263"/>
        <v>-83.427922814982963</v>
      </c>
    </row>
    <row r="867" spans="1:16" x14ac:dyDescent="0.3">
      <c r="A867" s="14">
        <v>44634</v>
      </c>
      <c r="B867" s="16" t="s">
        <v>203</v>
      </c>
      <c r="C867" s="10">
        <v>292</v>
      </c>
      <c r="D867" s="15">
        <v>5276</v>
      </c>
      <c r="E867" s="15">
        <f t="shared" si="265"/>
        <v>5568</v>
      </c>
      <c r="F867" s="13">
        <v>50</v>
      </c>
      <c r="G867" s="13">
        <f t="shared" si="266"/>
        <v>5840</v>
      </c>
      <c r="J867" s="10">
        <v>103</v>
      </c>
      <c r="K867" s="15">
        <v>2724</v>
      </c>
      <c r="L867" s="15">
        <f t="shared" si="261"/>
        <v>2827</v>
      </c>
      <c r="M867" s="13">
        <v>50</v>
      </c>
      <c r="N867" s="10">
        <f t="shared" si="264"/>
        <v>64.726027397260282</v>
      </c>
      <c r="O867" s="10">
        <f t="shared" si="262"/>
        <v>48.369977255496586</v>
      </c>
      <c r="P867" s="10">
        <f t="shared" si="263"/>
        <v>49.227729885057471</v>
      </c>
    </row>
    <row r="868" spans="1:16" x14ac:dyDescent="0.3">
      <c r="A868" s="14">
        <v>44634</v>
      </c>
      <c r="B868" s="16" t="s">
        <v>204</v>
      </c>
      <c r="C868" s="10">
        <v>432</v>
      </c>
      <c r="D868" s="15">
        <v>5026</v>
      </c>
      <c r="E868" s="15">
        <f t="shared" si="265"/>
        <v>5458</v>
      </c>
      <c r="F868" s="13">
        <v>50</v>
      </c>
      <c r="G868" s="13">
        <f t="shared" si="266"/>
        <v>8640</v>
      </c>
      <c r="J868" s="10">
        <v>123</v>
      </c>
      <c r="K868" s="15">
        <v>3313</v>
      </c>
      <c r="L868" s="15">
        <f t="shared" si="261"/>
        <v>3436</v>
      </c>
      <c r="M868" s="13">
        <v>50</v>
      </c>
      <c r="N868" s="10">
        <f t="shared" si="264"/>
        <v>71.527777777777786</v>
      </c>
      <c r="O868" s="10">
        <f t="shared" si="262"/>
        <v>34.082769598089932</v>
      </c>
      <c r="P868" s="10">
        <f t="shared" si="263"/>
        <v>37.046537193111028</v>
      </c>
    </row>
    <row r="869" spans="1:16" x14ac:dyDescent="0.3">
      <c r="A869" s="14">
        <v>44634</v>
      </c>
      <c r="B869" s="16" t="s">
        <v>205</v>
      </c>
      <c r="C869" s="10">
        <v>284</v>
      </c>
      <c r="D869" s="15">
        <v>5117</v>
      </c>
      <c r="E869" s="15">
        <f t="shared" si="265"/>
        <v>5401</v>
      </c>
      <c r="F869" s="13">
        <v>50</v>
      </c>
      <c r="G869" s="13">
        <f t="shared" si="266"/>
        <v>5680</v>
      </c>
      <c r="J869" s="10">
        <v>68</v>
      </c>
      <c r="K869" s="15">
        <v>3093</v>
      </c>
      <c r="L869" s="15">
        <f t="shared" si="261"/>
        <v>3161</v>
      </c>
      <c r="M869" s="13">
        <v>50</v>
      </c>
      <c r="N869" s="10">
        <f t="shared" si="264"/>
        <v>76.056338028169009</v>
      </c>
      <c r="O869" s="10">
        <f t="shared" si="262"/>
        <v>39.554426421731478</v>
      </c>
      <c r="P869" s="10">
        <f t="shared" si="263"/>
        <v>41.473801147935568</v>
      </c>
    </row>
    <row r="870" spans="1:16" x14ac:dyDescent="0.3">
      <c r="A870" s="14">
        <v>44634</v>
      </c>
      <c r="B870" s="16" t="s">
        <v>206</v>
      </c>
      <c r="C870" s="10">
        <v>186</v>
      </c>
      <c r="D870" s="15">
        <v>5552</v>
      </c>
      <c r="E870" s="15">
        <f t="shared" si="265"/>
        <v>5738</v>
      </c>
      <c r="F870" s="13">
        <v>50</v>
      </c>
      <c r="G870" s="13">
        <f t="shared" si="266"/>
        <v>3720</v>
      </c>
      <c r="J870" s="10">
        <v>217</v>
      </c>
      <c r="K870" s="15">
        <v>2953</v>
      </c>
      <c r="L870" s="15">
        <f t="shared" si="261"/>
        <v>3170</v>
      </c>
      <c r="M870" s="13">
        <v>50</v>
      </c>
      <c r="N870" s="10">
        <f t="shared" si="264"/>
        <v>-16.666666666666664</v>
      </c>
      <c r="O870" s="10">
        <f t="shared" si="262"/>
        <v>46.811959654178672</v>
      </c>
      <c r="P870" s="10">
        <f t="shared" si="263"/>
        <v>44.754269780411292</v>
      </c>
    </row>
    <row r="871" spans="1:16" x14ac:dyDescent="0.3">
      <c r="A871" s="14">
        <v>44634</v>
      </c>
      <c r="B871" s="16" t="s">
        <v>42</v>
      </c>
      <c r="C871" s="10">
        <v>244</v>
      </c>
      <c r="D871" s="15">
        <v>2681</v>
      </c>
      <c r="E871" s="15">
        <f>+C871+D871</f>
        <v>2925</v>
      </c>
      <c r="F871" s="13">
        <v>50</v>
      </c>
      <c r="G871" s="13">
        <f t="shared" si="266"/>
        <v>4880</v>
      </c>
      <c r="J871" s="10">
        <v>146</v>
      </c>
      <c r="K871" s="15">
        <v>6768</v>
      </c>
      <c r="L871" s="15">
        <f t="shared" si="261"/>
        <v>6914</v>
      </c>
      <c r="M871" s="13">
        <v>50</v>
      </c>
      <c r="N871" s="10">
        <f t="shared" si="264"/>
        <v>40.16393442622951</v>
      </c>
      <c r="O871" s="10">
        <f t="shared" si="262"/>
        <v>-152.44311823946288</v>
      </c>
      <c r="P871" s="10">
        <f t="shared" si="263"/>
        <v>-136.37606837606836</v>
      </c>
    </row>
    <row r="872" spans="1:16" x14ac:dyDescent="0.3">
      <c r="A872" s="14">
        <v>44634</v>
      </c>
      <c r="B872" s="16" t="s">
        <v>43</v>
      </c>
      <c r="C872" s="10">
        <v>313</v>
      </c>
      <c r="D872" s="15">
        <v>3713</v>
      </c>
      <c r="E872" s="15">
        <f t="shared" si="265"/>
        <v>4026</v>
      </c>
      <c r="F872" s="13">
        <v>50</v>
      </c>
      <c r="G872" s="13">
        <f t="shared" si="266"/>
        <v>6260</v>
      </c>
      <c r="J872" s="10">
        <v>44</v>
      </c>
      <c r="K872" s="15">
        <v>1609</v>
      </c>
      <c r="L872" s="15">
        <f t="shared" si="261"/>
        <v>1653</v>
      </c>
      <c r="M872" s="13">
        <v>50</v>
      </c>
      <c r="N872" s="10">
        <f t="shared" si="264"/>
        <v>85.942492012779553</v>
      </c>
      <c r="O872" s="10">
        <f t="shared" si="262"/>
        <v>56.66576892001077</v>
      </c>
      <c r="P872" s="10">
        <f t="shared" si="263"/>
        <v>58.941877794336804</v>
      </c>
    </row>
    <row r="873" spans="1:16" x14ac:dyDescent="0.3">
      <c r="A873" s="14">
        <v>44634</v>
      </c>
      <c r="B873" s="16" t="s">
        <v>40</v>
      </c>
      <c r="C873" s="15">
        <v>173</v>
      </c>
      <c r="D873" s="15">
        <v>2978</v>
      </c>
      <c r="E873" s="15">
        <f>+C873+D873</f>
        <v>3151</v>
      </c>
      <c r="F873" s="13">
        <v>50</v>
      </c>
      <c r="G873" s="13">
        <f t="shared" si="266"/>
        <v>3460</v>
      </c>
      <c r="J873" s="15">
        <v>82</v>
      </c>
      <c r="K873" s="15">
        <v>2492</v>
      </c>
      <c r="L873" s="15">
        <f t="shared" si="261"/>
        <v>2574</v>
      </c>
      <c r="M873" s="13">
        <v>50</v>
      </c>
      <c r="N873" s="10">
        <f t="shared" si="264"/>
        <v>52.601156069364166</v>
      </c>
      <c r="O873" s="10">
        <f t="shared" si="262"/>
        <v>16.319677635997312</v>
      </c>
      <c r="P873" s="10">
        <f t="shared" si="263"/>
        <v>18.311647096159948</v>
      </c>
    </row>
    <row r="874" spans="1:16" x14ac:dyDescent="0.3">
      <c r="A874" s="14">
        <v>44634</v>
      </c>
      <c r="B874" s="16" t="s">
        <v>41</v>
      </c>
      <c r="C874" s="10">
        <v>216</v>
      </c>
      <c r="D874" s="15">
        <v>3186</v>
      </c>
      <c r="E874" s="15">
        <f>+C874+D874</f>
        <v>3402</v>
      </c>
      <c r="F874" s="13">
        <v>50</v>
      </c>
      <c r="G874" s="13">
        <f t="shared" si="266"/>
        <v>4320</v>
      </c>
      <c r="J874" s="10">
        <v>79</v>
      </c>
      <c r="K874" s="15">
        <v>2147</v>
      </c>
      <c r="L874" s="15">
        <f t="shared" si="261"/>
        <v>2226</v>
      </c>
      <c r="M874" s="13">
        <v>50</v>
      </c>
      <c r="N874" s="10">
        <f t="shared" si="264"/>
        <v>63.425925925925931</v>
      </c>
      <c r="O874" s="10">
        <f t="shared" si="262"/>
        <v>32.611424984306339</v>
      </c>
      <c r="P874" s="10">
        <f t="shared" si="263"/>
        <v>34.567901234567898</v>
      </c>
    </row>
    <row r="875" spans="1:16" x14ac:dyDescent="0.3">
      <c r="A875" s="14">
        <v>44634</v>
      </c>
      <c r="B875" s="16" t="s">
        <v>207</v>
      </c>
      <c r="C875" s="10">
        <v>392</v>
      </c>
      <c r="D875" s="15">
        <v>3683</v>
      </c>
      <c r="E875" s="15">
        <f t="shared" si="265"/>
        <v>4075</v>
      </c>
      <c r="F875" s="13">
        <v>50</v>
      </c>
      <c r="G875" s="13">
        <f t="shared" si="266"/>
        <v>7840</v>
      </c>
      <c r="J875" s="10">
        <v>51</v>
      </c>
      <c r="K875" s="15">
        <v>1463</v>
      </c>
      <c r="L875" s="15">
        <f t="shared" si="261"/>
        <v>1514</v>
      </c>
      <c r="M875" s="13">
        <v>50</v>
      </c>
      <c r="N875" s="10">
        <f t="shared" si="264"/>
        <v>86.989795918367349</v>
      </c>
      <c r="O875" s="10">
        <f t="shared" si="262"/>
        <v>60.27694814010318</v>
      </c>
      <c r="P875" s="10">
        <f t="shared" si="263"/>
        <v>62.846625766871171</v>
      </c>
    </row>
    <row r="876" spans="1:16" x14ac:dyDescent="0.3">
      <c r="A876" s="14">
        <v>44634</v>
      </c>
      <c r="B876" s="16" t="s">
        <v>208</v>
      </c>
      <c r="C876" s="10">
        <v>1091</v>
      </c>
      <c r="D876" s="15">
        <v>3752</v>
      </c>
      <c r="E876" s="15">
        <f t="shared" si="265"/>
        <v>4843</v>
      </c>
      <c r="F876" s="13">
        <v>50</v>
      </c>
      <c r="G876" s="13">
        <f t="shared" si="266"/>
        <v>21820</v>
      </c>
      <c r="J876" s="10">
        <v>45</v>
      </c>
      <c r="K876" s="15">
        <v>1481</v>
      </c>
      <c r="L876" s="15">
        <f t="shared" si="261"/>
        <v>1526</v>
      </c>
      <c r="M876" s="13">
        <v>50</v>
      </c>
      <c r="N876" s="10">
        <f t="shared" si="264"/>
        <v>95.875343721356558</v>
      </c>
      <c r="O876" s="10">
        <f t="shared" si="262"/>
        <v>60.527718550106613</v>
      </c>
      <c r="P876" s="10">
        <f t="shared" si="263"/>
        <v>68.490604996902746</v>
      </c>
    </row>
    <row r="877" spans="1:16" x14ac:dyDescent="0.3">
      <c r="A877" s="14">
        <v>44634</v>
      </c>
      <c r="B877" s="16" t="s">
        <v>209</v>
      </c>
      <c r="C877" s="10">
        <v>235</v>
      </c>
      <c r="D877" s="15">
        <v>3438</v>
      </c>
      <c r="E877" s="15">
        <f t="shared" si="265"/>
        <v>3673</v>
      </c>
      <c r="F877" s="13">
        <v>50</v>
      </c>
      <c r="G877" s="13">
        <f t="shared" si="266"/>
        <v>4700</v>
      </c>
      <c r="J877" s="10">
        <v>63</v>
      </c>
      <c r="K877" s="15">
        <v>5200</v>
      </c>
      <c r="L877" s="15">
        <f t="shared" si="261"/>
        <v>5263</v>
      </c>
      <c r="M877" s="13">
        <v>50</v>
      </c>
      <c r="N877" s="10">
        <f t="shared" si="264"/>
        <v>73.191489361702125</v>
      </c>
      <c r="O877" s="10">
        <f t="shared" si="262"/>
        <v>-51.250727166957532</v>
      </c>
      <c r="P877" s="10">
        <f t="shared" si="263"/>
        <v>-43.288864688265718</v>
      </c>
    </row>
    <row r="878" spans="1:16" x14ac:dyDescent="0.3">
      <c r="A878" s="14">
        <v>44634</v>
      </c>
      <c r="B878" s="16" t="s">
        <v>210</v>
      </c>
      <c r="C878" s="10">
        <v>1507</v>
      </c>
      <c r="D878" s="15">
        <v>6626</v>
      </c>
      <c r="E878" s="15">
        <f t="shared" si="265"/>
        <v>8133</v>
      </c>
      <c r="F878" s="13">
        <v>50</v>
      </c>
      <c r="G878" s="13">
        <f t="shared" si="266"/>
        <v>30140</v>
      </c>
      <c r="J878" s="10">
        <v>66</v>
      </c>
      <c r="K878" s="15">
        <v>5865</v>
      </c>
      <c r="L878" s="15">
        <f t="shared" si="261"/>
        <v>5931</v>
      </c>
      <c r="M878" s="13">
        <v>50</v>
      </c>
      <c r="N878" s="10">
        <f t="shared" si="264"/>
        <v>95.620437956204384</v>
      </c>
      <c r="O878" s="10">
        <f t="shared" si="262"/>
        <v>11.485058859040146</v>
      </c>
      <c r="P878" s="10">
        <f t="shared" si="263"/>
        <v>27.074880118037626</v>
      </c>
    </row>
    <row r="879" spans="1:16" x14ac:dyDescent="0.3">
      <c r="A879" s="14">
        <v>44636</v>
      </c>
      <c r="B879" s="10">
        <v>7</v>
      </c>
      <c r="C879" s="10">
        <v>62</v>
      </c>
      <c r="D879" s="10">
        <v>2149</v>
      </c>
      <c r="E879" s="10">
        <v>2211</v>
      </c>
      <c r="F879" s="10">
        <v>50</v>
      </c>
      <c r="G879" s="10">
        <v>1240</v>
      </c>
      <c r="J879" s="10">
        <v>54</v>
      </c>
      <c r="K879" s="10">
        <v>3277</v>
      </c>
      <c r="L879" s="10">
        <v>3331</v>
      </c>
      <c r="M879" s="10">
        <v>50</v>
      </c>
      <c r="N879" s="10">
        <v>12.903225806451612</v>
      </c>
      <c r="O879" s="10">
        <v>-52.489530013959985</v>
      </c>
      <c r="P879" s="10">
        <v>-50.655811849841704</v>
      </c>
    </row>
    <row r="880" spans="1:16" x14ac:dyDescent="0.3">
      <c r="A880" s="14">
        <v>44636</v>
      </c>
      <c r="B880" s="10" t="s">
        <v>37</v>
      </c>
      <c r="C880" s="10">
        <v>77</v>
      </c>
      <c r="D880" s="10">
        <v>2889</v>
      </c>
      <c r="E880" s="10">
        <v>2966</v>
      </c>
      <c r="F880" s="10">
        <v>50</v>
      </c>
      <c r="G880" s="10">
        <v>1540</v>
      </c>
      <c r="J880" s="10">
        <v>20</v>
      </c>
      <c r="K880" s="10">
        <v>1542</v>
      </c>
      <c r="L880" s="10">
        <v>1562</v>
      </c>
      <c r="M880" s="10">
        <v>50</v>
      </c>
      <c r="N880" s="10">
        <v>74.025974025974023</v>
      </c>
      <c r="O880" s="10">
        <v>46.625129802699895</v>
      </c>
      <c r="P880" s="10">
        <v>47.336480107889415</v>
      </c>
    </row>
    <row r="881" spans="1:17" x14ac:dyDescent="0.3">
      <c r="A881" s="14">
        <v>44636</v>
      </c>
      <c r="B881" s="10" t="s">
        <v>39</v>
      </c>
      <c r="C881" s="10">
        <v>188</v>
      </c>
      <c r="D881" s="10">
        <v>9394</v>
      </c>
      <c r="E881" s="10">
        <v>9582</v>
      </c>
      <c r="F881" s="10">
        <v>50</v>
      </c>
      <c r="G881" s="10">
        <v>3760</v>
      </c>
      <c r="H881" s="10" t="s">
        <v>194</v>
      </c>
      <c r="J881" s="10">
        <v>74</v>
      </c>
      <c r="K881" s="10">
        <v>2706</v>
      </c>
      <c r="L881" s="10">
        <v>2780</v>
      </c>
      <c r="M881" s="10">
        <v>50</v>
      </c>
      <c r="N881" s="10">
        <v>60.638297872340431</v>
      </c>
      <c r="O881" s="10">
        <v>71.194379391100711</v>
      </c>
      <c r="P881" s="10">
        <v>70.987267793780006</v>
      </c>
    </row>
    <row r="882" spans="1:17" x14ac:dyDescent="0.3">
      <c r="A882" s="14">
        <v>44636</v>
      </c>
      <c r="B882" s="10" t="s">
        <v>38</v>
      </c>
      <c r="C882" s="10">
        <v>122</v>
      </c>
      <c r="D882" s="10">
        <v>5409</v>
      </c>
      <c r="E882" s="10">
        <v>5531</v>
      </c>
      <c r="F882" s="10">
        <v>50</v>
      </c>
      <c r="G882" s="10">
        <v>2440</v>
      </c>
      <c r="J882" s="10">
        <v>53</v>
      </c>
      <c r="K882" s="10">
        <v>2674</v>
      </c>
      <c r="L882" s="10">
        <v>2727</v>
      </c>
      <c r="M882" s="10">
        <v>50</v>
      </c>
      <c r="N882" s="10">
        <v>56.557377049180324</v>
      </c>
      <c r="O882" s="10">
        <v>50.563875023109631</v>
      </c>
      <c r="P882" s="10">
        <v>50.696076658832034</v>
      </c>
    </row>
    <row r="883" spans="1:17" x14ac:dyDescent="0.3">
      <c r="A883" s="14">
        <v>44636</v>
      </c>
      <c r="B883" s="10" t="s">
        <v>36</v>
      </c>
      <c r="C883" s="10">
        <v>127</v>
      </c>
      <c r="D883" s="10">
        <v>2751</v>
      </c>
      <c r="E883" s="10">
        <v>2878</v>
      </c>
      <c r="F883" s="10">
        <v>50</v>
      </c>
      <c r="G883" s="10">
        <v>2540</v>
      </c>
      <c r="J883" s="10">
        <v>42</v>
      </c>
      <c r="K883" s="10">
        <v>3043</v>
      </c>
      <c r="L883" s="10">
        <v>3085</v>
      </c>
      <c r="M883" s="10">
        <v>50</v>
      </c>
      <c r="N883" s="10">
        <v>66.929133858267718</v>
      </c>
      <c r="O883" s="10">
        <v>-10.614322064703744</v>
      </c>
      <c r="P883" s="10">
        <v>-7.1924947880472541</v>
      </c>
    </row>
    <row r="884" spans="1:17" x14ac:dyDescent="0.3">
      <c r="A884" s="14">
        <v>44636</v>
      </c>
      <c r="B884" s="10" t="s">
        <v>203</v>
      </c>
      <c r="C884" s="10">
        <v>207</v>
      </c>
      <c r="D884" s="10">
        <v>3293</v>
      </c>
      <c r="E884" s="10">
        <v>3500</v>
      </c>
      <c r="F884" s="10">
        <v>50</v>
      </c>
      <c r="G884" s="10">
        <v>4140</v>
      </c>
      <c r="J884" s="10">
        <v>63</v>
      </c>
      <c r="K884" s="10">
        <v>2823</v>
      </c>
      <c r="L884" s="10">
        <v>2886</v>
      </c>
      <c r="M884" s="10">
        <v>50</v>
      </c>
      <c r="N884" s="10">
        <v>69.565217391304344</v>
      </c>
      <c r="O884" s="10">
        <v>14.272699665958093</v>
      </c>
      <c r="P884" s="10">
        <v>17.542857142857144</v>
      </c>
    </row>
    <row r="885" spans="1:17" x14ac:dyDescent="0.3">
      <c r="A885" s="14">
        <v>44636</v>
      </c>
      <c r="B885" s="10" t="s">
        <v>204</v>
      </c>
      <c r="C885" s="10">
        <v>110</v>
      </c>
      <c r="D885" s="10">
        <v>5567</v>
      </c>
      <c r="E885" s="10">
        <v>5677</v>
      </c>
      <c r="F885" s="10">
        <v>50</v>
      </c>
      <c r="G885" s="10">
        <v>2200</v>
      </c>
      <c r="J885" s="10">
        <v>71</v>
      </c>
      <c r="K885" s="10">
        <v>2079</v>
      </c>
      <c r="L885" s="10">
        <v>2150</v>
      </c>
      <c r="M885" s="10">
        <v>50</v>
      </c>
      <c r="N885" s="10">
        <v>35.454545454545453</v>
      </c>
      <c r="O885" s="10">
        <v>62.654930842464516</v>
      </c>
      <c r="P885" s="10">
        <v>62.127884446010221</v>
      </c>
    </row>
    <row r="886" spans="1:17" x14ac:dyDescent="0.3">
      <c r="A886" s="14">
        <v>44636</v>
      </c>
      <c r="B886" s="10" t="s">
        <v>205</v>
      </c>
      <c r="C886" s="10">
        <v>203</v>
      </c>
      <c r="D886" s="10">
        <v>3771</v>
      </c>
      <c r="E886" s="10">
        <v>3974</v>
      </c>
      <c r="F886" s="10">
        <v>50</v>
      </c>
      <c r="G886" s="10">
        <v>4060</v>
      </c>
      <c r="J886" s="10">
        <v>57</v>
      </c>
      <c r="K886" s="10">
        <v>2003</v>
      </c>
      <c r="L886" s="10">
        <v>2060</v>
      </c>
      <c r="M886" s="10">
        <v>50</v>
      </c>
      <c r="N886" s="10">
        <v>71.921182266009851</v>
      </c>
      <c r="O886" s="10">
        <v>46.88411561919915</v>
      </c>
      <c r="P886" s="10">
        <v>48.163059889280326</v>
      </c>
    </row>
    <row r="887" spans="1:17" x14ac:dyDescent="0.3">
      <c r="A887" s="14">
        <v>44636</v>
      </c>
      <c r="B887" s="10" t="s">
        <v>206</v>
      </c>
      <c r="C887" s="10">
        <v>169</v>
      </c>
      <c r="D887" s="10">
        <v>4275</v>
      </c>
      <c r="E887" s="10">
        <v>4444</v>
      </c>
      <c r="F887" s="10">
        <v>50</v>
      </c>
      <c r="G887" s="10">
        <v>3380</v>
      </c>
      <c r="J887" s="10">
        <v>57</v>
      </c>
      <c r="K887" s="10">
        <v>1415</v>
      </c>
      <c r="L887" s="10">
        <v>1472</v>
      </c>
      <c r="M887" s="10">
        <v>50</v>
      </c>
      <c r="N887" s="10">
        <v>66.272189349112438</v>
      </c>
      <c r="O887" s="10">
        <v>66.900584795321635</v>
      </c>
      <c r="P887" s="10">
        <v>66.876687668766877</v>
      </c>
    </row>
    <row r="888" spans="1:17" x14ac:dyDescent="0.3">
      <c r="A888" s="14">
        <v>44636</v>
      </c>
      <c r="B888" s="10" t="s">
        <v>42</v>
      </c>
      <c r="C888" s="10">
        <v>188</v>
      </c>
      <c r="D888" s="10">
        <v>1660</v>
      </c>
      <c r="E888" s="10">
        <v>1848</v>
      </c>
      <c r="F888" s="10">
        <v>50</v>
      </c>
      <c r="G888" s="10">
        <v>3760</v>
      </c>
      <c r="J888" s="10">
        <v>38</v>
      </c>
      <c r="K888" s="10">
        <v>1088</v>
      </c>
      <c r="L888" s="10">
        <v>1126</v>
      </c>
      <c r="M888" s="10">
        <v>50</v>
      </c>
      <c r="N888" s="10">
        <v>79.787234042553195</v>
      </c>
      <c r="O888" s="10">
        <v>34.4578313253012</v>
      </c>
      <c r="P888" s="10">
        <v>39.069264069264072</v>
      </c>
    </row>
    <row r="889" spans="1:17" x14ac:dyDescent="0.3">
      <c r="A889" s="14">
        <v>44636</v>
      </c>
      <c r="B889" s="10" t="s">
        <v>43</v>
      </c>
      <c r="C889" s="10">
        <v>291</v>
      </c>
      <c r="D889" s="10">
        <v>2894</v>
      </c>
      <c r="E889" s="10">
        <v>3185</v>
      </c>
      <c r="F889" s="10">
        <v>50</v>
      </c>
      <c r="G889" s="10">
        <v>5820</v>
      </c>
      <c r="J889" s="10">
        <v>62</v>
      </c>
      <c r="K889" s="10">
        <v>4424</v>
      </c>
      <c r="L889" s="10">
        <v>4486</v>
      </c>
      <c r="M889" s="10">
        <v>50</v>
      </c>
      <c r="N889" s="10">
        <v>78.694158075601379</v>
      </c>
      <c r="O889" s="10">
        <v>-52.868002764340019</v>
      </c>
      <c r="P889" s="10">
        <v>-40.84772370486656</v>
      </c>
    </row>
    <row r="890" spans="1:17" x14ac:dyDescent="0.3">
      <c r="A890" s="14">
        <v>44636</v>
      </c>
      <c r="B890" s="10" t="s">
        <v>40</v>
      </c>
      <c r="C890" s="10">
        <v>176</v>
      </c>
      <c r="D890" s="10">
        <v>3609</v>
      </c>
      <c r="E890" s="10">
        <v>3785</v>
      </c>
      <c r="F890" s="10">
        <v>50</v>
      </c>
      <c r="G890" s="10">
        <v>3520</v>
      </c>
      <c r="J890" s="10">
        <v>79</v>
      </c>
      <c r="K890" s="10">
        <v>2524</v>
      </c>
      <c r="L890" s="10">
        <v>2603</v>
      </c>
      <c r="M890" s="10">
        <v>50</v>
      </c>
      <c r="N890" s="10">
        <v>55.113636363636367</v>
      </c>
      <c r="O890" s="10">
        <v>30.063729564976448</v>
      </c>
      <c r="P890" s="10">
        <v>31.228533685601057</v>
      </c>
    </row>
    <row r="891" spans="1:17" x14ac:dyDescent="0.3">
      <c r="A891" s="14">
        <v>44636</v>
      </c>
      <c r="B891" s="10" t="s">
        <v>41</v>
      </c>
      <c r="C891" s="10">
        <v>88</v>
      </c>
      <c r="D891" s="10">
        <v>3622</v>
      </c>
      <c r="E891" s="10">
        <v>3710</v>
      </c>
      <c r="F891" s="10">
        <v>50</v>
      </c>
      <c r="G891" s="10">
        <v>1760</v>
      </c>
      <c r="J891" s="10">
        <v>70</v>
      </c>
      <c r="K891" s="10">
        <v>5260</v>
      </c>
      <c r="L891" s="10">
        <v>5330</v>
      </c>
      <c r="M891" s="10">
        <v>50</v>
      </c>
      <c r="N891" s="10">
        <v>20.454545454545457</v>
      </c>
      <c r="O891" s="10">
        <v>-45.223633351739373</v>
      </c>
      <c r="P891" s="10">
        <v>-43.665768194070083</v>
      </c>
    </row>
    <row r="892" spans="1:17" x14ac:dyDescent="0.3">
      <c r="A892" s="14">
        <v>44636</v>
      </c>
      <c r="B892" s="10" t="s">
        <v>207</v>
      </c>
      <c r="C892" s="10">
        <v>66</v>
      </c>
      <c r="D892" s="10">
        <v>4468</v>
      </c>
      <c r="E892" s="10">
        <v>4534</v>
      </c>
      <c r="F892" s="10">
        <v>50</v>
      </c>
      <c r="G892" s="10">
        <v>1320</v>
      </c>
      <c r="J892" s="10">
        <v>28</v>
      </c>
      <c r="K892" s="10">
        <v>2893</v>
      </c>
      <c r="L892" s="10">
        <v>2921</v>
      </c>
      <c r="M892" s="10">
        <v>50</v>
      </c>
      <c r="N892" s="10">
        <v>57.575757575757578</v>
      </c>
      <c r="O892" s="10">
        <v>35.250671441360787</v>
      </c>
      <c r="P892" s="10">
        <v>35.575650639611823</v>
      </c>
    </row>
    <row r="893" spans="1:17" x14ac:dyDescent="0.3">
      <c r="A893" s="14">
        <v>44636</v>
      </c>
      <c r="B893" s="10" t="s">
        <v>208</v>
      </c>
      <c r="C893" s="10">
        <v>2338</v>
      </c>
      <c r="D893" s="10">
        <v>4211</v>
      </c>
      <c r="E893" s="10">
        <v>6549</v>
      </c>
      <c r="F893" s="10">
        <v>50</v>
      </c>
      <c r="G893" s="10">
        <v>46760</v>
      </c>
      <c r="J893" s="10">
        <v>57</v>
      </c>
      <c r="K893" s="10">
        <v>2255</v>
      </c>
      <c r="L893" s="10">
        <v>2312</v>
      </c>
      <c r="M893" s="10">
        <v>50</v>
      </c>
      <c r="N893" s="10">
        <v>97.562018819503848</v>
      </c>
      <c r="O893" s="10">
        <v>46.449774400379958</v>
      </c>
      <c r="P893" s="10">
        <v>64.696900290120624</v>
      </c>
    </row>
    <row r="894" spans="1:17" x14ac:dyDescent="0.3">
      <c r="A894" s="14">
        <v>44636</v>
      </c>
      <c r="B894" s="10" t="s">
        <v>209</v>
      </c>
      <c r="C894" s="10">
        <v>277</v>
      </c>
      <c r="D894" s="10">
        <v>2915</v>
      </c>
      <c r="E894" s="10">
        <v>3192</v>
      </c>
      <c r="F894" s="10">
        <v>50</v>
      </c>
      <c r="G894" s="10">
        <v>5540</v>
      </c>
      <c r="J894" s="10">
        <v>39</v>
      </c>
      <c r="K894" s="10">
        <v>1218</v>
      </c>
      <c r="L894" s="10">
        <v>1257</v>
      </c>
      <c r="M894" s="10">
        <v>50</v>
      </c>
      <c r="N894" s="10">
        <v>85.920577617328519</v>
      </c>
      <c r="O894" s="10">
        <v>58.21612349914237</v>
      </c>
      <c r="P894" s="10">
        <v>60.620300751879697</v>
      </c>
    </row>
    <row r="895" spans="1:17" x14ac:dyDescent="0.3">
      <c r="A895" s="14">
        <v>44636</v>
      </c>
      <c r="B895" s="10" t="s">
        <v>210</v>
      </c>
      <c r="C895" s="10">
        <v>128</v>
      </c>
      <c r="D895" s="10">
        <v>9566</v>
      </c>
      <c r="E895" s="10">
        <v>9694</v>
      </c>
      <c r="F895" s="10">
        <v>50</v>
      </c>
      <c r="G895" s="10">
        <v>2560</v>
      </c>
      <c r="J895" s="10">
        <v>43</v>
      </c>
      <c r="K895" s="10">
        <v>2576</v>
      </c>
      <c r="L895" s="10">
        <v>2619</v>
      </c>
      <c r="M895" s="10">
        <v>50</v>
      </c>
      <c r="N895" s="10">
        <v>66.40625</v>
      </c>
      <c r="O895" s="10">
        <v>73.0712941668409</v>
      </c>
      <c r="P895" s="10">
        <v>72.983288632143598</v>
      </c>
    </row>
    <row r="896" spans="1:17" x14ac:dyDescent="0.3">
      <c r="A896" s="14">
        <v>44641</v>
      </c>
      <c r="B896" s="25">
        <v>7</v>
      </c>
      <c r="C896" s="10">
        <v>248</v>
      </c>
      <c r="D896" s="15">
        <v>5477</v>
      </c>
      <c r="E896" s="15">
        <f>+C896+D896</f>
        <v>5725</v>
      </c>
      <c r="F896" s="13">
        <v>50</v>
      </c>
      <c r="G896" s="13">
        <f>(1000/F896)*C896</f>
        <v>4960</v>
      </c>
      <c r="J896" s="10">
        <v>118</v>
      </c>
      <c r="K896" s="15">
        <v>2985</v>
      </c>
      <c r="L896" s="15">
        <f t="shared" ref="L896:L912" si="267">+J896+K896</f>
        <v>3103</v>
      </c>
      <c r="M896" s="13">
        <v>50</v>
      </c>
      <c r="N896" s="10">
        <f t="shared" ref="N896:N912" si="268">+(C896-J896)/C896*100</f>
        <v>52.419354838709673</v>
      </c>
      <c r="O896" s="10">
        <f t="shared" ref="O896:O912" si="269">+(D896-K896)/D896*100</f>
        <v>45.499360964031403</v>
      </c>
      <c r="P896" s="10">
        <f t="shared" ref="P896:P912" si="270">+(E896-L896)/E896*100</f>
        <v>45.799126637554579</v>
      </c>
      <c r="Q896" s="13">
        <f>J896/M896*1000</f>
        <v>2360</v>
      </c>
    </row>
    <row r="897" spans="1:17" x14ac:dyDescent="0.3">
      <c r="A897" s="14">
        <v>44641</v>
      </c>
      <c r="B897" s="16" t="s">
        <v>37</v>
      </c>
      <c r="C897" s="10">
        <v>242</v>
      </c>
      <c r="D897" s="15">
        <v>3294</v>
      </c>
      <c r="E897" s="15">
        <f t="shared" ref="E897:E912" si="271">+C897+D897</f>
        <v>3536</v>
      </c>
      <c r="F897" s="13">
        <v>50</v>
      </c>
      <c r="G897" s="13">
        <f t="shared" ref="G897:G912" si="272">(1000/F897)*C897</f>
        <v>4840</v>
      </c>
      <c r="J897" s="10">
        <v>78</v>
      </c>
      <c r="K897" s="15">
        <v>3179</v>
      </c>
      <c r="L897" s="15">
        <f t="shared" si="267"/>
        <v>3257</v>
      </c>
      <c r="M897" s="13">
        <v>50</v>
      </c>
      <c r="N897" s="10">
        <f t="shared" si="268"/>
        <v>67.768595041322314</v>
      </c>
      <c r="O897" s="10">
        <f t="shared" si="269"/>
        <v>3.4911961141469341</v>
      </c>
      <c r="P897" s="10">
        <f t="shared" si="270"/>
        <v>7.8902714932126692</v>
      </c>
      <c r="Q897" s="13">
        <f t="shared" ref="Q897:Q912" si="273">J897/M897*1000</f>
        <v>1560</v>
      </c>
    </row>
    <row r="898" spans="1:17" x14ac:dyDescent="0.3">
      <c r="A898" s="14">
        <v>44641</v>
      </c>
      <c r="B898" s="16" t="s">
        <v>39</v>
      </c>
      <c r="C898" s="10">
        <v>149</v>
      </c>
      <c r="D898" s="10">
        <v>4690</v>
      </c>
      <c r="E898" s="15">
        <f t="shared" si="271"/>
        <v>4839</v>
      </c>
      <c r="F898" s="13">
        <v>50</v>
      </c>
      <c r="G898" s="13">
        <f t="shared" si="272"/>
        <v>2980</v>
      </c>
      <c r="H898" s="10" t="s">
        <v>194</v>
      </c>
      <c r="J898" s="10">
        <v>94</v>
      </c>
      <c r="K898" s="15">
        <v>2328</v>
      </c>
      <c r="L898" s="15">
        <f t="shared" si="267"/>
        <v>2422</v>
      </c>
      <c r="M898" s="13">
        <v>50</v>
      </c>
      <c r="N898" s="10">
        <f t="shared" si="268"/>
        <v>36.912751677852349</v>
      </c>
      <c r="O898" s="10">
        <f t="shared" si="269"/>
        <v>50.362473347547976</v>
      </c>
      <c r="P898" s="10">
        <f t="shared" si="270"/>
        <v>49.948336433147347</v>
      </c>
      <c r="Q898" s="13">
        <f t="shared" si="273"/>
        <v>1880</v>
      </c>
    </row>
    <row r="899" spans="1:17" x14ac:dyDescent="0.3">
      <c r="A899" s="14">
        <v>44641</v>
      </c>
      <c r="B899" s="16" t="s">
        <v>38</v>
      </c>
      <c r="C899" s="10">
        <v>158</v>
      </c>
      <c r="D899" s="10">
        <v>5708</v>
      </c>
      <c r="E899" s="15">
        <f t="shared" si="271"/>
        <v>5866</v>
      </c>
      <c r="F899" s="13">
        <v>50</v>
      </c>
      <c r="G899" s="13">
        <f t="shared" si="272"/>
        <v>3160</v>
      </c>
      <c r="J899" s="10">
        <v>87</v>
      </c>
      <c r="K899" s="15">
        <v>2405</v>
      </c>
      <c r="L899" s="15">
        <f t="shared" si="267"/>
        <v>2492</v>
      </c>
      <c r="M899" s="13">
        <v>50</v>
      </c>
      <c r="N899" s="10">
        <f t="shared" si="268"/>
        <v>44.936708860759495</v>
      </c>
      <c r="O899" s="10">
        <f t="shared" si="269"/>
        <v>57.866152768044856</v>
      </c>
      <c r="P899" s="10">
        <f t="shared" si="270"/>
        <v>57.517899761336508</v>
      </c>
      <c r="Q899" s="13">
        <f t="shared" si="273"/>
        <v>1740</v>
      </c>
    </row>
    <row r="900" spans="1:17" x14ac:dyDescent="0.3">
      <c r="A900" s="14">
        <v>44641</v>
      </c>
      <c r="B900" s="16" t="s">
        <v>36</v>
      </c>
      <c r="C900" s="10">
        <v>262</v>
      </c>
      <c r="D900" s="15">
        <v>5747</v>
      </c>
      <c r="E900" s="15">
        <f t="shared" si="271"/>
        <v>6009</v>
      </c>
      <c r="F900" s="13">
        <v>50</v>
      </c>
      <c r="G900" s="13">
        <f t="shared" si="272"/>
        <v>5240</v>
      </c>
      <c r="J900" s="10">
        <v>99</v>
      </c>
      <c r="K900" s="15">
        <v>4349</v>
      </c>
      <c r="L900" s="15">
        <f t="shared" si="267"/>
        <v>4448</v>
      </c>
      <c r="M900" s="13">
        <v>50</v>
      </c>
      <c r="N900" s="10">
        <f t="shared" si="268"/>
        <v>62.213740458015266</v>
      </c>
      <c r="O900" s="10">
        <f t="shared" si="269"/>
        <v>24.325735166173658</v>
      </c>
      <c r="P900" s="10">
        <f t="shared" si="270"/>
        <v>25.977700116491931</v>
      </c>
      <c r="Q900" s="13">
        <f t="shared" si="273"/>
        <v>1980</v>
      </c>
    </row>
    <row r="901" spans="1:17" x14ac:dyDescent="0.3">
      <c r="A901" s="14">
        <v>44641</v>
      </c>
      <c r="B901" s="16" t="s">
        <v>203</v>
      </c>
      <c r="C901" s="10">
        <v>243</v>
      </c>
      <c r="D901" s="15">
        <v>4072</v>
      </c>
      <c r="E901" s="15">
        <f t="shared" si="271"/>
        <v>4315</v>
      </c>
      <c r="F901" s="13">
        <v>50</v>
      </c>
      <c r="G901" s="13">
        <f t="shared" si="272"/>
        <v>4860</v>
      </c>
      <c r="J901" s="10">
        <v>79</v>
      </c>
      <c r="K901" s="15">
        <v>2317</v>
      </c>
      <c r="L901" s="15">
        <f t="shared" si="267"/>
        <v>2396</v>
      </c>
      <c r="M901" s="13">
        <v>50</v>
      </c>
      <c r="N901" s="10">
        <f t="shared" si="268"/>
        <v>67.489711934156389</v>
      </c>
      <c r="O901" s="10">
        <f t="shared" si="269"/>
        <v>43.099214145383101</v>
      </c>
      <c r="P901" s="10">
        <f t="shared" si="270"/>
        <v>44.472769409038236</v>
      </c>
      <c r="Q901" s="13">
        <f t="shared" si="273"/>
        <v>1580</v>
      </c>
    </row>
    <row r="902" spans="1:17" x14ac:dyDescent="0.3">
      <c r="A902" s="14">
        <v>44641</v>
      </c>
      <c r="B902" s="16" t="s">
        <v>204</v>
      </c>
      <c r="C902" s="10">
        <v>341</v>
      </c>
      <c r="D902" s="15">
        <v>3582</v>
      </c>
      <c r="E902" s="15">
        <f t="shared" si="271"/>
        <v>3923</v>
      </c>
      <c r="F902" s="13">
        <v>50</v>
      </c>
      <c r="G902" s="13">
        <f t="shared" si="272"/>
        <v>6820</v>
      </c>
      <c r="J902" s="10">
        <v>101</v>
      </c>
      <c r="K902" s="15">
        <v>4374</v>
      </c>
      <c r="L902" s="15">
        <f t="shared" si="267"/>
        <v>4475</v>
      </c>
      <c r="M902" s="13">
        <v>50</v>
      </c>
      <c r="N902" s="10">
        <f t="shared" si="268"/>
        <v>70.381231671554261</v>
      </c>
      <c r="O902" s="10">
        <f t="shared" si="269"/>
        <v>-22.110552763819097</v>
      </c>
      <c r="P902" s="10">
        <f t="shared" si="270"/>
        <v>-14.070864134590874</v>
      </c>
      <c r="Q902" s="13">
        <f t="shared" si="273"/>
        <v>2020</v>
      </c>
    </row>
    <row r="903" spans="1:17" x14ac:dyDescent="0.3">
      <c r="A903" s="14">
        <v>44641</v>
      </c>
      <c r="B903" s="16" t="s">
        <v>205</v>
      </c>
      <c r="C903" s="10">
        <v>396</v>
      </c>
      <c r="D903" s="15">
        <v>3370</v>
      </c>
      <c r="E903" s="15">
        <f t="shared" si="271"/>
        <v>3766</v>
      </c>
      <c r="F903" s="13">
        <v>50</v>
      </c>
      <c r="G903" s="13">
        <f t="shared" si="272"/>
        <v>7920</v>
      </c>
      <c r="J903" s="10">
        <v>120</v>
      </c>
      <c r="K903" s="15">
        <v>3213</v>
      </c>
      <c r="L903" s="15">
        <f t="shared" si="267"/>
        <v>3333</v>
      </c>
      <c r="M903" s="13">
        <v>50</v>
      </c>
      <c r="N903" s="10">
        <f t="shared" si="268"/>
        <v>69.696969696969703</v>
      </c>
      <c r="O903" s="10">
        <f t="shared" si="269"/>
        <v>4.6587537091988134</v>
      </c>
      <c r="P903" s="10">
        <f t="shared" si="270"/>
        <v>11.497610196494955</v>
      </c>
      <c r="Q903" s="13">
        <f t="shared" si="273"/>
        <v>2400</v>
      </c>
    </row>
    <row r="904" spans="1:17" x14ac:dyDescent="0.3">
      <c r="A904" s="14">
        <v>44641</v>
      </c>
      <c r="B904" s="16" t="s">
        <v>206</v>
      </c>
      <c r="C904" s="10">
        <v>236</v>
      </c>
      <c r="D904" s="15">
        <v>3793</v>
      </c>
      <c r="E904" s="15">
        <f t="shared" si="271"/>
        <v>4029</v>
      </c>
      <c r="F904" s="13">
        <v>50</v>
      </c>
      <c r="G904" s="13">
        <f t="shared" si="272"/>
        <v>4720</v>
      </c>
      <c r="J904" s="10">
        <v>75</v>
      </c>
      <c r="K904" s="15">
        <v>3474</v>
      </c>
      <c r="L904" s="15">
        <f t="shared" si="267"/>
        <v>3549</v>
      </c>
      <c r="M904" s="13">
        <v>50</v>
      </c>
      <c r="N904" s="10">
        <f t="shared" si="268"/>
        <v>68.220338983050837</v>
      </c>
      <c r="O904" s="10">
        <f t="shared" si="269"/>
        <v>8.4102293698919048</v>
      </c>
      <c r="P904" s="10">
        <f t="shared" si="270"/>
        <v>11.913626209977663</v>
      </c>
      <c r="Q904" s="13">
        <f t="shared" si="273"/>
        <v>1500</v>
      </c>
    </row>
    <row r="905" spans="1:17" x14ac:dyDescent="0.3">
      <c r="A905" s="14">
        <v>44641</v>
      </c>
      <c r="B905" s="16" t="s">
        <v>42</v>
      </c>
      <c r="C905" s="10">
        <v>779</v>
      </c>
      <c r="D905" s="15">
        <v>5347</v>
      </c>
      <c r="E905" s="15">
        <f>+C905+D905</f>
        <v>6126</v>
      </c>
      <c r="F905" s="13">
        <v>50</v>
      </c>
      <c r="G905" s="13">
        <f t="shared" si="272"/>
        <v>15580</v>
      </c>
      <c r="J905" s="10">
        <v>73</v>
      </c>
      <c r="K905" s="15">
        <v>3425</v>
      </c>
      <c r="L905" s="15">
        <f t="shared" si="267"/>
        <v>3498</v>
      </c>
      <c r="M905" s="13">
        <v>50</v>
      </c>
      <c r="N905" s="10">
        <f t="shared" si="268"/>
        <v>90.629011553273429</v>
      </c>
      <c r="O905" s="10">
        <f t="shared" si="269"/>
        <v>35.945389938283149</v>
      </c>
      <c r="P905" s="10">
        <f t="shared" si="270"/>
        <v>42.899118511263467</v>
      </c>
      <c r="Q905" s="13">
        <f t="shared" si="273"/>
        <v>1460</v>
      </c>
    </row>
    <row r="906" spans="1:17" x14ac:dyDescent="0.3">
      <c r="A906" s="14">
        <v>44641</v>
      </c>
      <c r="B906" s="16" t="s">
        <v>43</v>
      </c>
      <c r="C906" s="10">
        <v>212</v>
      </c>
      <c r="D906" s="15">
        <v>3457</v>
      </c>
      <c r="E906" s="15">
        <f t="shared" si="271"/>
        <v>3669</v>
      </c>
      <c r="F906" s="13">
        <v>50</v>
      </c>
      <c r="G906" s="13">
        <f t="shared" si="272"/>
        <v>4240</v>
      </c>
      <c r="J906" s="10">
        <v>85</v>
      </c>
      <c r="K906" s="15">
        <v>4550</v>
      </c>
      <c r="L906" s="15">
        <f t="shared" si="267"/>
        <v>4635</v>
      </c>
      <c r="M906" s="13">
        <v>50</v>
      </c>
      <c r="N906" s="10">
        <f t="shared" si="268"/>
        <v>59.905660377358494</v>
      </c>
      <c r="O906" s="10">
        <f t="shared" si="269"/>
        <v>-31.617008967312699</v>
      </c>
      <c r="P906" s="10">
        <f t="shared" si="270"/>
        <v>-26.328699918233848</v>
      </c>
      <c r="Q906" s="13">
        <f t="shared" si="273"/>
        <v>1700</v>
      </c>
    </row>
    <row r="907" spans="1:17" x14ac:dyDescent="0.3">
      <c r="A907" s="14">
        <v>44641</v>
      </c>
      <c r="B907" s="16" t="s">
        <v>40</v>
      </c>
      <c r="C907" s="15">
        <v>195</v>
      </c>
      <c r="D907" s="15">
        <v>3548</v>
      </c>
      <c r="E907" s="15">
        <f>+C907+D907</f>
        <v>3743</v>
      </c>
      <c r="F907" s="13">
        <v>50</v>
      </c>
      <c r="G907" s="13">
        <f t="shared" si="272"/>
        <v>3900</v>
      </c>
      <c r="J907" s="15">
        <v>103</v>
      </c>
      <c r="K907" s="15">
        <v>5938</v>
      </c>
      <c r="L907" s="15">
        <f t="shared" si="267"/>
        <v>6041</v>
      </c>
      <c r="M907" s="13">
        <v>50</v>
      </c>
      <c r="N907" s="10">
        <f t="shared" si="268"/>
        <v>47.179487179487175</v>
      </c>
      <c r="O907" s="10">
        <f t="shared" si="269"/>
        <v>-67.361894024802709</v>
      </c>
      <c r="P907" s="10">
        <f t="shared" si="270"/>
        <v>-61.394603259417579</v>
      </c>
      <c r="Q907" s="13">
        <f t="shared" si="273"/>
        <v>2060</v>
      </c>
    </row>
    <row r="908" spans="1:17" x14ac:dyDescent="0.3">
      <c r="A908" s="14">
        <v>44641</v>
      </c>
      <c r="B908" s="16" t="s">
        <v>41</v>
      </c>
      <c r="C908" s="10">
        <v>178</v>
      </c>
      <c r="D908" s="15">
        <v>4928</v>
      </c>
      <c r="E908" s="15">
        <f>+C908+D908</f>
        <v>5106</v>
      </c>
      <c r="F908" s="13">
        <v>50</v>
      </c>
      <c r="G908" s="13">
        <f t="shared" si="272"/>
        <v>3560</v>
      </c>
      <c r="J908" s="10">
        <v>77</v>
      </c>
      <c r="K908" s="15">
        <v>2782</v>
      </c>
      <c r="L908" s="15">
        <f t="shared" si="267"/>
        <v>2859</v>
      </c>
      <c r="M908" s="13">
        <v>50</v>
      </c>
      <c r="N908" s="10">
        <f t="shared" si="268"/>
        <v>56.741573033707873</v>
      </c>
      <c r="O908" s="10">
        <f t="shared" si="269"/>
        <v>43.547077922077918</v>
      </c>
      <c r="P908" s="10">
        <f t="shared" si="270"/>
        <v>44.007050528789662</v>
      </c>
      <c r="Q908" s="13">
        <f t="shared" si="273"/>
        <v>1540</v>
      </c>
    </row>
    <row r="909" spans="1:17" x14ac:dyDescent="0.3">
      <c r="A909" s="14">
        <v>44641</v>
      </c>
      <c r="B909" s="16" t="s">
        <v>207</v>
      </c>
      <c r="C909" s="10">
        <v>136</v>
      </c>
      <c r="D909" s="15">
        <v>5653</v>
      </c>
      <c r="E909" s="15">
        <f t="shared" si="271"/>
        <v>5789</v>
      </c>
      <c r="F909" s="13">
        <v>50</v>
      </c>
      <c r="G909" s="13">
        <f t="shared" si="272"/>
        <v>2720</v>
      </c>
      <c r="J909" s="10">
        <v>121</v>
      </c>
      <c r="K909" s="15">
        <v>3902</v>
      </c>
      <c r="L909" s="15">
        <f t="shared" si="267"/>
        <v>4023</v>
      </c>
      <c r="M909" s="13">
        <v>50</v>
      </c>
      <c r="N909" s="10">
        <f t="shared" si="268"/>
        <v>11.029411764705882</v>
      </c>
      <c r="O909" s="10">
        <f t="shared" si="269"/>
        <v>30.974703697151956</v>
      </c>
      <c r="P909" s="10">
        <f t="shared" si="270"/>
        <v>30.506132319917086</v>
      </c>
      <c r="Q909" s="13">
        <f t="shared" si="273"/>
        <v>2420</v>
      </c>
    </row>
    <row r="910" spans="1:17" x14ac:dyDescent="0.3">
      <c r="A910" s="14">
        <v>44641</v>
      </c>
      <c r="B910" s="16" t="s">
        <v>208</v>
      </c>
      <c r="C910" s="10">
        <v>222</v>
      </c>
      <c r="D910" s="15">
        <v>3262</v>
      </c>
      <c r="E910" s="15">
        <f t="shared" si="271"/>
        <v>3484</v>
      </c>
      <c r="F910" s="13">
        <v>50</v>
      </c>
      <c r="G910" s="13">
        <f t="shared" si="272"/>
        <v>4440</v>
      </c>
      <c r="J910" s="10">
        <v>69</v>
      </c>
      <c r="K910" s="15">
        <v>2067</v>
      </c>
      <c r="L910" s="15">
        <f t="shared" si="267"/>
        <v>2136</v>
      </c>
      <c r="M910" s="13">
        <v>50</v>
      </c>
      <c r="N910" s="10">
        <f t="shared" si="268"/>
        <v>68.918918918918919</v>
      </c>
      <c r="O910" s="10">
        <f t="shared" si="269"/>
        <v>36.63396689147762</v>
      </c>
      <c r="P910" s="10">
        <f t="shared" si="270"/>
        <v>38.69115958668197</v>
      </c>
      <c r="Q910" s="13">
        <f t="shared" si="273"/>
        <v>1380</v>
      </c>
    </row>
    <row r="911" spans="1:17" x14ac:dyDescent="0.3">
      <c r="A911" s="14">
        <v>44641</v>
      </c>
      <c r="B911" s="16" t="s">
        <v>209</v>
      </c>
      <c r="C911" s="10">
        <v>205</v>
      </c>
      <c r="D911" s="15">
        <v>2569</v>
      </c>
      <c r="E911" s="15">
        <f t="shared" si="271"/>
        <v>2774</v>
      </c>
      <c r="F911" s="13">
        <v>50</v>
      </c>
      <c r="G911" s="13">
        <f t="shared" si="272"/>
        <v>4100</v>
      </c>
      <c r="J911" s="10">
        <v>94</v>
      </c>
      <c r="K911" s="15">
        <v>1625</v>
      </c>
      <c r="L911" s="15">
        <f t="shared" si="267"/>
        <v>1719</v>
      </c>
      <c r="M911" s="13">
        <v>50</v>
      </c>
      <c r="N911" s="10">
        <f t="shared" si="268"/>
        <v>54.146341463414636</v>
      </c>
      <c r="O911" s="10">
        <f t="shared" si="269"/>
        <v>36.745815492409498</v>
      </c>
      <c r="P911" s="10">
        <f t="shared" si="270"/>
        <v>38.031723143475126</v>
      </c>
      <c r="Q911" s="13">
        <f t="shared" si="273"/>
        <v>1880</v>
      </c>
    </row>
    <row r="912" spans="1:17" x14ac:dyDescent="0.3">
      <c r="A912" s="14">
        <v>44641</v>
      </c>
      <c r="B912" s="16" t="s">
        <v>210</v>
      </c>
      <c r="C912" s="10">
        <v>230</v>
      </c>
      <c r="D912" s="15">
        <v>6117</v>
      </c>
      <c r="E912" s="15">
        <f t="shared" si="271"/>
        <v>6347</v>
      </c>
      <c r="F912" s="13">
        <v>50</v>
      </c>
      <c r="G912" s="13">
        <f t="shared" si="272"/>
        <v>4600</v>
      </c>
      <c r="J912" s="10">
        <v>53</v>
      </c>
      <c r="K912" s="15">
        <v>4036</v>
      </c>
      <c r="L912" s="15">
        <f t="shared" si="267"/>
        <v>4089</v>
      </c>
      <c r="M912" s="13">
        <v>50</v>
      </c>
      <c r="N912" s="10">
        <f t="shared" si="268"/>
        <v>76.956521739130437</v>
      </c>
      <c r="O912" s="10">
        <f t="shared" si="269"/>
        <v>34.019944417197969</v>
      </c>
      <c r="P912" s="10">
        <f t="shared" si="270"/>
        <v>35.575862612257758</v>
      </c>
      <c r="Q912" s="13">
        <f t="shared" si="273"/>
        <v>1060</v>
      </c>
    </row>
  </sheetData>
  <pageMargins left="0.7" right="0.7" top="0.75" bottom="0.75" header="0.3" footer="0.3"/>
  <pageSetup orientation="portrait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opLeftCell="J1" workbookViewId="0">
      <selection activeCell="L89" sqref="L89"/>
    </sheetView>
  </sheetViews>
  <sheetFormatPr defaultColWidth="9.109375" defaultRowHeight="14.4" x14ac:dyDescent="0.3"/>
  <cols>
    <col min="1" max="1" width="11.5546875" style="14" customWidth="1"/>
    <col min="2" max="2" width="11.5546875" style="20" customWidth="1"/>
    <col min="3" max="3" width="18.88671875" style="10" customWidth="1"/>
    <col min="4" max="5" width="14" style="10" customWidth="1"/>
    <col min="6" max="8" width="15.6640625" style="10" customWidth="1"/>
    <col min="9" max="9" width="11.6640625" style="10" customWidth="1"/>
    <col min="10" max="10" width="10.5546875" style="10" bestFit="1" customWidth="1"/>
    <col min="11" max="11" width="9.5546875" style="10" customWidth="1"/>
    <col min="12" max="13" width="9.109375" style="10"/>
    <col min="14" max="16" width="15.6640625" style="10" customWidth="1"/>
    <col min="17" max="16384" width="9.109375" style="10"/>
  </cols>
  <sheetData>
    <row r="1" spans="1:19" x14ac:dyDescent="0.3">
      <c r="C1" s="16"/>
      <c r="I1" s="13"/>
      <c r="J1" s="13"/>
      <c r="Q1" s="14"/>
    </row>
    <row r="2" spans="1:19" x14ac:dyDescent="0.3">
      <c r="C2" s="10" t="s">
        <v>55</v>
      </c>
      <c r="I2" s="13"/>
      <c r="J2" s="13"/>
    </row>
    <row r="3" spans="1:19" x14ac:dyDescent="0.3">
      <c r="C3" s="10" t="s">
        <v>56</v>
      </c>
      <c r="D3" s="10" t="s">
        <v>57</v>
      </c>
      <c r="I3" s="13" t="s">
        <v>158</v>
      </c>
      <c r="J3" s="13"/>
      <c r="M3" s="10" t="s">
        <v>146</v>
      </c>
      <c r="O3" s="10" t="s">
        <v>162</v>
      </c>
      <c r="Q3" s="17"/>
      <c r="R3" s="10" t="s">
        <v>152</v>
      </c>
    </row>
    <row r="4" spans="1:19" x14ac:dyDescent="0.3">
      <c r="A4" s="14" t="s">
        <v>2</v>
      </c>
      <c r="B4" s="20" t="s">
        <v>161</v>
      </c>
      <c r="C4" s="10" t="s">
        <v>0</v>
      </c>
      <c r="D4" s="10" t="s">
        <v>0</v>
      </c>
      <c r="E4" s="10" t="s">
        <v>1</v>
      </c>
      <c r="F4" s="10" t="s">
        <v>127</v>
      </c>
      <c r="G4" s="10" t="s">
        <v>159</v>
      </c>
      <c r="H4" s="10" t="s">
        <v>160</v>
      </c>
      <c r="I4" s="10" t="s">
        <v>153</v>
      </c>
      <c r="J4" s="13"/>
      <c r="L4" s="10" t="s">
        <v>0</v>
      </c>
      <c r="M4" s="10" t="s">
        <v>1</v>
      </c>
      <c r="N4" s="10" t="s">
        <v>153</v>
      </c>
      <c r="Q4" s="10" t="s">
        <v>0</v>
      </c>
      <c r="R4" s="10" t="s">
        <v>1</v>
      </c>
      <c r="S4" s="10" t="s">
        <v>153</v>
      </c>
    </row>
    <row r="5" spans="1:19" x14ac:dyDescent="0.3">
      <c r="A5" s="14">
        <v>44447</v>
      </c>
      <c r="B5" s="20">
        <v>44</v>
      </c>
      <c r="C5" s="15">
        <v>66222</v>
      </c>
      <c r="D5" s="15">
        <v>13766</v>
      </c>
      <c r="E5" s="10">
        <v>33</v>
      </c>
      <c r="F5" s="15">
        <f t="shared" ref="F5:F26" si="0">C5+D5</f>
        <v>79988</v>
      </c>
      <c r="G5" s="13">
        <f>C5/E5*1000</f>
        <v>2006727.2727272727</v>
      </c>
      <c r="H5" s="13">
        <f>D5/E5*1000</f>
        <v>417151.51515151514</v>
      </c>
      <c r="I5" s="13">
        <f t="shared" ref="I5:I36" si="1">F5/E5*1000</f>
        <v>2423878.7878787881</v>
      </c>
      <c r="J5" s="13"/>
      <c r="M5" s="15"/>
    </row>
    <row r="6" spans="1:19" x14ac:dyDescent="0.3">
      <c r="A6" s="2">
        <v>44452</v>
      </c>
      <c r="B6" s="21">
        <v>49</v>
      </c>
      <c r="C6" s="15">
        <v>41584</v>
      </c>
      <c r="D6" s="15">
        <v>15150</v>
      </c>
      <c r="E6" s="10">
        <v>33</v>
      </c>
      <c r="F6" s="15">
        <f t="shared" si="0"/>
        <v>56734</v>
      </c>
      <c r="G6" s="13">
        <f t="shared" ref="G6:G35" si="2">C6/E6*1000</f>
        <v>1260121.2121212119</v>
      </c>
      <c r="H6" s="13">
        <f t="shared" ref="H6:H36" si="3">D6/E6*1000</f>
        <v>459090.90909090906</v>
      </c>
      <c r="I6" s="13">
        <f t="shared" si="1"/>
        <v>1719212.1212121213</v>
      </c>
      <c r="J6" s="13"/>
      <c r="L6" s="10">
        <v>2611</v>
      </c>
      <c r="M6" s="10">
        <v>33</v>
      </c>
      <c r="N6" s="13">
        <f>L6/M6*1000</f>
        <v>79121.212121212127</v>
      </c>
      <c r="O6" s="13">
        <f>N6/G6*100</f>
        <v>6.2788572527895354</v>
      </c>
      <c r="Q6" s="15">
        <f>C6-L6</f>
        <v>38973</v>
      </c>
      <c r="R6" s="10">
        <v>33</v>
      </c>
      <c r="S6" s="10">
        <f>Q6/33*1000</f>
        <v>1181000</v>
      </c>
    </row>
    <row r="7" spans="1:19" x14ac:dyDescent="0.3">
      <c r="A7" s="2">
        <v>44454</v>
      </c>
      <c r="B7" s="21">
        <v>51</v>
      </c>
      <c r="C7" s="15">
        <v>35699</v>
      </c>
      <c r="D7" s="15">
        <v>10245</v>
      </c>
      <c r="E7" s="10">
        <v>33</v>
      </c>
      <c r="F7" s="15">
        <f t="shared" si="0"/>
        <v>45944</v>
      </c>
      <c r="G7" s="13">
        <f t="shared" si="2"/>
        <v>1081787.8787878787</v>
      </c>
      <c r="H7" s="13">
        <f t="shared" si="3"/>
        <v>310454.54545454541</v>
      </c>
      <c r="I7" s="13">
        <f t="shared" si="1"/>
        <v>1392242.4242424243</v>
      </c>
      <c r="J7" s="13"/>
      <c r="L7" s="10">
        <v>1766</v>
      </c>
      <c r="M7" s="10">
        <v>33</v>
      </c>
      <c r="N7" s="13">
        <f>L7/M7*1000</f>
        <v>53515.151515151512</v>
      </c>
      <c r="O7" s="13">
        <f t="shared" ref="O7:O13" si="4">N7/G7*100</f>
        <v>4.9469172805960957</v>
      </c>
      <c r="Q7" s="15">
        <f>C7-L7</f>
        <v>33933</v>
      </c>
      <c r="R7" s="10">
        <v>33</v>
      </c>
      <c r="S7" s="10">
        <f>Q7/33*1000</f>
        <v>1028272.7272727273</v>
      </c>
    </row>
    <row r="8" spans="1:19" x14ac:dyDescent="0.3">
      <c r="A8" s="14">
        <v>44455</v>
      </c>
      <c r="B8" s="20">
        <v>52</v>
      </c>
      <c r="C8" s="15">
        <v>50549</v>
      </c>
      <c r="D8" s="15">
        <v>21884</v>
      </c>
      <c r="E8" s="10">
        <v>33</v>
      </c>
      <c r="F8" s="15">
        <f t="shared" si="0"/>
        <v>72433</v>
      </c>
      <c r="G8" s="13">
        <f t="shared" si="2"/>
        <v>1531787.8787878787</v>
      </c>
      <c r="H8" s="13">
        <f t="shared" si="3"/>
        <v>663151.51515151514</v>
      </c>
      <c r="I8" s="13">
        <f t="shared" si="1"/>
        <v>2194939.393939394</v>
      </c>
      <c r="J8" s="13"/>
      <c r="L8" s="10">
        <v>2203</v>
      </c>
      <c r="M8" s="10">
        <v>33</v>
      </c>
      <c r="N8" s="13">
        <f t="shared" ref="N8:N13" si="5">L8/M8*1000</f>
        <v>66757.575757575745</v>
      </c>
      <c r="O8" s="13">
        <f t="shared" si="4"/>
        <v>4.3581475400106822</v>
      </c>
      <c r="Q8" s="15">
        <f t="shared" ref="Q8:Q13" si="6">C8-L8</f>
        <v>48346</v>
      </c>
      <c r="R8" s="10">
        <v>33</v>
      </c>
      <c r="S8" s="10">
        <f t="shared" ref="S8:S13" si="7">Q8/33*1000</f>
        <v>1465030.303030303</v>
      </c>
    </row>
    <row r="9" spans="1:19" x14ac:dyDescent="0.3">
      <c r="A9" s="14" t="s">
        <v>154</v>
      </c>
      <c r="B9" s="20">
        <v>56</v>
      </c>
      <c r="C9" s="15">
        <v>37513</v>
      </c>
      <c r="D9" s="15">
        <v>55729</v>
      </c>
      <c r="E9" s="10">
        <v>33</v>
      </c>
      <c r="F9" s="15">
        <f t="shared" si="0"/>
        <v>93242</v>
      </c>
      <c r="G9" s="13">
        <f t="shared" si="2"/>
        <v>1136757.5757575757</v>
      </c>
      <c r="H9" s="13">
        <f t="shared" si="3"/>
        <v>1688757.5757575757</v>
      </c>
      <c r="I9" s="13">
        <f t="shared" si="1"/>
        <v>2825515.1515151514</v>
      </c>
      <c r="L9" s="10">
        <v>758</v>
      </c>
      <c r="M9" s="10">
        <v>33</v>
      </c>
      <c r="N9" s="13">
        <f t="shared" si="5"/>
        <v>22969.696969696968</v>
      </c>
      <c r="O9" s="13">
        <f t="shared" si="4"/>
        <v>2.0206328472796096</v>
      </c>
      <c r="Q9" s="15">
        <f t="shared" si="6"/>
        <v>36755</v>
      </c>
      <c r="R9" s="10">
        <v>33</v>
      </c>
      <c r="S9" s="10">
        <f t="shared" si="7"/>
        <v>1113787.8787878787</v>
      </c>
    </row>
    <row r="10" spans="1:19" x14ac:dyDescent="0.3">
      <c r="A10" s="14" t="s">
        <v>155</v>
      </c>
      <c r="B10" s="20">
        <v>56</v>
      </c>
      <c r="C10" s="15">
        <v>45190</v>
      </c>
      <c r="D10" s="15">
        <v>15463</v>
      </c>
      <c r="E10" s="10">
        <v>33</v>
      </c>
      <c r="F10" s="15">
        <f t="shared" si="0"/>
        <v>60653</v>
      </c>
      <c r="G10" s="13">
        <f t="shared" si="2"/>
        <v>1369393.9393939395</v>
      </c>
      <c r="H10" s="13">
        <f t="shared" si="3"/>
        <v>468575.75757575757</v>
      </c>
      <c r="I10" s="13">
        <f t="shared" si="1"/>
        <v>1837969.696969697</v>
      </c>
      <c r="J10" s="13"/>
      <c r="L10" s="10">
        <v>1234</v>
      </c>
      <c r="M10" s="10">
        <v>33</v>
      </c>
      <c r="N10" s="13">
        <f t="shared" si="5"/>
        <v>37393.939393939392</v>
      </c>
      <c r="O10" s="13">
        <f t="shared" si="4"/>
        <v>2.7306926311130781</v>
      </c>
      <c r="Q10" s="15">
        <f t="shared" si="6"/>
        <v>43956</v>
      </c>
      <c r="R10" s="10">
        <v>33</v>
      </c>
      <c r="S10" s="10">
        <f t="shared" si="7"/>
        <v>1332000</v>
      </c>
    </row>
    <row r="11" spans="1:19" x14ac:dyDescent="0.3">
      <c r="A11" s="14">
        <v>44460</v>
      </c>
      <c r="B11" s="20">
        <v>57</v>
      </c>
      <c r="C11" s="15">
        <v>37053</v>
      </c>
      <c r="D11" s="15">
        <v>17038</v>
      </c>
      <c r="E11" s="10">
        <v>33</v>
      </c>
      <c r="F11" s="15">
        <f t="shared" si="0"/>
        <v>54091</v>
      </c>
      <c r="G11" s="13">
        <f t="shared" si="2"/>
        <v>1122818.1818181816</v>
      </c>
      <c r="H11" s="13">
        <f t="shared" si="3"/>
        <v>516303.03030303027</v>
      </c>
      <c r="I11" s="13">
        <f t="shared" si="1"/>
        <v>1639121.2121212119</v>
      </c>
      <c r="J11" s="13"/>
      <c r="L11" s="10">
        <v>1333</v>
      </c>
      <c r="M11" s="10">
        <v>33</v>
      </c>
      <c r="N11" s="13">
        <f t="shared" si="5"/>
        <v>40393.939393939392</v>
      </c>
      <c r="O11" s="13">
        <f t="shared" si="4"/>
        <v>3.5975494561843844</v>
      </c>
      <c r="Q11" s="15">
        <f t="shared" si="6"/>
        <v>35720</v>
      </c>
      <c r="R11" s="10">
        <v>33</v>
      </c>
      <c r="S11" s="10">
        <f t="shared" si="7"/>
        <v>1082424.2424242424</v>
      </c>
    </row>
    <row r="12" spans="1:19" x14ac:dyDescent="0.3">
      <c r="A12" s="14">
        <v>44461</v>
      </c>
      <c r="B12" s="20">
        <v>58</v>
      </c>
      <c r="C12" s="15">
        <v>58831</v>
      </c>
      <c r="D12" s="15">
        <v>77369</v>
      </c>
      <c r="E12" s="10">
        <v>33</v>
      </c>
      <c r="F12" s="15">
        <f t="shared" si="0"/>
        <v>136200</v>
      </c>
      <c r="G12" s="13">
        <f t="shared" si="2"/>
        <v>1782757.5757575757</v>
      </c>
      <c r="H12" s="13">
        <f t="shared" si="3"/>
        <v>2344515.1515151514</v>
      </c>
      <c r="I12" s="13">
        <f t="shared" si="1"/>
        <v>4127272.7272727271</v>
      </c>
      <c r="J12" s="13"/>
      <c r="L12" s="10">
        <v>1336</v>
      </c>
      <c r="M12" s="10">
        <v>33</v>
      </c>
      <c r="N12" s="13">
        <f t="shared" si="5"/>
        <v>40484.848484848488</v>
      </c>
      <c r="O12" s="13">
        <f t="shared" si="4"/>
        <v>2.2709115942275333</v>
      </c>
      <c r="Q12" s="15">
        <f t="shared" si="6"/>
        <v>57495</v>
      </c>
      <c r="R12" s="10">
        <v>33</v>
      </c>
      <c r="S12" s="10">
        <f t="shared" si="7"/>
        <v>1742272.7272727273</v>
      </c>
    </row>
    <row r="13" spans="1:19" x14ac:dyDescent="0.3">
      <c r="A13" s="14">
        <v>44462</v>
      </c>
      <c r="B13" s="20">
        <v>59</v>
      </c>
      <c r="C13" s="15">
        <v>58831</v>
      </c>
      <c r="D13" s="15">
        <v>77369</v>
      </c>
      <c r="E13" s="10">
        <v>33</v>
      </c>
      <c r="F13" s="15">
        <f t="shared" si="0"/>
        <v>136200</v>
      </c>
      <c r="G13" s="13">
        <f t="shared" si="2"/>
        <v>1782757.5757575757</v>
      </c>
      <c r="H13" s="13">
        <f t="shared" si="3"/>
        <v>2344515.1515151514</v>
      </c>
      <c r="I13" s="13">
        <f t="shared" si="1"/>
        <v>4127272.7272727271</v>
      </c>
      <c r="J13" s="13"/>
      <c r="L13" s="10">
        <v>1336</v>
      </c>
      <c r="M13" s="10">
        <v>33</v>
      </c>
      <c r="N13" s="13">
        <f t="shared" si="5"/>
        <v>40484.848484848488</v>
      </c>
      <c r="O13" s="13">
        <f t="shared" si="4"/>
        <v>2.2709115942275333</v>
      </c>
      <c r="Q13" s="15">
        <f t="shared" si="6"/>
        <v>57495</v>
      </c>
      <c r="R13" s="10">
        <v>33</v>
      </c>
      <c r="S13" s="10">
        <f t="shared" si="7"/>
        <v>1742272.7272727273</v>
      </c>
    </row>
    <row r="14" spans="1:19" x14ac:dyDescent="0.3">
      <c r="A14" s="14">
        <v>44466</v>
      </c>
      <c r="B14" s="20">
        <v>63</v>
      </c>
      <c r="C14" s="15">
        <v>31522</v>
      </c>
      <c r="D14" s="15">
        <v>26779</v>
      </c>
      <c r="E14" s="10">
        <v>33</v>
      </c>
      <c r="F14" s="15">
        <f t="shared" si="0"/>
        <v>58301</v>
      </c>
      <c r="G14" s="13">
        <f t="shared" si="2"/>
        <v>955212.12121212122</v>
      </c>
      <c r="H14" s="13">
        <f t="shared" si="3"/>
        <v>811484.84848484851</v>
      </c>
      <c r="I14" s="13">
        <f t="shared" si="1"/>
        <v>1766696.9696969697</v>
      </c>
      <c r="J14" s="13"/>
    </row>
    <row r="15" spans="1:19" x14ac:dyDescent="0.3">
      <c r="A15" s="14">
        <v>44467</v>
      </c>
      <c r="B15" s="20">
        <v>64</v>
      </c>
      <c r="C15" s="15">
        <v>34352</v>
      </c>
      <c r="D15" s="15">
        <v>11747</v>
      </c>
      <c r="E15" s="10">
        <v>33</v>
      </c>
      <c r="F15" s="15">
        <f t="shared" si="0"/>
        <v>46099</v>
      </c>
      <c r="G15" s="13">
        <f t="shared" si="2"/>
        <v>1040969.696969697</v>
      </c>
      <c r="H15" s="13">
        <f t="shared" si="3"/>
        <v>355969.69696969702</v>
      </c>
      <c r="I15" s="13">
        <f t="shared" si="1"/>
        <v>1396939.393939394</v>
      </c>
    </row>
    <row r="16" spans="1:19" x14ac:dyDescent="0.3">
      <c r="A16" s="14">
        <v>44469</v>
      </c>
      <c r="B16" s="20">
        <v>66</v>
      </c>
      <c r="C16" s="15">
        <v>42233</v>
      </c>
      <c r="D16" s="15">
        <v>22776</v>
      </c>
      <c r="E16" s="10">
        <v>33</v>
      </c>
      <c r="F16" s="15">
        <f t="shared" si="0"/>
        <v>65009</v>
      </c>
      <c r="G16" s="13">
        <f t="shared" si="2"/>
        <v>1279787.8787878787</v>
      </c>
      <c r="H16" s="13">
        <f t="shared" si="3"/>
        <v>690181.81818181812</v>
      </c>
      <c r="I16" s="13">
        <f t="shared" si="1"/>
        <v>1969969.696969697</v>
      </c>
      <c r="L16" s="10">
        <v>2165</v>
      </c>
      <c r="M16" s="10">
        <v>33</v>
      </c>
      <c r="N16" s="13">
        <f>L16/M16*1000</f>
        <v>65606.060606060608</v>
      </c>
      <c r="O16" s="13">
        <f>N16/G16*100</f>
        <v>5.1263230175455217</v>
      </c>
      <c r="Q16" s="15">
        <f>C16-L16</f>
        <v>40068</v>
      </c>
      <c r="R16" s="10">
        <v>33</v>
      </c>
      <c r="S16" s="10">
        <f>Q16/33*1000</f>
        <v>1214181.8181818184</v>
      </c>
    </row>
    <row r="17" spans="1:19" x14ac:dyDescent="0.3">
      <c r="A17" s="14">
        <v>44473</v>
      </c>
      <c r="B17" s="20">
        <v>70</v>
      </c>
      <c r="C17" s="15">
        <v>28834</v>
      </c>
      <c r="D17" s="15">
        <v>14182</v>
      </c>
      <c r="E17" s="10">
        <v>33</v>
      </c>
      <c r="F17" s="15">
        <f t="shared" si="0"/>
        <v>43016</v>
      </c>
      <c r="G17" s="13">
        <f t="shared" si="2"/>
        <v>873757.5757575758</v>
      </c>
      <c r="H17" s="13">
        <f t="shared" si="3"/>
        <v>429757.57575757575</v>
      </c>
      <c r="I17" s="13">
        <f t="shared" si="1"/>
        <v>1303515.1515151516</v>
      </c>
      <c r="J17" s="13"/>
    </row>
    <row r="18" spans="1:19" x14ac:dyDescent="0.3">
      <c r="A18" s="14">
        <v>44474</v>
      </c>
      <c r="B18" s="20">
        <v>71</v>
      </c>
      <c r="C18" s="15">
        <v>55978</v>
      </c>
      <c r="D18" s="15">
        <v>25526</v>
      </c>
      <c r="E18" s="10">
        <v>32</v>
      </c>
      <c r="F18" s="15">
        <f t="shared" si="0"/>
        <v>81504</v>
      </c>
      <c r="G18" s="13">
        <f t="shared" si="2"/>
        <v>1749312.5</v>
      </c>
      <c r="H18" s="13">
        <f t="shared" si="3"/>
        <v>797687.5</v>
      </c>
      <c r="I18" s="13">
        <f t="shared" si="1"/>
        <v>2547000</v>
      </c>
    </row>
    <row r="19" spans="1:19" x14ac:dyDescent="0.3">
      <c r="A19" s="14">
        <v>44475</v>
      </c>
      <c r="B19" s="20">
        <v>72</v>
      </c>
      <c r="C19" s="15">
        <v>36372</v>
      </c>
      <c r="D19" s="15">
        <v>22465</v>
      </c>
      <c r="E19" s="10">
        <v>32</v>
      </c>
      <c r="F19" s="15">
        <f t="shared" si="0"/>
        <v>58837</v>
      </c>
      <c r="G19" s="13">
        <f t="shared" si="2"/>
        <v>1136625</v>
      </c>
      <c r="H19" s="13">
        <f t="shared" si="3"/>
        <v>702031.25</v>
      </c>
      <c r="I19" s="13">
        <f t="shared" si="1"/>
        <v>1838656.25</v>
      </c>
      <c r="J19" s="13"/>
    </row>
    <row r="20" spans="1:19" x14ac:dyDescent="0.3">
      <c r="A20" s="14">
        <v>44476</v>
      </c>
      <c r="B20" s="20">
        <v>73</v>
      </c>
      <c r="C20" s="15">
        <v>33278</v>
      </c>
      <c r="D20" s="15">
        <v>15553</v>
      </c>
      <c r="E20" s="10">
        <v>32</v>
      </c>
      <c r="F20" s="15">
        <f t="shared" si="0"/>
        <v>48831</v>
      </c>
      <c r="G20" s="13">
        <f t="shared" si="2"/>
        <v>1039937.5</v>
      </c>
      <c r="H20" s="13">
        <f t="shared" si="3"/>
        <v>486031.25</v>
      </c>
      <c r="I20" s="13">
        <f t="shared" si="1"/>
        <v>1525968.75</v>
      </c>
      <c r="J20" s="13"/>
      <c r="L20" s="10">
        <v>847</v>
      </c>
      <c r="M20" s="10">
        <v>33</v>
      </c>
      <c r="N20" s="13">
        <f>L20/M20*1000</f>
        <v>25666.666666666668</v>
      </c>
      <c r="O20" s="13">
        <f>N20/G20*100</f>
        <v>2.4680970410882064</v>
      </c>
      <c r="Q20" s="15">
        <f>C20-L20</f>
        <v>32431</v>
      </c>
      <c r="R20" s="10">
        <v>33</v>
      </c>
      <c r="S20" s="10">
        <f>Q20/33*1000</f>
        <v>982757.5757575758</v>
      </c>
    </row>
    <row r="21" spans="1:19" x14ac:dyDescent="0.3">
      <c r="A21" s="14">
        <v>44481</v>
      </c>
      <c r="B21" s="20">
        <v>78</v>
      </c>
      <c r="C21" s="13">
        <v>2093</v>
      </c>
      <c r="D21" s="15">
        <v>2657</v>
      </c>
      <c r="E21" s="10">
        <v>32</v>
      </c>
      <c r="F21" s="15">
        <f t="shared" si="0"/>
        <v>4750</v>
      </c>
      <c r="G21" s="13">
        <f t="shared" si="2"/>
        <v>65406.25</v>
      </c>
      <c r="H21" s="13">
        <f t="shared" si="3"/>
        <v>83031.25</v>
      </c>
      <c r="I21" s="13">
        <f t="shared" si="1"/>
        <v>148437.5</v>
      </c>
      <c r="J21" s="13"/>
    </row>
    <row r="22" spans="1:19" x14ac:dyDescent="0.3">
      <c r="A22" s="14">
        <v>44482</v>
      </c>
      <c r="B22" s="20">
        <v>79</v>
      </c>
      <c r="C22" s="13">
        <v>22606</v>
      </c>
      <c r="D22" s="15">
        <v>29009</v>
      </c>
      <c r="E22" s="10">
        <v>32</v>
      </c>
      <c r="F22" s="15">
        <f t="shared" si="0"/>
        <v>51615</v>
      </c>
      <c r="G22" s="13">
        <f t="shared" si="2"/>
        <v>706437.5</v>
      </c>
      <c r="H22" s="13">
        <f t="shared" si="3"/>
        <v>906531.25</v>
      </c>
      <c r="I22" s="13">
        <f t="shared" si="1"/>
        <v>1612968.75</v>
      </c>
    </row>
    <row r="23" spans="1:19" x14ac:dyDescent="0.3">
      <c r="A23" s="14">
        <v>44483</v>
      </c>
      <c r="B23" s="20">
        <v>80</v>
      </c>
      <c r="C23" s="13">
        <v>9488</v>
      </c>
      <c r="D23" s="15">
        <v>20905</v>
      </c>
      <c r="E23" s="10">
        <v>32</v>
      </c>
      <c r="F23" s="15">
        <f t="shared" si="0"/>
        <v>30393</v>
      </c>
      <c r="G23" s="13">
        <f t="shared" si="2"/>
        <v>296500</v>
      </c>
      <c r="H23" s="13">
        <f t="shared" si="3"/>
        <v>653281.25</v>
      </c>
      <c r="I23" s="13">
        <f t="shared" si="1"/>
        <v>949781.25</v>
      </c>
      <c r="L23" s="10">
        <v>906</v>
      </c>
      <c r="M23" s="10">
        <v>33</v>
      </c>
      <c r="N23" s="13">
        <f t="shared" ref="N23:N26" si="8">L23/M23*1000</f>
        <v>27454.545454545452</v>
      </c>
      <c r="O23" s="13">
        <f t="shared" ref="O23:O26" si="9">N23/G23*100</f>
        <v>9.259543154990034</v>
      </c>
      <c r="Q23" s="15">
        <f t="shared" ref="Q23:Q26" si="10">C23-L23</f>
        <v>8582</v>
      </c>
      <c r="R23" s="10">
        <v>33</v>
      </c>
      <c r="S23" s="10">
        <f t="shared" ref="S23:S26" si="11">Q23/33*1000</f>
        <v>260060.60606060605</v>
      </c>
    </row>
    <row r="24" spans="1:19" x14ac:dyDescent="0.3">
      <c r="A24" s="14">
        <v>44487</v>
      </c>
      <c r="B24" s="20">
        <v>84</v>
      </c>
      <c r="C24" s="13">
        <v>8741</v>
      </c>
      <c r="D24" s="15">
        <v>42023</v>
      </c>
      <c r="E24" s="10">
        <v>32</v>
      </c>
      <c r="F24" s="15">
        <f t="shared" si="0"/>
        <v>50764</v>
      </c>
      <c r="G24" s="13">
        <f t="shared" si="2"/>
        <v>273156.25</v>
      </c>
      <c r="H24" s="13">
        <f t="shared" si="3"/>
        <v>1313218.75</v>
      </c>
      <c r="I24" s="13">
        <f t="shared" si="1"/>
        <v>1586375</v>
      </c>
      <c r="L24" s="10">
        <v>1051</v>
      </c>
      <c r="M24" s="10">
        <v>33</v>
      </c>
      <c r="N24" s="13">
        <f t="shared" si="8"/>
        <v>31848.484848484848</v>
      </c>
      <c r="O24" s="13">
        <f t="shared" si="9"/>
        <v>11.659438452711534</v>
      </c>
      <c r="Q24" s="15">
        <f t="shared" si="10"/>
        <v>7690</v>
      </c>
      <c r="R24" s="10">
        <v>33</v>
      </c>
      <c r="S24" s="10">
        <f t="shared" si="11"/>
        <v>233030.30303030304</v>
      </c>
    </row>
    <row r="25" spans="1:19" x14ac:dyDescent="0.3">
      <c r="A25" s="14">
        <v>44488</v>
      </c>
      <c r="B25" s="20">
        <v>85</v>
      </c>
      <c r="C25" s="13">
        <v>12994</v>
      </c>
      <c r="D25" s="15">
        <v>49825</v>
      </c>
      <c r="E25" s="10">
        <v>32</v>
      </c>
      <c r="F25" s="15">
        <f t="shared" si="0"/>
        <v>62819</v>
      </c>
      <c r="G25" s="13">
        <f t="shared" si="2"/>
        <v>406062.5</v>
      </c>
      <c r="H25" s="13">
        <f t="shared" si="3"/>
        <v>1557031.25</v>
      </c>
      <c r="I25" s="13">
        <f t="shared" si="1"/>
        <v>1963093.75</v>
      </c>
      <c r="L25" s="10">
        <v>2642</v>
      </c>
      <c r="M25" s="10">
        <v>33</v>
      </c>
      <c r="N25" s="13">
        <f t="shared" si="8"/>
        <v>80060.606060606064</v>
      </c>
      <c r="O25" s="13">
        <f t="shared" si="9"/>
        <v>19.716325949972248</v>
      </c>
      <c r="Q25" s="15">
        <f t="shared" si="10"/>
        <v>10352</v>
      </c>
      <c r="R25" s="10">
        <v>33</v>
      </c>
      <c r="S25" s="10">
        <f t="shared" si="11"/>
        <v>313696.96969696967</v>
      </c>
    </row>
    <row r="26" spans="1:19" x14ac:dyDescent="0.3">
      <c r="A26" s="14">
        <v>44490</v>
      </c>
      <c r="B26" s="20">
        <v>88</v>
      </c>
      <c r="C26" s="13">
        <v>5318</v>
      </c>
      <c r="D26" s="15">
        <v>14113</v>
      </c>
      <c r="E26" s="10">
        <v>32</v>
      </c>
      <c r="F26" s="15">
        <f t="shared" si="0"/>
        <v>19431</v>
      </c>
      <c r="G26" s="13">
        <f t="shared" si="2"/>
        <v>166187.5</v>
      </c>
      <c r="H26" s="13">
        <f t="shared" si="3"/>
        <v>441031.25</v>
      </c>
      <c r="I26" s="13">
        <f t="shared" si="1"/>
        <v>607218.75</v>
      </c>
      <c r="L26" s="10">
        <v>2126</v>
      </c>
      <c r="M26" s="10">
        <v>33</v>
      </c>
      <c r="N26" s="13">
        <f t="shared" si="8"/>
        <v>64424.242424242424</v>
      </c>
      <c r="O26" s="13">
        <f t="shared" si="9"/>
        <v>38.765997697926998</v>
      </c>
      <c r="Q26" s="15">
        <f t="shared" si="10"/>
        <v>3192</v>
      </c>
      <c r="R26" s="10">
        <v>33</v>
      </c>
      <c r="S26" s="10">
        <f t="shared" si="11"/>
        <v>96727.272727272735</v>
      </c>
    </row>
    <row r="27" spans="1:19" x14ac:dyDescent="0.3">
      <c r="A27" s="14">
        <v>44496</v>
      </c>
      <c r="B27" s="20">
        <v>94</v>
      </c>
      <c r="C27" s="1">
        <v>14984</v>
      </c>
      <c r="D27" s="1">
        <v>29556</v>
      </c>
      <c r="E27">
        <v>33</v>
      </c>
      <c r="F27" s="1">
        <f>+C27+D27</f>
        <v>44540</v>
      </c>
      <c r="G27" s="13">
        <f t="shared" si="2"/>
        <v>454060.60606060608</v>
      </c>
      <c r="H27" s="13">
        <f t="shared" si="3"/>
        <v>895636.36363636365</v>
      </c>
      <c r="I27">
        <f t="shared" si="1"/>
        <v>1349696.9696969697</v>
      </c>
    </row>
    <row r="28" spans="1:19" x14ac:dyDescent="0.3">
      <c r="A28" s="14">
        <v>44501</v>
      </c>
      <c r="B28" s="20">
        <v>99</v>
      </c>
      <c r="C28" s="13">
        <v>11852</v>
      </c>
      <c r="D28" s="15">
        <v>54217</v>
      </c>
      <c r="E28" s="10">
        <v>32</v>
      </c>
      <c r="F28" s="15">
        <f t="shared" ref="F28:F36" si="12">C28+D28</f>
        <v>66069</v>
      </c>
      <c r="G28" s="13">
        <f t="shared" si="2"/>
        <v>370375</v>
      </c>
      <c r="H28" s="13">
        <f t="shared" si="3"/>
        <v>1694281.25</v>
      </c>
      <c r="I28" s="13">
        <f t="shared" si="1"/>
        <v>2064656.25</v>
      </c>
      <c r="J28" s="15"/>
      <c r="L28" s="10">
        <v>1836</v>
      </c>
      <c r="M28" s="10">
        <v>33</v>
      </c>
      <c r="N28" s="13">
        <f t="shared" ref="N28:N40" si="13">L28/M28*1000</f>
        <v>55636.363636363632</v>
      </c>
      <c r="O28" s="13">
        <f t="shared" ref="O28:O46" si="14">N28/G28*100</f>
        <v>15.021630411438039</v>
      </c>
      <c r="Q28" s="15">
        <f t="shared" ref="Q28:Q40" si="15">C28-L28</f>
        <v>10016</v>
      </c>
      <c r="R28" s="10">
        <v>33</v>
      </c>
      <c r="S28" s="10">
        <f t="shared" ref="S28:S40" si="16">Q28/33*1000</f>
        <v>303515.15151515149</v>
      </c>
    </row>
    <row r="29" spans="1:19" x14ac:dyDescent="0.3">
      <c r="A29" s="14">
        <v>44502</v>
      </c>
      <c r="B29" s="20">
        <v>100</v>
      </c>
      <c r="C29" s="1">
        <v>9093</v>
      </c>
      <c r="D29" s="1">
        <v>2859</v>
      </c>
      <c r="E29" s="1">
        <v>33</v>
      </c>
      <c r="F29" s="1">
        <f t="shared" si="12"/>
        <v>11952</v>
      </c>
      <c r="G29" s="13">
        <f t="shared" si="2"/>
        <v>275545.45454545459</v>
      </c>
      <c r="H29" s="13">
        <f t="shared" si="3"/>
        <v>86636.363636363647</v>
      </c>
      <c r="I29">
        <f t="shared" si="1"/>
        <v>362181.81818181818</v>
      </c>
      <c r="J29" s="15"/>
      <c r="L29">
        <v>1798</v>
      </c>
      <c r="M29" s="10">
        <v>33</v>
      </c>
      <c r="N29" s="13">
        <f t="shared" si="13"/>
        <v>54484.848484848488</v>
      </c>
      <c r="O29" s="13">
        <f t="shared" si="14"/>
        <v>19.773452106015615</v>
      </c>
      <c r="Q29" s="15">
        <f t="shared" si="15"/>
        <v>7295</v>
      </c>
      <c r="R29" s="10">
        <v>33</v>
      </c>
      <c r="S29" s="10">
        <f t="shared" si="16"/>
        <v>221060.60606060605</v>
      </c>
    </row>
    <row r="30" spans="1:19" x14ac:dyDescent="0.3">
      <c r="A30" s="14">
        <v>44503</v>
      </c>
      <c r="B30" s="20">
        <v>101</v>
      </c>
      <c r="C30" s="1">
        <v>20351</v>
      </c>
      <c r="D30" s="1">
        <v>16051</v>
      </c>
      <c r="E30" s="1">
        <v>33</v>
      </c>
      <c r="F30" s="1">
        <f t="shared" si="12"/>
        <v>36402</v>
      </c>
      <c r="G30" s="13">
        <f t="shared" si="2"/>
        <v>616696.96969696973</v>
      </c>
      <c r="H30" s="13">
        <f t="shared" si="3"/>
        <v>486393.93939393939</v>
      </c>
      <c r="I30">
        <f t="shared" si="1"/>
        <v>1103090.9090909089</v>
      </c>
      <c r="J30"/>
      <c r="L30">
        <v>3548</v>
      </c>
      <c r="M30" s="10">
        <v>33</v>
      </c>
      <c r="N30" s="13">
        <f t="shared" si="13"/>
        <v>107515.15151515152</v>
      </c>
      <c r="O30" s="13">
        <f t="shared" si="14"/>
        <v>17.434032725664586</v>
      </c>
      <c r="Q30" s="15">
        <f t="shared" si="15"/>
        <v>16803</v>
      </c>
      <c r="R30" s="10">
        <v>33</v>
      </c>
      <c r="S30" s="10">
        <f t="shared" si="16"/>
        <v>509181.81818181818</v>
      </c>
    </row>
    <row r="31" spans="1:19" x14ac:dyDescent="0.3">
      <c r="A31" s="14">
        <v>44509</v>
      </c>
      <c r="B31" s="20">
        <v>107</v>
      </c>
      <c r="C31" s="1">
        <v>20314</v>
      </c>
      <c r="D31" s="1">
        <v>25872</v>
      </c>
      <c r="E31" s="1">
        <v>33</v>
      </c>
      <c r="F31" s="1">
        <f t="shared" si="12"/>
        <v>46186</v>
      </c>
      <c r="G31" s="13">
        <f t="shared" si="2"/>
        <v>615575.75757575757</v>
      </c>
      <c r="H31" s="13">
        <f t="shared" si="3"/>
        <v>784000</v>
      </c>
      <c r="I31">
        <f t="shared" si="1"/>
        <v>1399575.7575757576</v>
      </c>
      <c r="J31"/>
      <c r="L31">
        <v>2234</v>
      </c>
      <c r="M31" s="10">
        <v>33</v>
      </c>
      <c r="N31" s="13">
        <f t="shared" si="13"/>
        <v>67696.969696969696</v>
      </c>
      <c r="O31" s="13">
        <f t="shared" si="14"/>
        <v>10.997341734764202</v>
      </c>
      <c r="Q31" s="15">
        <f t="shared" si="15"/>
        <v>18080</v>
      </c>
      <c r="R31" s="10">
        <v>33</v>
      </c>
      <c r="S31" s="10">
        <f t="shared" si="16"/>
        <v>547878.78787878784</v>
      </c>
    </row>
    <row r="32" spans="1:19" x14ac:dyDescent="0.3">
      <c r="A32" s="14">
        <v>44510</v>
      </c>
      <c r="B32" s="20">
        <v>108</v>
      </c>
      <c r="C32" s="1">
        <v>31057</v>
      </c>
      <c r="D32" s="1">
        <v>44707</v>
      </c>
      <c r="E32" s="1">
        <v>33</v>
      </c>
      <c r="F32" s="1">
        <f t="shared" si="12"/>
        <v>75764</v>
      </c>
      <c r="G32" s="13">
        <f t="shared" si="2"/>
        <v>941121.21212121216</v>
      </c>
      <c r="H32" s="13">
        <f t="shared" si="3"/>
        <v>1354757.5757575757</v>
      </c>
      <c r="I32">
        <f t="shared" si="1"/>
        <v>2295878.7878787881</v>
      </c>
      <c r="L32">
        <v>5804</v>
      </c>
      <c r="M32" s="10">
        <v>33</v>
      </c>
      <c r="N32" s="13">
        <f t="shared" si="13"/>
        <v>175878.78787878787</v>
      </c>
      <c r="O32" s="13">
        <f t="shared" si="14"/>
        <v>18.688218437067327</v>
      </c>
      <c r="Q32" s="15">
        <f t="shared" si="15"/>
        <v>25253</v>
      </c>
      <c r="R32" s="10">
        <v>33</v>
      </c>
      <c r="S32" s="10">
        <f t="shared" si="16"/>
        <v>765242.4242424242</v>
      </c>
    </row>
    <row r="33" spans="1:19" x14ac:dyDescent="0.3">
      <c r="A33" s="14">
        <v>44515</v>
      </c>
      <c r="B33" s="20">
        <v>113</v>
      </c>
      <c r="C33" s="1">
        <v>33279</v>
      </c>
      <c r="D33" s="1">
        <v>38608</v>
      </c>
      <c r="E33" s="1">
        <v>33</v>
      </c>
      <c r="F33" s="1">
        <f t="shared" si="12"/>
        <v>71887</v>
      </c>
      <c r="G33" s="13">
        <f t="shared" si="2"/>
        <v>1008454.5454545455</v>
      </c>
      <c r="H33" s="13">
        <f t="shared" si="3"/>
        <v>1169939.393939394</v>
      </c>
      <c r="I33">
        <f t="shared" si="1"/>
        <v>2178393.9393939395</v>
      </c>
      <c r="L33">
        <v>5302</v>
      </c>
      <c r="M33" s="10">
        <v>33</v>
      </c>
      <c r="N33" s="13">
        <f t="shared" si="13"/>
        <v>160666.66666666666</v>
      </c>
      <c r="O33" s="13">
        <f t="shared" si="14"/>
        <v>15.931969109648724</v>
      </c>
      <c r="Q33" s="15">
        <f t="shared" si="15"/>
        <v>27977</v>
      </c>
      <c r="R33" s="10">
        <v>33</v>
      </c>
      <c r="S33" s="10">
        <f t="shared" si="16"/>
        <v>847787.87878787878</v>
      </c>
    </row>
    <row r="34" spans="1:19" x14ac:dyDescent="0.3">
      <c r="A34" s="14">
        <v>44516</v>
      </c>
      <c r="B34" s="20">
        <v>114</v>
      </c>
      <c r="C34" s="1">
        <v>21121</v>
      </c>
      <c r="D34" s="1">
        <v>16939</v>
      </c>
      <c r="E34" s="1">
        <v>33</v>
      </c>
      <c r="F34" s="1">
        <f t="shared" si="12"/>
        <v>38060</v>
      </c>
      <c r="G34" s="13">
        <f t="shared" si="2"/>
        <v>640030.30303030298</v>
      </c>
      <c r="H34" s="13">
        <f t="shared" si="3"/>
        <v>513303.03030303027</v>
      </c>
      <c r="I34">
        <f t="shared" si="1"/>
        <v>1153333.3333333333</v>
      </c>
      <c r="J34" s="15"/>
      <c r="L34">
        <v>4672</v>
      </c>
      <c r="M34" s="10">
        <v>33</v>
      </c>
      <c r="N34" s="13">
        <f t="shared" si="13"/>
        <v>141575.75757575757</v>
      </c>
      <c r="O34" s="13">
        <f t="shared" si="14"/>
        <v>22.120164764925903</v>
      </c>
      <c r="Q34" s="15">
        <f t="shared" si="15"/>
        <v>16449</v>
      </c>
      <c r="R34" s="10">
        <v>33</v>
      </c>
      <c r="S34" s="10">
        <f t="shared" si="16"/>
        <v>498454.54545454541</v>
      </c>
    </row>
    <row r="35" spans="1:19" x14ac:dyDescent="0.3">
      <c r="A35" s="14">
        <v>44518</v>
      </c>
      <c r="B35" s="20">
        <v>116</v>
      </c>
      <c r="C35" s="1">
        <v>15907</v>
      </c>
      <c r="D35" s="1">
        <v>50760</v>
      </c>
      <c r="E35" s="1">
        <v>33</v>
      </c>
      <c r="F35" s="1">
        <f t="shared" si="12"/>
        <v>66667</v>
      </c>
      <c r="G35" s="13">
        <f t="shared" si="2"/>
        <v>482030.30303030298</v>
      </c>
      <c r="H35" s="13">
        <f t="shared" si="3"/>
        <v>1538181.8181818184</v>
      </c>
      <c r="I35">
        <f t="shared" si="1"/>
        <v>2020212.1212121213</v>
      </c>
      <c r="J35" s="15"/>
      <c r="L35">
        <v>11520</v>
      </c>
      <c r="M35" s="10">
        <v>33</v>
      </c>
      <c r="N35" s="13">
        <f t="shared" si="13"/>
        <v>349090.90909090906</v>
      </c>
      <c r="O35" s="13">
        <f t="shared" si="14"/>
        <v>72.420946753001829</v>
      </c>
      <c r="Q35" s="15">
        <f t="shared" si="15"/>
        <v>4387</v>
      </c>
      <c r="R35" s="10">
        <v>33</v>
      </c>
      <c r="S35" s="10">
        <f t="shared" si="16"/>
        <v>132939.39393939395</v>
      </c>
    </row>
    <row r="36" spans="1:19" x14ac:dyDescent="0.3">
      <c r="A36" s="14" t="s">
        <v>156</v>
      </c>
      <c r="B36" s="20">
        <v>121</v>
      </c>
      <c r="C36" s="1">
        <v>18064</v>
      </c>
      <c r="D36" s="1">
        <v>25507</v>
      </c>
      <c r="E36" s="1">
        <v>33</v>
      </c>
      <c r="F36" s="1">
        <f t="shared" si="12"/>
        <v>43571</v>
      </c>
      <c r="G36" s="13">
        <f>C36/E36*1000</f>
        <v>547393.93939393933</v>
      </c>
      <c r="H36" s="13">
        <f t="shared" si="3"/>
        <v>772939.39393939404</v>
      </c>
      <c r="I36">
        <f t="shared" si="1"/>
        <v>1320333.3333333333</v>
      </c>
      <c r="J36" s="15"/>
      <c r="L36">
        <v>13495</v>
      </c>
      <c r="M36" s="10">
        <v>33</v>
      </c>
      <c r="N36" s="13">
        <f t="shared" si="13"/>
        <v>408939.39393939392</v>
      </c>
      <c r="O36" s="13">
        <f t="shared" si="14"/>
        <v>74.706598759964578</v>
      </c>
      <c r="Q36" s="15">
        <f t="shared" si="15"/>
        <v>4569</v>
      </c>
      <c r="R36" s="10">
        <v>33</v>
      </c>
      <c r="S36" s="10">
        <f t="shared" si="16"/>
        <v>138454.54545454547</v>
      </c>
    </row>
    <row r="37" spans="1:19" x14ac:dyDescent="0.3">
      <c r="A37" s="14" t="s">
        <v>157</v>
      </c>
      <c r="B37" s="20">
        <v>121</v>
      </c>
      <c r="C37">
        <v>21710</v>
      </c>
      <c r="D37" s="1">
        <v>49020</v>
      </c>
      <c r="E37" s="8">
        <v>33</v>
      </c>
      <c r="F37" s="1">
        <f t="shared" ref="F37:F43" si="17">C37+D37</f>
        <v>70730</v>
      </c>
      <c r="G37" s="13">
        <f t="shared" ref="G37:G42" si="18">C37/E37*1000</f>
        <v>657878.78787878784</v>
      </c>
      <c r="H37" s="13">
        <f t="shared" ref="H37:H43" si="19">D37/E37*1000</f>
        <v>1485454.5454545454</v>
      </c>
      <c r="I37">
        <f t="shared" ref="I37:I43" si="20">F37/E37*1000</f>
        <v>2143333.3333333335</v>
      </c>
      <c r="J37" s="15"/>
      <c r="L37">
        <v>16082</v>
      </c>
      <c r="M37" s="10">
        <v>33</v>
      </c>
      <c r="N37" s="13">
        <f t="shared" si="13"/>
        <v>487333.33333333331</v>
      </c>
      <c r="O37" s="13">
        <f t="shared" si="14"/>
        <v>74.076462459695989</v>
      </c>
      <c r="Q37" s="15">
        <f t="shared" si="15"/>
        <v>5628</v>
      </c>
      <c r="R37" s="10">
        <v>33</v>
      </c>
      <c r="S37" s="10">
        <f t="shared" si="16"/>
        <v>170545.45454545453</v>
      </c>
    </row>
    <row r="38" spans="1:19" x14ac:dyDescent="0.3">
      <c r="A38" s="14">
        <v>44530</v>
      </c>
      <c r="B38" s="20">
        <v>128</v>
      </c>
      <c r="C38" s="10">
        <v>5471</v>
      </c>
      <c r="D38" s="15">
        <v>11634</v>
      </c>
      <c r="E38" s="13">
        <v>33</v>
      </c>
      <c r="F38" s="1">
        <f t="shared" si="17"/>
        <v>17105</v>
      </c>
      <c r="G38" s="13">
        <f t="shared" si="18"/>
        <v>165787.87878787878</v>
      </c>
      <c r="H38" s="13">
        <f t="shared" si="19"/>
        <v>352545.45454545459</v>
      </c>
      <c r="I38">
        <f t="shared" si="20"/>
        <v>518333.33333333337</v>
      </c>
      <c r="J38" s="15"/>
      <c r="L38">
        <v>5058</v>
      </c>
      <c r="M38" s="10">
        <v>33</v>
      </c>
      <c r="N38" s="13">
        <f t="shared" si="13"/>
        <v>153272.72727272729</v>
      </c>
      <c r="O38" s="13">
        <f t="shared" si="14"/>
        <v>92.451105830743941</v>
      </c>
      <c r="Q38" s="15">
        <f t="shared" si="15"/>
        <v>413</v>
      </c>
      <c r="R38" s="10">
        <v>33</v>
      </c>
      <c r="S38" s="10">
        <f t="shared" si="16"/>
        <v>12515.151515151516</v>
      </c>
    </row>
    <row r="39" spans="1:19" x14ac:dyDescent="0.3">
      <c r="A39" s="14">
        <v>44531</v>
      </c>
      <c r="B39" s="20">
        <v>129</v>
      </c>
      <c r="C39" s="10">
        <v>37646</v>
      </c>
      <c r="D39" s="15">
        <v>13353</v>
      </c>
      <c r="E39" s="13">
        <v>33</v>
      </c>
      <c r="F39" s="1">
        <f t="shared" si="17"/>
        <v>50999</v>
      </c>
      <c r="G39" s="13">
        <f t="shared" si="18"/>
        <v>1140787.8787878787</v>
      </c>
      <c r="H39" s="13">
        <f t="shared" si="19"/>
        <v>404636.36363636365</v>
      </c>
      <c r="I39">
        <f t="shared" si="20"/>
        <v>1545424.2424242424</v>
      </c>
      <c r="J39" s="15"/>
      <c r="L39">
        <v>1770</v>
      </c>
      <c r="M39" s="10">
        <v>33</v>
      </c>
      <c r="N39" s="13">
        <f t="shared" si="13"/>
        <v>53636.363636363632</v>
      </c>
      <c r="O39" s="13">
        <f t="shared" si="14"/>
        <v>4.7016947351644269</v>
      </c>
      <c r="Q39" s="15">
        <f t="shared" si="15"/>
        <v>35876</v>
      </c>
      <c r="R39" s="10">
        <v>33</v>
      </c>
      <c r="S39" s="10">
        <f t="shared" si="16"/>
        <v>1087151.5151515151</v>
      </c>
    </row>
    <row r="40" spans="1:19" x14ac:dyDescent="0.3">
      <c r="A40" s="14">
        <v>44532</v>
      </c>
      <c r="B40" s="20">
        <v>130</v>
      </c>
      <c r="C40" s="10">
        <v>54264</v>
      </c>
      <c r="D40" s="15">
        <v>21072</v>
      </c>
      <c r="E40" s="13">
        <v>33</v>
      </c>
      <c r="F40" s="1">
        <f t="shared" si="17"/>
        <v>75336</v>
      </c>
      <c r="G40" s="13">
        <f t="shared" si="18"/>
        <v>1644363.6363636362</v>
      </c>
      <c r="H40" s="13">
        <f t="shared" si="19"/>
        <v>638545.45454545447</v>
      </c>
      <c r="I40">
        <f t="shared" si="20"/>
        <v>2282909.0909090908</v>
      </c>
      <c r="J40" s="15"/>
      <c r="L40">
        <v>5105</v>
      </c>
      <c r="M40" s="10">
        <v>33</v>
      </c>
      <c r="N40" s="13">
        <f t="shared" si="13"/>
        <v>154696.9696969697</v>
      </c>
      <c r="O40" s="13">
        <f t="shared" si="14"/>
        <v>9.4077104526020943</v>
      </c>
      <c r="Q40" s="15">
        <f t="shared" si="15"/>
        <v>49159</v>
      </c>
      <c r="R40" s="10">
        <v>33</v>
      </c>
      <c r="S40" s="10">
        <f t="shared" si="16"/>
        <v>1489666.6666666667</v>
      </c>
    </row>
    <row r="41" spans="1:19" x14ac:dyDescent="0.3">
      <c r="A41" s="14">
        <v>44536</v>
      </c>
      <c r="B41" s="20">
        <v>134</v>
      </c>
      <c r="C41" s="10">
        <v>13947</v>
      </c>
      <c r="D41" s="15">
        <v>9495</v>
      </c>
      <c r="E41" s="13">
        <v>33</v>
      </c>
      <c r="F41" s="1">
        <f t="shared" si="17"/>
        <v>23442</v>
      </c>
      <c r="G41" s="13">
        <f t="shared" si="18"/>
        <v>422636.36363636365</v>
      </c>
      <c r="H41" s="13">
        <f t="shared" si="19"/>
        <v>287727.27272727276</v>
      </c>
      <c r="I41">
        <f t="shared" si="20"/>
        <v>710363.63636363635</v>
      </c>
      <c r="J41" s="15"/>
      <c r="L41">
        <v>5474</v>
      </c>
      <c r="M41" s="10">
        <v>33</v>
      </c>
      <c r="N41" s="13">
        <f t="shared" ref="N41:N43" si="21">L41/M41*1000</f>
        <v>165878.78787878787</v>
      </c>
      <c r="O41" s="13">
        <f t="shared" si="14"/>
        <v>39.248583924858387</v>
      </c>
      <c r="Q41" s="15">
        <f t="shared" ref="Q41:Q43" si="22">C41-L41</f>
        <v>8473</v>
      </c>
      <c r="R41" s="10">
        <v>33</v>
      </c>
      <c r="S41" s="10">
        <f t="shared" ref="S41:S43" si="23">Q41/33*1000</f>
        <v>256757.57575757575</v>
      </c>
    </row>
    <row r="42" spans="1:19" x14ac:dyDescent="0.3">
      <c r="A42" s="14">
        <v>44538</v>
      </c>
      <c r="B42" s="20">
        <v>136</v>
      </c>
      <c r="C42" s="10">
        <v>51951</v>
      </c>
      <c r="D42" s="15">
        <v>18245</v>
      </c>
      <c r="E42" s="13">
        <v>33</v>
      </c>
      <c r="F42" s="1">
        <f t="shared" si="17"/>
        <v>70196</v>
      </c>
      <c r="G42" s="13">
        <f t="shared" si="18"/>
        <v>1574272.7272727273</v>
      </c>
      <c r="H42" s="13">
        <f t="shared" si="19"/>
        <v>552878.78787878784</v>
      </c>
      <c r="I42">
        <f t="shared" si="20"/>
        <v>2127151.5151515151</v>
      </c>
      <c r="J42" s="15"/>
      <c r="L42">
        <v>2617</v>
      </c>
      <c r="M42" s="10">
        <v>33</v>
      </c>
      <c r="N42" s="13">
        <f t="shared" si="21"/>
        <v>79303.030303030304</v>
      </c>
      <c r="O42" s="13">
        <f t="shared" si="14"/>
        <v>5.0374391253296373</v>
      </c>
      <c r="Q42" s="15">
        <f t="shared" si="22"/>
        <v>49334</v>
      </c>
      <c r="R42" s="10">
        <v>33</v>
      </c>
      <c r="S42" s="10">
        <f t="shared" si="23"/>
        <v>1494969.696969697</v>
      </c>
    </row>
    <row r="43" spans="1:19" x14ac:dyDescent="0.3">
      <c r="A43" s="14">
        <v>44539</v>
      </c>
      <c r="B43" s="20">
        <v>137</v>
      </c>
      <c r="C43" s="10">
        <v>59935</v>
      </c>
      <c r="D43" s="15">
        <v>27950</v>
      </c>
      <c r="E43" s="13">
        <v>33</v>
      </c>
      <c r="F43" s="1">
        <f t="shared" si="17"/>
        <v>87885</v>
      </c>
      <c r="G43" s="13">
        <f>C43/E43*1000</f>
        <v>1816212.1212121213</v>
      </c>
      <c r="H43" s="13">
        <f t="shared" si="19"/>
        <v>846969.69696969702</v>
      </c>
      <c r="I43">
        <f t="shared" si="20"/>
        <v>2663181.8181818179</v>
      </c>
      <c r="J43" s="15"/>
      <c r="L43">
        <v>4178</v>
      </c>
      <c r="M43" s="10">
        <v>33</v>
      </c>
      <c r="N43" s="13">
        <f t="shared" si="21"/>
        <v>126606.06060606061</v>
      </c>
      <c r="O43" s="13">
        <f t="shared" si="14"/>
        <v>6.9708851255526811</v>
      </c>
      <c r="Q43" s="15">
        <f t="shared" si="22"/>
        <v>55757</v>
      </c>
      <c r="R43" s="10">
        <v>33</v>
      </c>
      <c r="S43" s="10">
        <f t="shared" si="23"/>
        <v>1689606.0606060605</v>
      </c>
    </row>
    <row r="44" spans="1:19" x14ac:dyDescent="0.3">
      <c r="A44" s="14">
        <v>44543</v>
      </c>
      <c r="B44" s="20">
        <v>141</v>
      </c>
      <c r="C44" s="10">
        <v>63706</v>
      </c>
      <c r="D44" s="15">
        <v>21367</v>
      </c>
      <c r="E44" s="15">
        <v>33</v>
      </c>
      <c r="F44" s="1">
        <f>C44+D44</f>
        <v>85073</v>
      </c>
      <c r="G44" s="13">
        <f t="shared" ref="G44:G46" si="24">C44/E44*1000</f>
        <v>1930484.8484848484</v>
      </c>
      <c r="H44" s="13">
        <f t="shared" ref="H44:H46" si="25">D44/E44*1000</f>
        <v>647484.84848484851</v>
      </c>
      <c r="I44">
        <f t="shared" ref="I44:I46" si="26">F44/E44*1000</f>
        <v>2577969.6969696968</v>
      </c>
      <c r="J44" s="15"/>
      <c r="L44">
        <v>7398</v>
      </c>
      <c r="M44" s="10">
        <v>33</v>
      </c>
      <c r="N44" s="13">
        <f>L44/M44*1000</f>
        <v>224181.81818181818</v>
      </c>
      <c r="O44" s="13">
        <f t="shared" si="14"/>
        <v>11.612720936803441</v>
      </c>
      <c r="Q44" s="15">
        <f t="shared" ref="Q44:Q45" si="27">C44-L44</f>
        <v>56308</v>
      </c>
      <c r="R44" s="10">
        <v>33</v>
      </c>
      <c r="S44" s="10">
        <f t="shared" ref="S44:S46" si="28">Q44/33*1000</f>
        <v>1706303.0303030303</v>
      </c>
    </row>
    <row r="45" spans="1:19" x14ac:dyDescent="0.3">
      <c r="A45" s="14">
        <v>44544</v>
      </c>
      <c r="B45" s="20">
        <v>142</v>
      </c>
      <c r="C45" s="10">
        <v>41281</v>
      </c>
      <c r="D45" s="15">
        <v>10386</v>
      </c>
      <c r="E45" s="13">
        <v>33</v>
      </c>
      <c r="F45" s="1">
        <f>C45+D45</f>
        <v>51667</v>
      </c>
      <c r="G45" s="13">
        <f t="shared" si="24"/>
        <v>1250939.393939394</v>
      </c>
      <c r="H45" s="13">
        <f t="shared" si="25"/>
        <v>314727.27272727276</v>
      </c>
      <c r="I45">
        <f t="shared" si="26"/>
        <v>1565666.6666666667</v>
      </c>
      <c r="J45" s="15"/>
      <c r="L45">
        <v>2059</v>
      </c>
      <c r="M45" s="10">
        <v>33</v>
      </c>
      <c r="N45" s="13">
        <f t="shared" ref="N45:N46" si="29">L45/M45*1000</f>
        <v>62393.939393939392</v>
      </c>
      <c r="O45" s="13">
        <f t="shared" si="14"/>
        <v>4.9877667692158614</v>
      </c>
      <c r="Q45" s="15">
        <f t="shared" si="27"/>
        <v>39222</v>
      </c>
      <c r="R45" s="10">
        <v>33</v>
      </c>
      <c r="S45" s="10">
        <f t="shared" si="28"/>
        <v>1188545.4545454546</v>
      </c>
    </row>
    <row r="46" spans="1:19" x14ac:dyDescent="0.3">
      <c r="A46" s="14">
        <v>44545</v>
      </c>
      <c r="B46" s="20">
        <v>143</v>
      </c>
      <c r="C46" s="10">
        <v>54697</v>
      </c>
      <c r="D46" s="15">
        <v>26448</v>
      </c>
      <c r="E46" s="15">
        <v>33</v>
      </c>
      <c r="F46" s="13">
        <f>C46+D46</f>
        <v>81145</v>
      </c>
      <c r="G46" s="13">
        <f t="shared" si="24"/>
        <v>1657484.8484848484</v>
      </c>
      <c r="H46" s="13">
        <f t="shared" si="25"/>
        <v>801454.54545454553</v>
      </c>
      <c r="I46">
        <f t="shared" si="26"/>
        <v>2458939.393939394</v>
      </c>
      <c r="J46" s="15"/>
      <c r="L46">
        <v>2574</v>
      </c>
      <c r="M46" s="10">
        <v>33</v>
      </c>
      <c r="N46" s="13">
        <f t="shared" si="29"/>
        <v>78000</v>
      </c>
      <c r="O46" s="13">
        <f t="shared" si="14"/>
        <v>4.7059253706784654</v>
      </c>
      <c r="Q46" s="15">
        <f>C46-L46</f>
        <v>52123</v>
      </c>
      <c r="R46" s="10">
        <v>33</v>
      </c>
      <c r="S46" s="10">
        <f t="shared" si="28"/>
        <v>1579484.8484848484</v>
      </c>
    </row>
    <row r="47" spans="1:19" x14ac:dyDescent="0.3">
      <c r="A47" s="14" t="s">
        <v>176</v>
      </c>
      <c r="B47" s="10">
        <v>151</v>
      </c>
      <c r="C47" s="10">
        <v>55406</v>
      </c>
      <c r="D47" s="15">
        <v>12165</v>
      </c>
      <c r="E47" s="1">
        <v>33</v>
      </c>
      <c r="F47" s="13">
        <f t="shared" ref="F47:F48" si="30">C47+D47</f>
        <v>67571</v>
      </c>
      <c r="G47" s="13">
        <f t="shared" ref="G47:G48" si="31">C47/E47*1000</f>
        <v>1678969.696969697</v>
      </c>
      <c r="H47" s="13">
        <f t="shared" ref="H47:H48" si="32">D47/E47*1000</f>
        <v>368636.36363636365</v>
      </c>
      <c r="I47">
        <f t="shared" ref="I47:I48" si="33">F47/E47*1000</f>
        <v>2047606.0606060605</v>
      </c>
      <c r="L47">
        <v>34564</v>
      </c>
      <c r="M47" s="10">
        <v>33</v>
      </c>
      <c r="N47" s="13">
        <f t="shared" ref="N47:N49" si="34">L47/M47*1000</f>
        <v>1047393.9393939395</v>
      </c>
      <c r="O47" s="13">
        <f t="shared" ref="O47:O49" si="35">N47/G47*100</f>
        <v>62.383135400498148</v>
      </c>
      <c r="Q47" s="15">
        <f t="shared" ref="Q47:Q48" si="36">C47-L47</f>
        <v>20842</v>
      </c>
      <c r="R47" s="10">
        <v>33</v>
      </c>
      <c r="S47" s="10">
        <f t="shared" ref="S47:S48" si="37">Q47/33*1000</f>
        <v>631575.75757575757</v>
      </c>
    </row>
    <row r="48" spans="1:19" x14ac:dyDescent="0.3">
      <c r="A48" s="14" t="s">
        <v>177</v>
      </c>
      <c r="B48" s="20">
        <v>151</v>
      </c>
      <c r="C48" s="10">
        <v>50697</v>
      </c>
      <c r="D48" s="10">
        <v>23038</v>
      </c>
      <c r="E48" s="1">
        <v>33</v>
      </c>
      <c r="F48" s="13">
        <f t="shared" si="30"/>
        <v>73735</v>
      </c>
      <c r="G48" s="13">
        <f t="shared" si="31"/>
        <v>1536272.7272727273</v>
      </c>
      <c r="H48" s="13">
        <f t="shared" si="32"/>
        <v>698121.21212121216</v>
      </c>
      <c r="I48">
        <f t="shared" si="33"/>
        <v>2234393.9393939395</v>
      </c>
      <c r="L48" s="10">
        <v>25579</v>
      </c>
      <c r="M48" s="10">
        <v>33</v>
      </c>
      <c r="N48" s="13">
        <f t="shared" si="34"/>
        <v>775121.21212121216</v>
      </c>
      <c r="O48" s="13">
        <f t="shared" si="35"/>
        <v>50.454662011558874</v>
      </c>
      <c r="Q48" s="15">
        <f t="shared" si="36"/>
        <v>25118</v>
      </c>
      <c r="R48" s="10">
        <v>33</v>
      </c>
      <c r="S48" s="10">
        <f t="shared" si="37"/>
        <v>761151.51515151514</v>
      </c>
    </row>
    <row r="49" spans="1:19" x14ac:dyDescent="0.3">
      <c r="A49" s="14">
        <v>44557</v>
      </c>
      <c r="B49" s="20">
        <v>155</v>
      </c>
      <c r="C49" s="10">
        <v>40039</v>
      </c>
      <c r="D49" s="15">
        <v>19297</v>
      </c>
      <c r="E49" s="1">
        <v>33</v>
      </c>
      <c r="F49" s="1">
        <f>C49+D49</f>
        <v>59336</v>
      </c>
      <c r="G49" s="13">
        <f t="shared" ref="G49" si="38">C49/E49*1000</f>
        <v>1213303.0303030303</v>
      </c>
      <c r="H49" s="13">
        <f t="shared" ref="H49" si="39">D49/E49*1000</f>
        <v>584757.5757575758</v>
      </c>
      <c r="I49">
        <f t="shared" ref="I49" si="40">F49/E49*1000</f>
        <v>1798060.606060606</v>
      </c>
      <c r="L49">
        <v>25177</v>
      </c>
      <c r="M49" s="10">
        <v>33</v>
      </c>
      <c r="N49" s="13">
        <f t="shared" si="34"/>
        <v>762939.39393939404</v>
      </c>
      <c r="O49" s="13">
        <f t="shared" si="35"/>
        <v>62.881190838932056</v>
      </c>
      <c r="Q49" s="15">
        <f t="shared" ref="Q49:Q51" si="41">C49-L49</f>
        <v>14862</v>
      </c>
      <c r="R49" s="10">
        <v>33</v>
      </c>
      <c r="S49" s="10">
        <f t="shared" ref="S49:S51" si="42">Q49/33*1000</f>
        <v>450363.63636363635</v>
      </c>
    </row>
    <row r="50" spans="1:19" x14ac:dyDescent="0.3">
      <c r="A50" s="14">
        <v>44558</v>
      </c>
      <c r="B50" s="20">
        <v>156</v>
      </c>
      <c r="C50" s="10">
        <v>59326</v>
      </c>
      <c r="D50" s="15">
        <v>23977</v>
      </c>
      <c r="E50" s="1">
        <v>33</v>
      </c>
      <c r="F50" s="1">
        <f>C50+D50</f>
        <v>83303</v>
      </c>
      <c r="G50" s="13">
        <f t="shared" ref="G50:G51" si="43">C50/E50*1000</f>
        <v>1797757.5757575757</v>
      </c>
      <c r="H50" s="13">
        <f t="shared" ref="H50:H51" si="44">D50/E50*1000</f>
        <v>726575.75757575757</v>
      </c>
      <c r="I50">
        <f t="shared" ref="I50:I51" si="45">F50/E50*1000</f>
        <v>2524333.3333333335</v>
      </c>
      <c r="L50">
        <v>30112</v>
      </c>
      <c r="M50" s="10">
        <v>33</v>
      </c>
      <c r="N50" s="13">
        <f t="shared" ref="N50:N51" si="46">L50/M50*1000</f>
        <v>912484.84848484851</v>
      </c>
      <c r="O50" s="13">
        <f t="shared" ref="O50:O51" si="47">N50/G50*100</f>
        <v>50.75683511445235</v>
      </c>
      <c r="Q50" s="15">
        <f t="shared" si="41"/>
        <v>29214</v>
      </c>
      <c r="R50" s="10">
        <v>33</v>
      </c>
      <c r="S50" s="10">
        <f t="shared" si="42"/>
        <v>885272.72727272729</v>
      </c>
    </row>
    <row r="51" spans="1:19" x14ac:dyDescent="0.3">
      <c r="A51" s="14">
        <v>44559</v>
      </c>
      <c r="B51" s="20">
        <v>157</v>
      </c>
      <c r="C51" s="10">
        <v>89619</v>
      </c>
      <c r="D51" s="15">
        <v>63058</v>
      </c>
      <c r="E51" s="1">
        <v>33</v>
      </c>
      <c r="F51" s="1">
        <f>C51+D51</f>
        <v>152677</v>
      </c>
      <c r="G51" s="13">
        <f t="shared" si="43"/>
        <v>2715727.2727272725</v>
      </c>
      <c r="H51" s="13">
        <f t="shared" si="44"/>
        <v>1910848.4848484849</v>
      </c>
      <c r="I51">
        <f t="shared" si="45"/>
        <v>4626575.7575757578</v>
      </c>
      <c r="L51">
        <v>33821</v>
      </c>
      <c r="M51" s="10">
        <v>33</v>
      </c>
      <c r="N51" s="13">
        <f t="shared" si="46"/>
        <v>1024878.787878788</v>
      </c>
      <c r="O51" s="13">
        <f t="shared" si="47"/>
        <v>37.738649170376824</v>
      </c>
      <c r="Q51" s="15">
        <f t="shared" si="41"/>
        <v>55798</v>
      </c>
      <c r="R51" s="10">
        <v>33</v>
      </c>
      <c r="S51" s="10">
        <f t="shared" si="42"/>
        <v>1690848.4848484849</v>
      </c>
    </row>
    <row r="52" spans="1:19" x14ac:dyDescent="0.3">
      <c r="A52" s="14">
        <v>44560</v>
      </c>
      <c r="B52" s="20">
        <v>158</v>
      </c>
      <c r="C52" s="10">
        <v>70922</v>
      </c>
      <c r="D52" s="15">
        <v>18939</v>
      </c>
      <c r="E52" s="1">
        <v>33</v>
      </c>
      <c r="F52" s="1">
        <f>C52+D52</f>
        <v>89861</v>
      </c>
      <c r="G52" s="13">
        <f t="shared" ref="G52" si="48">C52/E52*1000</f>
        <v>2149151.5151515151</v>
      </c>
      <c r="H52" s="13">
        <f t="shared" ref="H52" si="49">D52/E52*1000</f>
        <v>573909.09090909082</v>
      </c>
      <c r="I52">
        <f t="shared" ref="I52" si="50">F52/E52*1000</f>
        <v>2723060.606060606</v>
      </c>
      <c r="L52">
        <v>13184</v>
      </c>
      <c r="M52" s="10">
        <v>33</v>
      </c>
      <c r="N52" s="13">
        <f t="shared" ref="N52" si="51">L52/M52*1000</f>
        <v>399515.15151515149</v>
      </c>
      <c r="O52" s="13">
        <f t="shared" ref="O52" si="52">N52/G52*100</f>
        <v>18.589436282112743</v>
      </c>
      <c r="Q52" s="15">
        <f t="shared" ref="Q52" si="53">C52-L52</f>
        <v>57738</v>
      </c>
      <c r="R52" s="10">
        <v>33</v>
      </c>
      <c r="S52" s="10">
        <f t="shared" ref="S52" si="54">Q52/33*1000</f>
        <v>1749636.3636363638</v>
      </c>
    </row>
    <row r="53" spans="1:19" x14ac:dyDescent="0.3">
      <c r="A53" s="14">
        <v>44564</v>
      </c>
      <c r="B53" s="20">
        <v>162</v>
      </c>
      <c r="C53" s="10">
        <v>51599</v>
      </c>
      <c r="D53" s="15">
        <v>21719</v>
      </c>
      <c r="E53" s="1">
        <v>33</v>
      </c>
      <c r="F53" s="1">
        <f>C53+D53</f>
        <v>73318</v>
      </c>
      <c r="G53" s="13">
        <f t="shared" ref="G53" si="55">C53/E53*1000</f>
        <v>1563606.0606060605</v>
      </c>
      <c r="H53" s="13">
        <f t="shared" ref="H53" si="56">D53/E53*1000</f>
        <v>658151.51515151514</v>
      </c>
      <c r="I53">
        <f t="shared" ref="I53" si="57">F53/E53*1000</f>
        <v>2221757.5757575762</v>
      </c>
      <c r="L53">
        <v>6093</v>
      </c>
      <c r="M53" s="10">
        <v>33</v>
      </c>
      <c r="N53" s="13">
        <f t="shared" ref="N53" si="58">L53/M53*1000</f>
        <v>184636.36363636362</v>
      </c>
      <c r="O53" s="13">
        <f t="shared" ref="O53" si="59">N53/G53*100</f>
        <v>11.808368379232155</v>
      </c>
      <c r="Q53" s="15">
        <f t="shared" ref="Q53" si="60">C53-L53</f>
        <v>45506</v>
      </c>
      <c r="R53" s="10">
        <v>33</v>
      </c>
      <c r="S53" s="10">
        <f t="shared" ref="S53" si="61">Q53/33*1000</f>
        <v>1378969.696969697</v>
      </c>
    </row>
    <row r="54" spans="1:19" x14ac:dyDescent="0.3">
      <c r="A54" s="14">
        <v>44565</v>
      </c>
      <c r="B54" s="20">
        <v>163</v>
      </c>
      <c r="C54" s="15">
        <v>13915</v>
      </c>
      <c r="D54" s="1">
        <v>55245</v>
      </c>
      <c r="E54" s="1">
        <v>33</v>
      </c>
      <c r="F54" s="1">
        <f t="shared" ref="F54:F58" si="62">C54+D54</f>
        <v>69160</v>
      </c>
      <c r="G54" s="13">
        <f t="shared" ref="G54:G58" si="63">C54/E54*1000</f>
        <v>421666.66666666669</v>
      </c>
      <c r="H54" s="13">
        <f t="shared" ref="H54:H58" si="64">D54/E54*1000</f>
        <v>1674090.9090909089</v>
      </c>
      <c r="I54">
        <f t="shared" ref="I54:I58" si="65">F54/E54*1000</f>
        <v>2095757.5757575759</v>
      </c>
    </row>
    <row r="55" spans="1:19" x14ac:dyDescent="0.3">
      <c r="A55" s="14">
        <v>44566</v>
      </c>
      <c r="B55" s="20">
        <v>164</v>
      </c>
      <c r="C55" s="10">
        <v>50501</v>
      </c>
      <c r="D55" s="15">
        <v>19361</v>
      </c>
      <c r="E55" s="1">
        <v>33</v>
      </c>
      <c r="F55" s="1">
        <f t="shared" si="62"/>
        <v>69862</v>
      </c>
      <c r="G55" s="13">
        <f t="shared" si="63"/>
        <v>1530333.3333333333</v>
      </c>
      <c r="H55" s="13">
        <f t="shared" si="64"/>
        <v>586696.96969696973</v>
      </c>
      <c r="I55">
        <f t="shared" si="65"/>
        <v>2117030.3030303032</v>
      </c>
    </row>
    <row r="56" spans="1:19" x14ac:dyDescent="0.3">
      <c r="A56" s="14">
        <v>44567</v>
      </c>
      <c r="B56" s="20">
        <v>165</v>
      </c>
      <c r="C56" s="10">
        <v>37446</v>
      </c>
      <c r="D56" s="15">
        <v>12212</v>
      </c>
      <c r="E56" s="1">
        <v>33</v>
      </c>
      <c r="F56" s="1">
        <f t="shared" si="62"/>
        <v>49658</v>
      </c>
      <c r="G56" s="13">
        <f t="shared" si="63"/>
        <v>1134727.2727272727</v>
      </c>
      <c r="H56" s="13">
        <f t="shared" si="64"/>
        <v>370060.60606060608</v>
      </c>
      <c r="I56">
        <f t="shared" si="65"/>
        <v>1504787.8787878787</v>
      </c>
      <c r="L56" s="10">
        <v>37446</v>
      </c>
      <c r="M56" s="15">
        <v>33</v>
      </c>
      <c r="N56" s="13">
        <f t="shared" ref="N56:N61" si="66">L56/M56*1000</f>
        <v>1134727.2727272727</v>
      </c>
      <c r="O56" s="13">
        <f t="shared" ref="O56:O61" si="67">N56/G56*100</f>
        <v>100</v>
      </c>
      <c r="Q56" s="15">
        <f t="shared" ref="Q56:Q57" si="68">C56-L56</f>
        <v>0</v>
      </c>
      <c r="R56" s="10">
        <v>33</v>
      </c>
      <c r="S56" s="10">
        <f t="shared" ref="S56:S57" si="69">Q56/33*1000</f>
        <v>0</v>
      </c>
    </row>
    <row r="57" spans="1:19" x14ac:dyDescent="0.3">
      <c r="A57" s="14">
        <v>44571</v>
      </c>
      <c r="B57" s="20">
        <v>169</v>
      </c>
      <c r="C57" s="10">
        <v>45861</v>
      </c>
      <c r="D57" s="15">
        <v>13843</v>
      </c>
      <c r="E57" s="1">
        <v>33</v>
      </c>
      <c r="F57" s="1">
        <f t="shared" si="62"/>
        <v>59704</v>
      </c>
      <c r="G57" s="13">
        <f t="shared" si="63"/>
        <v>1389727.2727272727</v>
      </c>
      <c r="H57" s="13">
        <f t="shared" si="64"/>
        <v>419484.84848484851</v>
      </c>
      <c r="I57">
        <f t="shared" si="65"/>
        <v>1809212.1212121213</v>
      </c>
      <c r="L57">
        <v>38889</v>
      </c>
      <c r="M57" s="1">
        <v>33</v>
      </c>
      <c r="N57" s="13">
        <f t="shared" si="66"/>
        <v>1178454.5454545454</v>
      </c>
      <c r="O57" s="13">
        <f t="shared" si="67"/>
        <v>84.797540393798656</v>
      </c>
      <c r="Q57" s="15">
        <f t="shared" si="68"/>
        <v>6972</v>
      </c>
      <c r="R57" s="10">
        <v>33</v>
      </c>
      <c r="S57" s="10">
        <f t="shared" si="69"/>
        <v>211272.72727272729</v>
      </c>
    </row>
    <row r="58" spans="1:19" x14ac:dyDescent="0.3">
      <c r="A58" s="14">
        <v>44572</v>
      </c>
      <c r="B58" s="20">
        <v>170</v>
      </c>
      <c r="C58" s="10">
        <v>151830</v>
      </c>
      <c r="D58" s="15">
        <v>27075</v>
      </c>
      <c r="E58" s="1">
        <v>33</v>
      </c>
      <c r="F58" s="1">
        <f t="shared" si="62"/>
        <v>178905</v>
      </c>
      <c r="G58" s="13">
        <f t="shared" si="63"/>
        <v>4600909.0909090908</v>
      </c>
      <c r="H58" s="13">
        <f t="shared" si="64"/>
        <v>820454.54545454553</v>
      </c>
      <c r="I58">
        <f t="shared" si="65"/>
        <v>5421363.6363636358</v>
      </c>
      <c r="L58" s="15"/>
      <c r="N58" s="13"/>
      <c r="O58" s="13"/>
      <c r="Q58" s="15"/>
    </row>
    <row r="59" spans="1:19" x14ac:dyDescent="0.3">
      <c r="A59" s="14">
        <v>44581</v>
      </c>
      <c r="B59" s="20">
        <v>179</v>
      </c>
      <c r="C59">
        <v>186176</v>
      </c>
      <c r="D59" s="10">
        <v>100798</v>
      </c>
      <c r="E59" s="15">
        <v>33</v>
      </c>
      <c r="F59" s="1">
        <f t="shared" ref="F59:F60" si="70">C59+D59</f>
        <v>286974</v>
      </c>
      <c r="G59" s="13">
        <f t="shared" ref="G59:G60" si="71">C59/E59*1000</f>
        <v>5641696.9696969697</v>
      </c>
      <c r="H59" s="13">
        <f t="shared" ref="H59:H60" si="72">D59/E59*1000</f>
        <v>3054484.8484848486</v>
      </c>
      <c r="I59">
        <f t="shared" ref="I59:I60" si="73">F59/E59*1000</f>
        <v>8696181.8181818184</v>
      </c>
      <c r="L59">
        <v>122776</v>
      </c>
      <c r="M59" s="1">
        <v>33</v>
      </c>
      <c r="N59" s="13">
        <f t="shared" si="66"/>
        <v>3720484.8484848486</v>
      </c>
      <c r="O59" s="13">
        <f t="shared" si="67"/>
        <v>65.946201443795118</v>
      </c>
      <c r="P59"/>
      <c r="Q59"/>
      <c r="R59"/>
      <c r="S59"/>
    </row>
    <row r="60" spans="1:19" x14ac:dyDescent="0.3">
      <c r="A60" s="14">
        <v>44585</v>
      </c>
      <c r="B60" s="20">
        <v>183</v>
      </c>
      <c r="C60">
        <v>57255</v>
      </c>
      <c r="D60" s="10">
        <v>21802</v>
      </c>
      <c r="E60" s="1">
        <v>33</v>
      </c>
      <c r="F60" s="1">
        <f t="shared" si="70"/>
        <v>79057</v>
      </c>
      <c r="G60" s="13">
        <f t="shared" si="71"/>
        <v>1735000</v>
      </c>
      <c r="H60" s="13">
        <f t="shared" si="72"/>
        <v>660666.66666666663</v>
      </c>
      <c r="I60">
        <f t="shared" si="73"/>
        <v>2395666.6666666665</v>
      </c>
    </row>
    <row r="61" spans="1:19" x14ac:dyDescent="0.3">
      <c r="A61" s="14">
        <v>44588</v>
      </c>
      <c r="B61" s="20">
        <v>186</v>
      </c>
      <c r="C61">
        <v>42060</v>
      </c>
      <c r="D61" s="10">
        <v>14403</v>
      </c>
      <c r="E61" s="1">
        <v>33</v>
      </c>
      <c r="F61" s="1">
        <f t="shared" ref="F61" si="74">C61+D61</f>
        <v>56463</v>
      </c>
      <c r="G61" s="13">
        <f t="shared" ref="G61" si="75">C61/E61*1000</f>
        <v>1274545.4545454546</v>
      </c>
      <c r="H61" s="13">
        <f t="shared" ref="H61" si="76">D61/E61*1000</f>
        <v>436454.54545454541</v>
      </c>
      <c r="I61">
        <f t="shared" ref="I61" si="77">F61/E61*1000</f>
        <v>1711000</v>
      </c>
      <c r="L61">
        <v>7172</v>
      </c>
      <c r="M61" s="1">
        <v>33</v>
      </c>
      <c r="N61" s="13">
        <f t="shared" si="66"/>
        <v>217333.33333333334</v>
      </c>
      <c r="O61" s="13">
        <f t="shared" si="67"/>
        <v>17.051830718021872</v>
      </c>
      <c r="Q61" s="15">
        <f t="shared" ref="Q61" si="78">C61-L61</f>
        <v>34888</v>
      </c>
      <c r="R61" s="10">
        <v>33</v>
      </c>
      <c r="S61" s="10">
        <f t="shared" ref="S61" si="79">Q61/33*1000</f>
        <v>1057212.1212121213</v>
      </c>
    </row>
    <row r="62" spans="1:19" x14ac:dyDescent="0.3">
      <c r="A62" s="14">
        <v>44588</v>
      </c>
      <c r="B62" s="20">
        <v>186</v>
      </c>
      <c r="C62">
        <v>42315</v>
      </c>
      <c r="D62" s="10">
        <v>19729</v>
      </c>
      <c r="E62" s="1">
        <v>33</v>
      </c>
      <c r="F62" s="1">
        <f t="shared" ref="F62" si="80">C62+D62</f>
        <v>62044</v>
      </c>
      <c r="G62" s="13">
        <f t="shared" ref="G62" si="81">C62/E62*1000</f>
        <v>1282272.7272727273</v>
      </c>
      <c r="H62" s="13">
        <f t="shared" ref="H62" si="82">D62/E62*1000</f>
        <v>597848.48484848486</v>
      </c>
      <c r="I62">
        <f t="shared" ref="I62" si="83">F62/E62*1000</f>
        <v>1880121.2121212119</v>
      </c>
      <c r="L62" s="10">
        <v>9025</v>
      </c>
      <c r="M62" s="1">
        <v>33</v>
      </c>
      <c r="N62" s="13">
        <f t="shared" ref="N62" si="84">L62/M62*1000</f>
        <v>273484.84848484851</v>
      </c>
      <c r="O62" s="13">
        <f t="shared" ref="O62" si="85">N62/G62*100</f>
        <v>21.328134231360039</v>
      </c>
      <c r="Q62" s="15">
        <f t="shared" ref="Q62" si="86">C62-L62</f>
        <v>33290</v>
      </c>
      <c r="R62" s="10">
        <v>33</v>
      </c>
      <c r="S62" s="10">
        <f t="shared" ref="S62" si="87">Q62/33*1000</f>
        <v>1008787.8787878788</v>
      </c>
    </row>
    <row r="63" spans="1:19" x14ac:dyDescent="0.3">
      <c r="A63" s="14">
        <v>44599</v>
      </c>
      <c r="B63" s="10"/>
      <c r="C63" s="10">
        <v>48655</v>
      </c>
      <c r="D63" s="10">
        <v>16051</v>
      </c>
      <c r="E63" s="1">
        <v>33</v>
      </c>
      <c r="F63" s="1">
        <f t="shared" ref="F63:F64" si="88">C63+D63</f>
        <v>64706</v>
      </c>
      <c r="G63" s="13">
        <f t="shared" ref="G63:G64" si="89">C63/E63*1000</f>
        <v>1474393.9393939395</v>
      </c>
      <c r="H63" s="13">
        <f t="shared" ref="H63:H64" si="90">D63/E63*1000</f>
        <v>486393.93939393939</v>
      </c>
      <c r="I63">
        <f t="shared" ref="I63:I64" si="91">F63/E63*1000</f>
        <v>1960787.8787878787</v>
      </c>
      <c r="M63" s="15"/>
      <c r="N63" s="13"/>
      <c r="O63" s="13"/>
      <c r="Q63" s="15"/>
    </row>
    <row r="64" spans="1:19" x14ac:dyDescent="0.3">
      <c r="A64" s="14">
        <v>44599</v>
      </c>
      <c r="B64" s="10"/>
      <c r="C64" s="10">
        <v>47924</v>
      </c>
      <c r="D64" s="10">
        <v>19643</v>
      </c>
      <c r="E64" s="1">
        <v>33</v>
      </c>
      <c r="F64" s="1">
        <f t="shared" si="88"/>
        <v>67567</v>
      </c>
      <c r="G64" s="13">
        <f t="shared" si="89"/>
        <v>1452242.4242424243</v>
      </c>
      <c r="H64" s="13">
        <f t="shared" si="90"/>
        <v>595242.4242424242</v>
      </c>
      <c r="I64">
        <f t="shared" si="91"/>
        <v>2047484.8484848484</v>
      </c>
      <c r="M64" s="15"/>
      <c r="N64" s="13"/>
      <c r="O64" s="13"/>
      <c r="Q64" s="15"/>
    </row>
    <row r="65" spans="1:19" x14ac:dyDescent="0.3">
      <c r="A65" s="14">
        <v>44602</v>
      </c>
      <c r="B65" s="10"/>
      <c r="C65" s="10">
        <v>38454</v>
      </c>
      <c r="D65" s="10">
        <v>20226</v>
      </c>
      <c r="E65" s="1">
        <v>33</v>
      </c>
      <c r="F65" s="1">
        <f t="shared" ref="F65:F66" si="92">C65+D65</f>
        <v>58680</v>
      </c>
      <c r="G65" s="13">
        <f t="shared" ref="G65:G66" si="93">C65/E65*1000</f>
        <v>1165272.7272727273</v>
      </c>
      <c r="H65" s="13">
        <f t="shared" ref="H65:H66" si="94">D65/E65*1000</f>
        <v>612909.09090909082</v>
      </c>
      <c r="I65">
        <f t="shared" ref="I65:I66" si="95">F65/E65*1000</f>
        <v>1778181.8181818184</v>
      </c>
      <c r="L65" s="10">
        <v>15738</v>
      </c>
      <c r="M65" s="15">
        <v>33</v>
      </c>
      <c r="N65" s="13">
        <f t="shared" ref="N65" si="96">L65/M65*1000</f>
        <v>476909.09090909094</v>
      </c>
      <c r="O65" s="13">
        <f t="shared" ref="O65" si="97">N65/G65*100</f>
        <v>40.926821657044783</v>
      </c>
      <c r="Q65" s="15">
        <f t="shared" ref="Q65:Q77" si="98">C65-L65</f>
        <v>22716</v>
      </c>
      <c r="R65" s="15">
        <v>50</v>
      </c>
      <c r="S65" s="10">
        <f t="shared" ref="S65:S71" si="99">Q65/33*1000</f>
        <v>688363.63636363635</v>
      </c>
    </row>
    <row r="66" spans="1:19" x14ac:dyDescent="0.3">
      <c r="A66" s="14">
        <v>44602</v>
      </c>
      <c r="B66" s="10"/>
      <c r="C66" s="10">
        <v>24360</v>
      </c>
      <c r="D66" s="10">
        <v>23127</v>
      </c>
      <c r="E66" s="1">
        <v>33</v>
      </c>
      <c r="F66" s="1">
        <f t="shared" si="92"/>
        <v>47487</v>
      </c>
      <c r="G66" s="13">
        <f t="shared" si="93"/>
        <v>738181.81818181812</v>
      </c>
      <c r="H66" s="13">
        <f t="shared" si="94"/>
        <v>700818.18181818188</v>
      </c>
      <c r="I66">
        <f t="shared" si="95"/>
        <v>1439000</v>
      </c>
      <c r="L66" s="10">
        <v>4985</v>
      </c>
      <c r="M66" s="15">
        <v>33</v>
      </c>
      <c r="N66" s="13">
        <f t="shared" ref="N66" si="100">L66/M66*1000</f>
        <v>151060.60606060605</v>
      </c>
      <c r="O66" s="13">
        <f t="shared" ref="O66" si="101">N66/G66*100</f>
        <v>20.463875205254517</v>
      </c>
      <c r="Q66" s="15">
        <f t="shared" si="98"/>
        <v>19375</v>
      </c>
      <c r="R66" s="15">
        <v>50</v>
      </c>
      <c r="S66" s="10">
        <f t="shared" si="99"/>
        <v>587121.21212121216</v>
      </c>
    </row>
    <row r="67" spans="1:19" x14ac:dyDescent="0.3">
      <c r="A67" s="14">
        <v>44606</v>
      </c>
      <c r="B67" s="10"/>
      <c r="C67" s="10">
        <v>68863</v>
      </c>
      <c r="D67" s="10">
        <v>33659</v>
      </c>
      <c r="E67" s="1">
        <v>33</v>
      </c>
      <c r="F67" s="1">
        <f t="shared" ref="F67:F68" si="102">C67+D67</f>
        <v>102522</v>
      </c>
      <c r="G67" s="13">
        <f t="shared" ref="G67:G68" si="103">C67/E67*1000</f>
        <v>2086757.5757575759</v>
      </c>
      <c r="H67" s="13">
        <f t="shared" ref="H67:H68" si="104">D67/E67*1000</f>
        <v>1019969.696969697</v>
      </c>
      <c r="I67">
        <f t="shared" ref="I67:I68" si="105">F67/E67*1000</f>
        <v>3106727.2727272725</v>
      </c>
      <c r="L67" s="10">
        <v>31324</v>
      </c>
      <c r="M67" s="15">
        <v>33</v>
      </c>
      <c r="N67" s="13">
        <f t="shared" ref="N67:N68" si="106">L67/M67*1000</f>
        <v>949212.12121212122</v>
      </c>
      <c r="O67" s="13">
        <f t="shared" ref="O67:O68" si="107">N67/G67*100</f>
        <v>45.487417045438036</v>
      </c>
      <c r="Q67" s="15">
        <f t="shared" si="98"/>
        <v>37539</v>
      </c>
      <c r="R67" s="15">
        <v>50</v>
      </c>
      <c r="S67" s="10">
        <f t="shared" si="99"/>
        <v>1137545.4545454546</v>
      </c>
    </row>
    <row r="68" spans="1:19" x14ac:dyDescent="0.3">
      <c r="A68" s="14">
        <v>44606</v>
      </c>
      <c r="B68" s="10"/>
      <c r="C68" s="10">
        <v>46504</v>
      </c>
      <c r="D68" s="10">
        <v>36410</v>
      </c>
      <c r="E68" s="1">
        <v>33</v>
      </c>
      <c r="F68" s="1">
        <f t="shared" si="102"/>
        <v>82914</v>
      </c>
      <c r="G68" s="13">
        <f t="shared" si="103"/>
        <v>1409212.1212121213</v>
      </c>
      <c r="H68" s="13">
        <f t="shared" si="104"/>
        <v>1103333.3333333333</v>
      </c>
      <c r="I68">
        <f t="shared" si="105"/>
        <v>2512545.4545454546</v>
      </c>
      <c r="L68" s="10">
        <v>10094</v>
      </c>
      <c r="M68" s="15">
        <v>33</v>
      </c>
      <c r="N68" s="13">
        <f t="shared" si="106"/>
        <v>305878.7878787879</v>
      </c>
      <c r="O68" s="13">
        <f t="shared" si="107"/>
        <v>21.705659728195421</v>
      </c>
      <c r="Q68" s="15">
        <f t="shared" si="98"/>
        <v>36410</v>
      </c>
      <c r="R68" s="15">
        <v>50</v>
      </c>
      <c r="S68" s="10">
        <f t="shared" si="99"/>
        <v>1103333.3333333333</v>
      </c>
    </row>
    <row r="69" spans="1:19" x14ac:dyDescent="0.3">
      <c r="A69" s="14">
        <v>44609</v>
      </c>
      <c r="B69" s="10"/>
      <c r="C69" s="10">
        <v>26123</v>
      </c>
      <c r="D69" s="10">
        <v>20340</v>
      </c>
      <c r="E69" s="1">
        <v>33</v>
      </c>
      <c r="F69" s="1">
        <f t="shared" ref="F69:F70" si="108">C69+D69</f>
        <v>46463</v>
      </c>
      <c r="G69" s="13">
        <f t="shared" ref="G69:G70" si="109">C69/E69*1000</f>
        <v>791606.06060606067</v>
      </c>
      <c r="H69" s="13">
        <f t="shared" ref="H69:H70" si="110">D69/E69*1000</f>
        <v>616363.63636363635</v>
      </c>
      <c r="I69">
        <f t="shared" ref="I69:I70" si="111">F69/E69*1000</f>
        <v>1407969.696969697</v>
      </c>
      <c r="L69" s="10">
        <v>7478</v>
      </c>
      <c r="M69" s="15">
        <v>33</v>
      </c>
      <c r="N69" s="13">
        <f t="shared" ref="N69:N70" si="112">L69/M69*1000</f>
        <v>226606.06060606061</v>
      </c>
      <c r="O69" s="13">
        <f t="shared" ref="O69:O70" si="113">N69/G69*100</f>
        <v>28.626114917888451</v>
      </c>
      <c r="Q69" s="15">
        <f t="shared" si="98"/>
        <v>18645</v>
      </c>
      <c r="R69" s="15">
        <v>50</v>
      </c>
      <c r="S69" s="10">
        <f t="shared" si="99"/>
        <v>565000</v>
      </c>
    </row>
    <row r="70" spans="1:19" x14ac:dyDescent="0.3">
      <c r="A70" s="14">
        <v>44609</v>
      </c>
      <c r="B70" s="10"/>
      <c r="C70" s="10">
        <v>24365</v>
      </c>
      <c r="D70" s="10">
        <v>17196</v>
      </c>
      <c r="E70" s="1">
        <v>33</v>
      </c>
      <c r="F70" s="1">
        <f t="shared" si="108"/>
        <v>41561</v>
      </c>
      <c r="G70" s="13">
        <f t="shared" si="109"/>
        <v>738333.33333333337</v>
      </c>
      <c r="H70" s="13">
        <f t="shared" si="110"/>
        <v>521090.90909090912</v>
      </c>
      <c r="I70">
        <f t="shared" si="111"/>
        <v>1259424.2424242424</v>
      </c>
      <c r="L70" s="10">
        <v>4612</v>
      </c>
      <c r="M70" s="15">
        <v>33</v>
      </c>
      <c r="N70" s="13">
        <f t="shared" si="112"/>
        <v>139757.57575757575</v>
      </c>
      <c r="O70" s="13">
        <f t="shared" si="113"/>
        <v>18.928791298994458</v>
      </c>
      <c r="Q70" s="15">
        <f t="shared" si="98"/>
        <v>19753</v>
      </c>
      <c r="R70" s="15">
        <v>50</v>
      </c>
      <c r="S70" s="10">
        <f t="shared" si="99"/>
        <v>598575.75757575757</v>
      </c>
    </row>
    <row r="71" spans="1:19" x14ac:dyDescent="0.3">
      <c r="A71" s="14">
        <v>44616</v>
      </c>
      <c r="B71" s="10"/>
      <c r="C71" s="10">
        <v>35523</v>
      </c>
      <c r="D71" s="10">
        <v>31741</v>
      </c>
      <c r="E71" s="15">
        <v>50</v>
      </c>
      <c r="F71" s="1">
        <f t="shared" ref="F71:F72" si="114">C71+D71</f>
        <v>67264</v>
      </c>
      <c r="G71" s="13">
        <f t="shared" ref="G71:G72" si="115">C71/E71*1000</f>
        <v>710460</v>
      </c>
      <c r="H71" s="13">
        <f t="shared" ref="H71:H72" si="116">D71/E71*1000</f>
        <v>634820</v>
      </c>
      <c r="I71">
        <f t="shared" ref="I71:I72" si="117">F71/E71*1000</f>
        <v>1345280</v>
      </c>
      <c r="L71" s="10">
        <v>12725</v>
      </c>
      <c r="M71" s="15">
        <v>50</v>
      </c>
      <c r="N71" s="13">
        <f t="shared" ref="N71:N72" si="118">L71/M71*1000</f>
        <v>254500</v>
      </c>
      <c r="O71" s="13">
        <f t="shared" ref="O71:O72" si="119">N71/G71*100</f>
        <v>35.821861892295132</v>
      </c>
      <c r="Q71" s="15">
        <f t="shared" si="98"/>
        <v>22798</v>
      </c>
      <c r="R71" s="15">
        <v>50</v>
      </c>
      <c r="S71" s="10">
        <f t="shared" si="99"/>
        <v>690848.48484848486</v>
      </c>
    </row>
    <row r="72" spans="1:19" x14ac:dyDescent="0.3">
      <c r="A72" s="14">
        <v>44616</v>
      </c>
      <c r="B72" s="10"/>
      <c r="C72" s="10">
        <v>42512</v>
      </c>
      <c r="D72" s="10">
        <v>3368</v>
      </c>
      <c r="E72" s="15">
        <v>50</v>
      </c>
      <c r="F72" s="1">
        <f t="shared" si="114"/>
        <v>45880</v>
      </c>
      <c r="G72" s="13">
        <f t="shared" si="115"/>
        <v>850240</v>
      </c>
      <c r="H72" s="13">
        <f t="shared" si="116"/>
        <v>67360</v>
      </c>
      <c r="I72">
        <f t="shared" si="117"/>
        <v>917600</v>
      </c>
      <c r="L72" s="10">
        <v>21705</v>
      </c>
      <c r="M72" s="15">
        <v>50</v>
      </c>
      <c r="N72" s="13">
        <f t="shared" si="118"/>
        <v>434100</v>
      </c>
      <c r="O72" s="13">
        <f t="shared" si="119"/>
        <v>51.056172374858868</v>
      </c>
      <c r="Q72" s="15">
        <f t="shared" si="98"/>
        <v>20807</v>
      </c>
      <c r="R72" s="15">
        <v>50</v>
      </c>
      <c r="S72" s="10">
        <f t="shared" ref="S72:S75" si="120">Q72/33*1000</f>
        <v>630515.15151515149</v>
      </c>
    </row>
    <row r="73" spans="1:19" x14ac:dyDescent="0.3">
      <c r="A73" s="14">
        <v>44621</v>
      </c>
      <c r="B73" s="10"/>
      <c r="C73" s="10">
        <v>312420</v>
      </c>
      <c r="D73" s="10">
        <v>189861</v>
      </c>
      <c r="E73" s="15">
        <v>50</v>
      </c>
      <c r="F73" s="1">
        <f t="shared" ref="F73:F74" si="121">C73+D73</f>
        <v>502281</v>
      </c>
      <c r="G73" s="13">
        <f t="shared" ref="G73:G74" si="122">C73/E73*1000</f>
        <v>6248400</v>
      </c>
      <c r="H73" s="13">
        <f t="shared" ref="H73:H74" si="123">D73/E73*1000</f>
        <v>3797220</v>
      </c>
      <c r="I73">
        <f t="shared" ref="I73:I74" si="124">F73/E73*1000</f>
        <v>10045620</v>
      </c>
      <c r="L73" s="10">
        <v>239369</v>
      </c>
      <c r="M73" s="15">
        <v>50</v>
      </c>
      <c r="N73" s="13">
        <f t="shared" ref="N73:N74" si="125">L73/M73*1000</f>
        <v>4787380</v>
      </c>
      <c r="O73" s="13">
        <f t="shared" ref="O73:O74" si="126">N73/G73*100</f>
        <v>76.617694129697199</v>
      </c>
      <c r="Q73" s="15">
        <f t="shared" si="98"/>
        <v>73051</v>
      </c>
      <c r="R73" s="15">
        <v>50</v>
      </c>
      <c r="S73" s="10">
        <f t="shared" si="120"/>
        <v>2213666.6666666665</v>
      </c>
    </row>
    <row r="74" spans="1:19" x14ac:dyDescent="0.3">
      <c r="A74" s="14">
        <v>44621</v>
      </c>
      <c r="B74" s="10"/>
      <c r="C74" s="10">
        <v>339734</v>
      </c>
      <c r="E74" s="15">
        <v>50</v>
      </c>
      <c r="F74" s="1">
        <f t="shared" si="121"/>
        <v>339734</v>
      </c>
      <c r="G74" s="13">
        <f t="shared" si="122"/>
        <v>6794680</v>
      </c>
      <c r="H74" s="13">
        <f t="shared" si="123"/>
        <v>0</v>
      </c>
      <c r="I74">
        <f t="shared" si="124"/>
        <v>6794680</v>
      </c>
      <c r="L74" s="10">
        <v>197600</v>
      </c>
      <c r="M74" s="15">
        <v>50</v>
      </c>
      <c r="N74" s="13">
        <f t="shared" si="125"/>
        <v>3952000</v>
      </c>
      <c r="O74" s="13">
        <f t="shared" si="126"/>
        <v>58.163151171210416</v>
      </c>
      <c r="Q74" s="15">
        <f t="shared" si="98"/>
        <v>142134</v>
      </c>
      <c r="R74" s="15">
        <v>50</v>
      </c>
      <c r="S74" s="10">
        <f t="shared" si="120"/>
        <v>4307090.9090909092</v>
      </c>
    </row>
    <row r="75" spans="1:19" x14ac:dyDescent="0.3">
      <c r="A75" s="14">
        <v>44622</v>
      </c>
      <c r="B75" s="10"/>
      <c r="C75" s="10">
        <v>62788</v>
      </c>
      <c r="D75" s="10">
        <v>30346</v>
      </c>
      <c r="E75" s="15">
        <v>50</v>
      </c>
      <c r="F75" s="1">
        <f t="shared" ref="F75:F76" si="127">C75+D75</f>
        <v>93134</v>
      </c>
      <c r="G75" s="13">
        <f t="shared" ref="G75:G76" si="128">C75/E75*1000</f>
        <v>1255760</v>
      </c>
      <c r="H75" s="13">
        <f t="shared" ref="H75:H76" si="129">D75/E75*1000</f>
        <v>606920</v>
      </c>
      <c r="I75">
        <f t="shared" ref="I75:I76" si="130">F75/E75*1000</f>
        <v>1862680</v>
      </c>
      <c r="L75" s="10">
        <v>32066</v>
      </c>
      <c r="M75" s="15">
        <v>50</v>
      </c>
      <c r="N75" s="13">
        <f t="shared" ref="N75:N78" si="131">L75/M75*1000</f>
        <v>641320</v>
      </c>
      <c r="O75" s="13">
        <f t="shared" ref="O75:O78" si="132">N75/G75*100</f>
        <v>51.070268204115429</v>
      </c>
      <c r="Q75" s="15">
        <f t="shared" si="98"/>
        <v>30722</v>
      </c>
      <c r="R75" s="15">
        <v>50</v>
      </c>
      <c r="S75" s="10">
        <f t="shared" si="120"/>
        <v>930969.69696969702</v>
      </c>
    </row>
    <row r="76" spans="1:19" x14ac:dyDescent="0.3">
      <c r="A76" s="14">
        <v>44622</v>
      </c>
      <c r="B76" s="10"/>
      <c r="C76" s="10">
        <v>69889</v>
      </c>
      <c r="D76" s="10">
        <v>29081</v>
      </c>
      <c r="E76" s="15">
        <v>50</v>
      </c>
      <c r="F76" s="1">
        <f t="shared" si="127"/>
        <v>98970</v>
      </c>
      <c r="G76" s="13">
        <f t="shared" si="128"/>
        <v>1397780</v>
      </c>
      <c r="H76" s="13">
        <f t="shared" si="129"/>
        <v>581620</v>
      </c>
      <c r="I76">
        <f t="shared" si="130"/>
        <v>1979400</v>
      </c>
      <c r="L76" s="10">
        <v>39268</v>
      </c>
      <c r="M76" s="15">
        <v>50</v>
      </c>
      <c r="N76" s="13">
        <f t="shared" si="131"/>
        <v>785360</v>
      </c>
      <c r="O76" s="13">
        <f>N76/G76*100</f>
        <v>56.186238177681759</v>
      </c>
      <c r="Q76" s="15">
        <f t="shared" si="98"/>
        <v>30621</v>
      </c>
      <c r="R76" s="15">
        <v>50</v>
      </c>
      <c r="S76" s="10">
        <f t="shared" ref="S76" si="133">Q76/33*1000</f>
        <v>927909.09090909082</v>
      </c>
    </row>
    <row r="77" spans="1:19" x14ac:dyDescent="0.3">
      <c r="A77" s="14">
        <v>44630</v>
      </c>
      <c r="B77" s="10"/>
      <c r="C77" s="10">
        <v>75403</v>
      </c>
      <c r="D77" s="10">
        <v>49757</v>
      </c>
      <c r="E77" s="15">
        <v>50</v>
      </c>
      <c r="F77" s="1">
        <f t="shared" ref="F77:F78" si="134">C77+D77</f>
        <v>125160</v>
      </c>
      <c r="G77" s="13">
        <f t="shared" ref="G77:G78" si="135">C77/E77*1000</f>
        <v>1508060</v>
      </c>
      <c r="H77" s="13">
        <f t="shared" ref="H77:H78" si="136">D77/E77*1000</f>
        <v>995140</v>
      </c>
      <c r="I77">
        <f t="shared" ref="I77:I82" si="137">F77/E77*1000</f>
        <v>2503200</v>
      </c>
      <c r="L77" s="10">
        <v>45590</v>
      </c>
      <c r="M77" s="15">
        <v>50</v>
      </c>
      <c r="N77" s="13">
        <f t="shared" si="131"/>
        <v>911800</v>
      </c>
      <c r="O77" s="13">
        <f t="shared" si="132"/>
        <v>60.461785340105834</v>
      </c>
      <c r="P77" s="15"/>
      <c r="Q77" s="15">
        <f t="shared" si="98"/>
        <v>29813</v>
      </c>
      <c r="R77" s="15">
        <v>50</v>
      </c>
      <c r="S77" s="10">
        <f t="shared" ref="S77" si="138">Q77/33*1000</f>
        <v>903424.24242424243</v>
      </c>
    </row>
    <row r="78" spans="1:19" x14ac:dyDescent="0.3">
      <c r="A78" s="14">
        <v>44630</v>
      </c>
      <c r="C78" s="10">
        <v>66792</v>
      </c>
      <c r="D78" s="10">
        <v>38895</v>
      </c>
      <c r="E78" s="15">
        <v>50</v>
      </c>
      <c r="F78" s="1">
        <f t="shared" si="134"/>
        <v>105687</v>
      </c>
      <c r="G78" s="13">
        <f t="shared" si="135"/>
        <v>1335840</v>
      </c>
      <c r="H78" s="13">
        <f t="shared" si="136"/>
        <v>777900</v>
      </c>
      <c r="I78">
        <f t="shared" si="137"/>
        <v>2113740</v>
      </c>
      <c r="L78" s="10">
        <v>40134</v>
      </c>
      <c r="M78" s="15">
        <v>50</v>
      </c>
      <c r="N78" s="13">
        <f t="shared" si="131"/>
        <v>802680</v>
      </c>
      <c r="O78" s="13">
        <f t="shared" si="132"/>
        <v>60.088034495149124</v>
      </c>
      <c r="Q78" s="15">
        <f t="shared" ref="Q78" si="139">C78-L78</f>
        <v>26658</v>
      </c>
      <c r="R78" s="15">
        <v>50</v>
      </c>
      <c r="S78" s="10">
        <f t="shared" ref="S78" si="140">Q78/33*1000</f>
        <v>807818.18181818188</v>
      </c>
    </row>
    <row r="79" spans="1:19" x14ac:dyDescent="0.3">
      <c r="A79" s="14">
        <v>44636</v>
      </c>
      <c r="B79" s="10"/>
      <c r="C79" s="10">
        <v>35790</v>
      </c>
      <c r="D79" s="10">
        <v>29086</v>
      </c>
      <c r="E79" s="15">
        <v>50</v>
      </c>
      <c r="F79" s="15">
        <f>C79+D79</f>
        <v>64876</v>
      </c>
      <c r="G79" s="10">
        <f>(1000/E79)*F79</f>
        <v>1297520</v>
      </c>
      <c r="H79" s="10">
        <f>(1000/E79)*C79</f>
        <v>715800</v>
      </c>
      <c r="I79">
        <f t="shared" si="137"/>
        <v>1297520</v>
      </c>
      <c r="L79" s="10">
        <v>20845</v>
      </c>
      <c r="M79" s="15">
        <v>50</v>
      </c>
      <c r="N79" s="13">
        <f t="shared" ref="N79" si="141">L79/M79*1000</f>
        <v>416900</v>
      </c>
      <c r="O79" s="13">
        <f t="shared" ref="O79" si="142">N79/G79*100</f>
        <v>32.130525926382639</v>
      </c>
      <c r="Q79" s="15">
        <f t="shared" ref="Q79" si="143">C79-L79</f>
        <v>14945</v>
      </c>
      <c r="R79" s="15">
        <v>50</v>
      </c>
      <c r="S79" s="10">
        <f t="shared" ref="S79" si="144">Q79/33*1000</f>
        <v>452878.7878787879</v>
      </c>
    </row>
    <row r="80" spans="1:19" x14ac:dyDescent="0.3">
      <c r="A80" s="14">
        <v>44636</v>
      </c>
      <c r="B80" s="10"/>
      <c r="C80" s="10">
        <v>44918</v>
      </c>
      <c r="D80" s="10">
        <v>27418</v>
      </c>
      <c r="E80" s="15">
        <v>50</v>
      </c>
      <c r="F80" s="15">
        <f>C80+D80</f>
        <v>72336</v>
      </c>
      <c r="G80" s="10">
        <f>(1000/E80)*F80</f>
        <v>1446720</v>
      </c>
      <c r="H80" s="10">
        <f>(1000/E80)*C80</f>
        <v>898360</v>
      </c>
      <c r="I80">
        <f t="shared" si="137"/>
        <v>1446720</v>
      </c>
      <c r="L80" s="10">
        <v>32356</v>
      </c>
      <c r="M80" s="15">
        <v>50</v>
      </c>
      <c r="N80" s="13">
        <f t="shared" ref="N80" si="145">L80/M80*1000</f>
        <v>647120</v>
      </c>
      <c r="O80" s="13">
        <f t="shared" ref="O80" si="146">N80/G80*100</f>
        <v>44.730148197301482</v>
      </c>
      <c r="Q80" s="15">
        <f t="shared" ref="Q80" si="147">C80-L80</f>
        <v>12562</v>
      </c>
      <c r="R80" s="15">
        <v>50</v>
      </c>
      <c r="S80" s="10">
        <f t="shared" ref="S80" si="148">Q80/33*1000</f>
        <v>380666.66666666669</v>
      </c>
    </row>
    <row r="81" spans="1:19" x14ac:dyDescent="0.3">
      <c r="A81" s="14">
        <v>44641</v>
      </c>
      <c r="B81" s="10"/>
      <c r="C81" s="10">
        <v>53277</v>
      </c>
      <c r="D81" s="10">
        <v>29491</v>
      </c>
      <c r="E81" s="15">
        <v>50</v>
      </c>
      <c r="F81" s="15">
        <f>C81+D81</f>
        <v>82768</v>
      </c>
      <c r="G81" s="10">
        <f>(1000/E81)*F81</f>
        <v>1655360</v>
      </c>
      <c r="H81" s="10">
        <f>(1000/E81)*C81</f>
        <v>1065540</v>
      </c>
      <c r="I81">
        <f t="shared" si="137"/>
        <v>1655360</v>
      </c>
      <c r="L81" s="10">
        <v>38449</v>
      </c>
      <c r="M81" s="15">
        <v>50</v>
      </c>
      <c r="N81" s="13">
        <f t="shared" ref="N81:N82" si="149">L81/M81*1000</f>
        <v>768980</v>
      </c>
      <c r="O81" s="13">
        <f t="shared" ref="O81:O82" si="150">N81/G81*100</f>
        <v>46.453943553063986</v>
      </c>
      <c r="Q81" s="15">
        <f t="shared" ref="Q81:Q82" si="151">C81-L81</f>
        <v>14828</v>
      </c>
      <c r="R81" s="15">
        <v>50</v>
      </c>
      <c r="S81" s="10">
        <f t="shared" ref="S81:S82" si="152">Q81/33*1000</f>
        <v>449333.33333333331</v>
      </c>
    </row>
    <row r="82" spans="1:19" x14ac:dyDescent="0.3">
      <c r="A82" s="14">
        <v>44641</v>
      </c>
      <c r="C82" s="10">
        <v>41275</v>
      </c>
      <c r="D82" s="10">
        <v>35226</v>
      </c>
      <c r="E82" s="15">
        <v>50</v>
      </c>
      <c r="F82" s="15">
        <f>C82+D82</f>
        <v>76501</v>
      </c>
      <c r="G82" s="10">
        <f>(1000/E82)*F82</f>
        <v>1530020</v>
      </c>
      <c r="H82" s="10">
        <f>(1000/E82)*C82</f>
        <v>825500</v>
      </c>
      <c r="I82">
        <f t="shared" si="137"/>
        <v>1530020</v>
      </c>
      <c r="L82" s="10">
        <v>26544</v>
      </c>
      <c r="M82" s="15">
        <v>50</v>
      </c>
      <c r="N82" s="13">
        <f t="shared" si="149"/>
        <v>530880</v>
      </c>
      <c r="O82" s="13">
        <f t="shared" si="150"/>
        <v>34.697585652475134</v>
      </c>
      <c r="Q82" s="15">
        <f t="shared" si="151"/>
        <v>14731</v>
      </c>
      <c r="R82" s="15">
        <v>50</v>
      </c>
      <c r="S82" s="10">
        <f t="shared" si="152"/>
        <v>446393.93939393939</v>
      </c>
    </row>
    <row r="83" spans="1:19" x14ac:dyDescent="0.3">
      <c r="B83" s="10"/>
      <c r="E83" s="15"/>
      <c r="F83" s="15"/>
      <c r="I83"/>
      <c r="M83" s="15"/>
      <c r="N83" s="13"/>
      <c r="O83" s="13"/>
      <c r="Q83" s="15"/>
      <c r="R83" s="15"/>
    </row>
    <row r="84" spans="1:19" x14ac:dyDescent="0.3">
      <c r="B84" s="10"/>
      <c r="E84" s="15"/>
      <c r="F84" s="15"/>
      <c r="I84"/>
      <c r="M84" s="15"/>
      <c r="N84" s="13"/>
      <c r="O84" s="13"/>
      <c r="Q84" s="15"/>
      <c r="R84" s="15"/>
    </row>
    <row r="85" spans="1:19" x14ac:dyDescent="0.3">
      <c r="B85" s="10"/>
      <c r="E85" s="15"/>
      <c r="F85" s="15"/>
      <c r="I85"/>
      <c r="M85" s="15"/>
      <c r="N85" s="13"/>
      <c r="O85" s="13"/>
      <c r="Q85" s="15"/>
      <c r="R85" s="15"/>
    </row>
    <row r="86" spans="1:19" x14ac:dyDescent="0.3">
      <c r="B86" s="10"/>
      <c r="E86" s="15"/>
      <c r="F86" s="15"/>
      <c r="Q86" s="10" t="s">
        <v>240</v>
      </c>
    </row>
    <row r="87" spans="1:19" x14ac:dyDescent="0.3">
      <c r="D87" s="15"/>
      <c r="E87" s="15"/>
    </row>
    <row r="88" spans="1:19" x14ac:dyDescent="0.3">
      <c r="D88" s="15"/>
      <c r="E88" s="15"/>
    </row>
  </sheetData>
  <pageMargins left="0.7" right="0.7" top="0.75" bottom="0.75" header="0.3" footer="0.3"/>
  <pageSetup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G17" sqref="G17"/>
    </sheetView>
  </sheetViews>
  <sheetFormatPr defaultColWidth="9.109375" defaultRowHeight="14.4" x14ac:dyDescent="0.3"/>
  <cols>
    <col min="1" max="1" width="11.5546875" style="10" customWidth="1"/>
    <col min="2" max="2" width="18.88671875" style="10" customWidth="1"/>
    <col min="3" max="4" width="14" style="10" customWidth="1"/>
    <col min="5" max="5" width="15.6640625" style="10" customWidth="1"/>
    <col min="6" max="6" width="14.44140625" style="10" customWidth="1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F1" s="13"/>
      <c r="G1" s="13"/>
      <c r="O1" s="14"/>
    </row>
    <row r="2" spans="1:16" x14ac:dyDescent="0.3">
      <c r="B2" s="16"/>
      <c r="F2" s="13"/>
      <c r="G2" s="13"/>
    </row>
    <row r="3" spans="1:16" x14ac:dyDescent="0.3">
      <c r="A3" s="10" t="s">
        <v>83</v>
      </c>
      <c r="B3" s="10" t="s">
        <v>0</v>
      </c>
      <c r="C3" s="10" t="s">
        <v>0</v>
      </c>
      <c r="D3" s="10" t="s">
        <v>1</v>
      </c>
      <c r="E3" s="10" t="s">
        <v>127</v>
      </c>
      <c r="F3" s="13" t="s">
        <v>6</v>
      </c>
      <c r="G3" s="13"/>
      <c r="L3" s="13"/>
      <c r="O3" s="17"/>
      <c r="P3" s="13"/>
    </row>
    <row r="4" spans="1:16" x14ac:dyDescent="0.3">
      <c r="A4" s="2">
        <v>44473</v>
      </c>
      <c r="B4" s="10">
        <v>84</v>
      </c>
      <c r="C4" s="15">
        <v>4996</v>
      </c>
      <c r="D4" s="10">
        <v>33</v>
      </c>
      <c r="E4" s="15">
        <f>B4+C4</f>
        <v>5080</v>
      </c>
      <c r="F4" s="13">
        <f>E4/D4*1000</f>
        <v>153939.39393939395</v>
      </c>
      <c r="G4" s="13"/>
      <c r="J4" s="15"/>
      <c r="K4" s="15"/>
      <c r="P4" s="13"/>
    </row>
    <row r="5" spans="1:16" x14ac:dyDescent="0.3">
      <c r="A5" s="2">
        <v>44515</v>
      </c>
      <c r="B5">
        <v>227</v>
      </c>
      <c r="C5" s="1">
        <v>11760</v>
      </c>
      <c r="D5" s="1">
        <v>33</v>
      </c>
      <c r="E5" s="1">
        <f t="shared" ref="E5" si="0">+C5+D5</f>
        <v>11793</v>
      </c>
      <c r="F5" s="13">
        <f t="shared" ref="F5:F9" si="1">E5/D5*1000</f>
        <v>357363.63636363635</v>
      </c>
      <c r="G5" s="13"/>
      <c r="J5" s="15"/>
      <c r="K5" s="15"/>
      <c r="P5" s="13"/>
    </row>
    <row r="6" spans="1:16" x14ac:dyDescent="0.3">
      <c r="A6" s="2">
        <v>44538</v>
      </c>
      <c r="B6" s="10">
        <v>18</v>
      </c>
      <c r="C6" s="10">
        <v>5346</v>
      </c>
      <c r="D6" s="15">
        <v>34</v>
      </c>
      <c r="E6" s="15">
        <f>+C6+D6</f>
        <v>5380</v>
      </c>
      <c r="F6" s="13">
        <f t="shared" si="1"/>
        <v>158235.29411764708</v>
      </c>
      <c r="G6" s="13"/>
      <c r="K6" s="15"/>
      <c r="P6" s="13"/>
    </row>
    <row r="7" spans="1:16" x14ac:dyDescent="0.3">
      <c r="A7" s="2">
        <v>44543</v>
      </c>
      <c r="B7" s="10">
        <v>54</v>
      </c>
      <c r="C7" s="10">
        <v>4439</v>
      </c>
      <c r="D7" s="15">
        <v>34</v>
      </c>
      <c r="E7" s="13">
        <f t="shared" ref="E7:E9" si="2">B7+C7</f>
        <v>4493</v>
      </c>
      <c r="F7" s="13">
        <f t="shared" si="1"/>
        <v>132147.05882352943</v>
      </c>
      <c r="G7" s="13"/>
      <c r="K7" s="15"/>
      <c r="P7" s="13"/>
    </row>
    <row r="8" spans="1:16" x14ac:dyDescent="0.3">
      <c r="A8" s="2">
        <v>44544</v>
      </c>
      <c r="B8" s="10">
        <v>15</v>
      </c>
      <c r="C8" s="10">
        <v>6293</v>
      </c>
      <c r="D8" s="13">
        <v>34</v>
      </c>
      <c r="E8" s="1">
        <f t="shared" si="2"/>
        <v>6308</v>
      </c>
      <c r="F8">
        <f t="shared" si="1"/>
        <v>185529.41176470587</v>
      </c>
      <c r="G8" s="13"/>
      <c r="J8" s="15"/>
      <c r="K8" s="15"/>
      <c r="P8" s="13"/>
    </row>
    <row r="9" spans="1:16" x14ac:dyDescent="0.3">
      <c r="A9" s="2">
        <v>44545</v>
      </c>
      <c r="B9" s="10">
        <v>88</v>
      </c>
      <c r="C9" s="10">
        <v>26346</v>
      </c>
      <c r="D9" s="13">
        <v>34</v>
      </c>
      <c r="E9" s="1">
        <f t="shared" si="2"/>
        <v>26434</v>
      </c>
      <c r="F9">
        <f t="shared" si="1"/>
        <v>777470.5882352941</v>
      </c>
      <c r="G9" s="13"/>
      <c r="J9" s="15"/>
      <c r="K9" s="15"/>
      <c r="P9" s="13"/>
    </row>
    <row r="10" spans="1:16" x14ac:dyDescent="0.3">
      <c r="A10" s="2">
        <v>44546</v>
      </c>
      <c r="B10" s="10">
        <v>24</v>
      </c>
      <c r="C10" s="10">
        <v>10936</v>
      </c>
      <c r="D10" s="13">
        <v>34</v>
      </c>
      <c r="E10" s="1">
        <f>B10+C10</f>
        <v>10960</v>
      </c>
      <c r="F10">
        <f t="shared" ref="F10:F15" si="3">E10/D10*1000</f>
        <v>322352.9411764706</v>
      </c>
      <c r="G10" s="13"/>
      <c r="J10" s="15"/>
      <c r="K10" s="15"/>
      <c r="P10" s="13"/>
    </row>
    <row r="11" spans="1:16" x14ac:dyDescent="0.3">
      <c r="A11" s="2">
        <v>44551</v>
      </c>
      <c r="B11" s="10">
        <v>23</v>
      </c>
      <c r="C11" s="10">
        <v>5276</v>
      </c>
      <c r="D11" s="13">
        <v>34</v>
      </c>
      <c r="E11" s="15">
        <f>+B11+C11</f>
        <v>5299</v>
      </c>
      <c r="F11" s="13">
        <f t="shared" si="3"/>
        <v>155852.94117647057</v>
      </c>
      <c r="G11" s="13"/>
      <c r="J11" s="15"/>
      <c r="K11" s="15"/>
      <c r="P11" s="13"/>
    </row>
    <row r="12" spans="1:16" x14ac:dyDescent="0.3">
      <c r="A12" s="2">
        <v>44564</v>
      </c>
      <c r="B12" s="10">
        <v>45</v>
      </c>
      <c r="C12" s="15">
        <v>6780</v>
      </c>
      <c r="D12" s="1">
        <v>33</v>
      </c>
      <c r="E12" s="15">
        <f>+B12+C12</f>
        <v>6825</v>
      </c>
      <c r="F12" s="13">
        <f t="shared" si="3"/>
        <v>206818.18181818182</v>
      </c>
      <c r="G12" s="13"/>
      <c r="J12" s="15"/>
      <c r="K12" s="15"/>
      <c r="P12" s="13"/>
    </row>
    <row r="13" spans="1:16" x14ac:dyDescent="0.3">
      <c r="A13" s="2">
        <v>44571</v>
      </c>
      <c r="B13" s="10">
        <v>151</v>
      </c>
      <c r="C13" s="10">
        <v>9684</v>
      </c>
      <c r="D13" s="1">
        <v>33</v>
      </c>
      <c r="E13" s="15">
        <f t="shared" ref="E13:E14" si="4">+B13+C13</f>
        <v>9835</v>
      </c>
      <c r="F13">
        <f t="shared" si="3"/>
        <v>298030.30303030298</v>
      </c>
      <c r="G13" s="13"/>
      <c r="J13" s="15"/>
      <c r="K13" s="15"/>
      <c r="P13" s="13"/>
    </row>
    <row r="14" spans="1:16" x14ac:dyDescent="0.3">
      <c r="A14" s="2">
        <v>44572</v>
      </c>
      <c r="B14" s="10">
        <v>1433</v>
      </c>
      <c r="C14" s="10">
        <v>8887</v>
      </c>
      <c r="D14" s="1">
        <v>33</v>
      </c>
      <c r="E14" s="15">
        <f t="shared" si="4"/>
        <v>10320</v>
      </c>
      <c r="F14">
        <f t="shared" si="3"/>
        <v>312727.27272727276</v>
      </c>
      <c r="G14" s="13"/>
      <c r="J14" s="15"/>
      <c r="K14" s="15"/>
      <c r="P14" s="13"/>
    </row>
    <row r="15" spans="1:16" x14ac:dyDescent="0.3">
      <c r="A15" s="2">
        <v>44585</v>
      </c>
      <c r="B15">
        <v>130</v>
      </c>
      <c r="C15" s="10">
        <v>39831</v>
      </c>
      <c r="D15" s="1">
        <v>33</v>
      </c>
      <c r="E15" s="15">
        <f t="shared" ref="E15" si="5">+B15+C15</f>
        <v>39961</v>
      </c>
      <c r="F15">
        <f t="shared" si="3"/>
        <v>1210939.393939394</v>
      </c>
      <c r="G15" s="13"/>
      <c r="J15" s="15"/>
      <c r="K15" s="15"/>
      <c r="P15" s="13"/>
    </row>
    <row r="16" spans="1:16" x14ac:dyDescent="0.3">
      <c r="A16" s="2">
        <v>44599</v>
      </c>
      <c r="B16" s="10">
        <v>405</v>
      </c>
      <c r="C16" s="10">
        <v>4163</v>
      </c>
      <c r="D16" s="15">
        <v>33</v>
      </c>
      <c r="E16" s="15">
        <f t="shared" ref="E16:E17" si="6">B16+C16</f>
        <v>4568</v>
      </c>
      <c r="F16" s="10">
        <f t="shared" ref="F16:F17" si="7">(1000/D16)*E16</f>
        <v>138424.24242424243</v>
      </c>
      <c r="K16" s="15"/>
      <c r="P16" s="13"/>
    </row>
    <row r="17" spans="1:16" x14ac:dyDescent="0.3">
      <c r="A17" s="2">
        <v>44601</v>
      </c>
      <c r="B17" s="10">
        <v>218</v>
      </c>
      <c r="C17" s="10">
        <v>5476</v>
      </c>
      <c r="D17" s="15">
        <v>33</v>
      </c>
      <c r="E17" s="15">
        <f t="shared" si="6"/>
        <v>5694</v>
      </c>
      <c r="F17" s="10">
        <f t="shared" si="7"/>
        <v>172545.45454545456</v>
      </c>
      <c r="K17" s="15"/>
      <c r="P17" s="13"/>
    </row>
    <row r="18" spans="1:16" x14ac:dyDescent="0.3">
      <c r="A18" s="2"/>
      <c r="B18" s="3"/>
      <c r="E18" s="15"/>
      <c r="G18" s="13"/>
      <c r="K18" s="15"/>
      <c r="P18" s="13"/>
    </row>
    <row r="19" spans="1:16" x14ac:dyDescent="0.3">
      <c r="A19" s="2"/>
      <c r="B19" s="3"/>
      <c r="D19" s="15"/>
      <c r="E19" s="15"/>
      <c r="G19" s="13"/>
      <c r="K19" s="15"/>
      <c r="P19" s="13"/>
    </row>
    <row r="20" spans="1:16" x14ac:dyDescent="0.3">
      <c r="A20" s="2"/>
      <c r="B20" s="3"/>
      <c r="D20" s="15"/>
      <c r="E20" s="15"/>
      <c r="G20" s="13"/>
      <c r="J20" s="15"/>
      <c r="K20" s="15"/>
      <c r="P20" s="13"/>
    </row>
    <row r="21" spans="1:16" x14ac:dyDescent="0.3">
      <c r="A21" s="2"/>
      <c r="B21" s="3"/>
      <c r="D21" s="15"/>
      <c r="E21" s="15"/>
      <c r="G21" s="13"/>
      <c r="J21" s="15"/>
      <c r="K21" s="15"/>
      <c r="P21" s="13"/>
    </row>
    <row r="22" spans="1:16" x14ac:dyDescent="0.3">
      <c r="A22" s="2"/>
      <c r="B22" s="3"/>
      <c r="D22" s="15"/>
      <c r="E22" s="15"/>
      <c r="G22" s="13"/>
      <c r="J22" s="15"/>
      <c r="K22" s="15"/>
      <c r="P22" s="13"/>
    </row>
    <row r="23" spans="1:16" x14ac:dyDescent="0.3">
      <c r="A23" s="2"/>
      <c r="B23" s="3"/>
      <c r="D23" s="15"/>
      <c r="E23" s="15"/>
      <c r="G23" s="13"/>
      <c r="J23" s="15"/>
      <c r="K23" s="15"/>
      <c r="P23" s="13"/>
    </row>
    <row r="24" spans="1:16" x14ac:dyDescent="0.3">
      <c r="A24" s="2"/>
      <c r="B24" s="3"/>
      <c r="D24" s="15"/>
      <c r="E24" s="15"/>
      <c r="G24" s="13"/>
      <c r="J24" s="15"/>
      <c r="K24" s="15"/>
      <c r="P24" s="13"/>
    </row>
    <row r="25" spans="1:16" x14ac:dyDescent="0.3">
      <c r="A25" s="2"/>
      <c r="B25" s="3"/>
      <c r="D25" s="15"/>
      <c r="E25" s="15"/>
      <c r="G25" s="13"/>
      <c r="J25" s="15"/>
      <c r="K25" s="15"/>
      <c r="P25" s="13"/>
    </row>
    <row r="26" spans="1:16" x14ac:dyDescent="0.3">
      <c r="A26" s="2"/>
      <c r="B26" s="3"/>
      <c r="E26" s="15"/>
      <c r="G26" s="13"/>
      <c r="J26" s="15"/>
      <c r="K26" s="15"/>
      <c r="P26" s="13"/>
    </row>
    <row r="27" spans="1:16" x14ac:dyDescent="0.3">
      <c r="A27" s="2"/>
      <c r="B27" s="3"/>
      <c r="D27" s="15"/>
      <c r="E27" s="15"/>
      <c r="G27" s="13"/>
      <c r="K27" s="15"/>
      <c r="P27" s="13"/>
    </row>
    <row r="28" spans="1:16" x14ac:dyDescent="0.3">
      <c r="A28" s="2"/>
      <c r="B28" s="3"/>
      <c r="E28" s="15"/>
      <c r="G28" s="13"/>
      <c r="J28" s="15"/>
      <c r="K28" s="15"/>
      <c r="P28" s="13"/>
    </row>
    <row r="29" spans="1:16" x14ac:dyDescent="0.3">
      <c r="A29" s="2"/>
      <c r="B29" s="3"/>
      <c r="D29" s="15"/>
      <c r="E29" s="15"/>
      <c r="G29" s="13"/>
      <c r="J29" s="15"/>
      <c r="K29" s="15"/>
      <c r="P29" s="13"/>
    </row>
    <row r="30" spans="1:16" x14ac:dyDescent="0.3">
      <c r="A30" s="2"/>
      <c r="B30" s="3"/>
      <c r="E30" s="15"/>
      <c r="G30" s="13"/>
      <c r="J30" s="15"/>
      <c r="K30" s="15"/>
      <c r="P30" s="13"/>
    </row>
    <row r="31" spans="1:16" x14ac:dyDescent="0.3">
      <c r="A31" s="2"/>
      <c r="B31" s="3"/>
      <c r="E31" s="15"/>
      <c r="G31" s="13"/>
      <c r="J31" s="15"/>
      <c r="K31" s="15"/>
      <c r="P31" s="13"/>
    </row>
    <row r="32" spans="1:16" x14ac:dyDescent="0.3">
      <c r="A32" s="2"/>
      <c r="B32" s="3"/>
      <c r="D32" s="15"/>
      <c r="E32" s="15"/>
      <c r="G32" s="13"/>
      <c r="J32" s="15"/>
      <c r="K32" s="15"/>
      <c r="P32" s="13"/>
    </row>
    <row r="33" spans="1:16" x14ac:dyDescent="0.3">
      <c r="A33" s="2"/>
      <c r="B33" s="3"/>
      <c r="D33" s="15"/>
      <c r="E33" s="15"/>
      <c r="G33" s="13"/>
      <c r="J33" s="15"/>
      <c r="K33" s="15"/>
      <c r="P33" s="13"/>
    </row>
    <row r="34" spans="1:16" x14ac:dyDescent="0.3">
      <c r="A34" s="2"/>
      <c r="B34" s="3"/>
      <c r="D34" s="15"/>
      <c r="E34" s="15"/>
      <c r="G34" s="13"/>
      <c r="J34" s="15"/>
      <c r="K34" s="15"/>
      <c r="P34" s="13"/>
    </row>
    <row r="35" spans="1:16" x14ac:dyDescent="0.3">
      <c r="A35" s="2"/>
      <c r="B35" s="3"/>
      <c r="E35" s="15"/>
      <c r="G35" s="13"/>
      <c r="J35" s="15"/>
      <c r="K35" s="15"/>
      <c r="P35" s="13"/>
    </row>
    <row r="36" spans="1:16" x14ac:dyDescent="0.3">
      <c r="A36" s="2"/>
      <c r="B36" s="3"/>
      <c r="D36" s="15"/>
      <c r="E36" s="15"/>
      <c r="G36" s="13"/>
      <c r="J36" s="15"/>
      <c r="K36" s="15"/>
      <c r="P36" s="13"/>
    </row>
    <row r="37" spans="1:16" x14ac:dyDescent="0.3">
      <c r="A37" s="2"/>
      <c r="B37" s="3"/>
      <c r="D37" s="15"/>
      <c r="E37" s="15"/>
      <c r="G37" s="13"/>
      <c r="J37" s="15"/>
      <c r="K37" s="15"/>
      <c r="P37" s="13"/>
    </row>
    <row r="38" spans="1:16" x14ac:dyDescent="0.3">
      <c r="A38" s="2"/>
      <c r="B38" s="3"/>
      <c r="D38" s="15"/>
      <c r="E38" s="15"/>
      <c r="G38" s="13"/>
      <c r="J38" s="15"/>
      <c r="K38" s="15"/>
      <c r="P38" s="13"/>
    </row>
    <row r="39" spans="1:16" x14ac:dyDescent="0.3">
      <c r="A39" s="2"/>
      <c r="B39" s="3"/>
      <c r="D39" s="15"/>
      <c r="E39" s="15"/>
      <c r="G39" s="13"/>
      <c r="J39" s="15"/>
      <c r="K39" s="15"/>
      <c r="P39" s="13"/>
    </row>
    <row r="40" spans="1:16" x14ac:dyDescent="0.3">
      <c r="A40" s="2"/>
      <c r="B40" s="3"/>
      <c r="D40" s="15"/>
      <c r="E40" s="15"/>
      <c r="G40" s="13"/>
      <c r="J40" s="15"/>
      <c r="K40" s="15"/>
      <c r="P40" s="13"/>
    </row>
    <row r="41" spans="1:16" x14ac:dyDescent="0.3">
      <c r="A41" s="2"/>
      <c r="B41" s="3"/>
      <c r="D41" s="15"/>
      <c r="E41" s="15"/>
      <c r="G41" s="13"/>
      <c r="J41" s="15"/>
      <c r="K41" s="15"/>
      <c r="P41" s="13"/>
    </row>
    <row r="42" spans="1:16" x14ac:dyDescent="0.3">
      <c r="A42" s="2"/>
      <c r="B42" s="3"/>
      <c r="D42" s="15"/>
      <c r="E42" s="15"/>
      <c r="G42" s="13"/>
      <c r="J42" s="15"/>
      <c r="K42" s="15"/>
      <c r="P42" s="13"/>
    </row>
    <row r="43" spans="1:16" x14ac:dyDescent="0.3">
      <c r="A43" s="2"/>
      <c r="B43" s="3"/>
      <c r="D43" s="15"/>
      <c r="E43" s="15"/>
      <c r="G43" s="13"/>
      <c r="J43" s="15"/>
      <c r="K43" s="15"/>
      <c r="P43" s="13"/>
    </row>
    <row r="44" spans="1:16" x14ac:dyDescent="0.3">
      <c r="A44" s="2"/>
      <c r="B44" s="3"/>
      <c r="D44" s="15"/>
      <c r="E44" s="15"/>
      <c r="G44" s="13"/>
      <c r="J44" s="15"/>
      <c r="K44" s="15"/>
      <c r="P44" s="13"/>
    </row>
    <row r="45" spans="1:16" x14ac:dyDescent="0.3">
      <c r="A45" s="2"/>
      <c r="B45" s="3"/>
      <c r="D45" s="15"/>
      <c r="E45" s="15"/>
      <c r="G45" s="13"/>
      <c r="J45" s="15"/>
      <c r="K45" s="15"/>
      <c r="P45" s="13"/>
    </row>
    <row r="46" spans="1:16" x14ac:dyDescent="0.3">
      <c r="A46" s="2"/>
      <c r="B46" s="3"/>
      <c r="D46" s="15"/>
      <c r="E46" s="15"/>
      <c r="G46" s="13"/>
      <c r="J46" s="15"/>
      <c r="K46" s="15"/>
      <c r="P46" s="13"/>
    </row>
    <row r="47" spans="1:16" x14ac:dyDescent="0.3">
      <c r="A47" s="2"/>
      <c r="B47" s="3"/>
      <c r="D47" s="15"/>
      <c r="E47" s="15"/>
      <c r="G47" s="13"/>
      <c r="J47" s="15"/>
      <c r="K47" s="15"/>
      <c r="P47" s="13"/>
    </row>
    <row r="48" spans="1:16" x14ac:dyDescent="0.3">
      <c r="A48" s="2"/>
      <c r="B48" s="3"/>
      <c r="D48" s="15"/>
      <c r="E48" s="15"/>
      <c r="G48" s="13"/>
      <c r="J48" s="15"/>
      <c r="K48" s="15"/>
      <c r="P48" s="13"/>
    </row>
    <row r="49" spans="1:16" x14ac:dyDescent="0.3">
      <c r="A49" s="2"/>
      <c r="B49" s="3"/>
      <c r="D49" s="15"/>
      <c r="E49" s="15"/>
      <c r="G49" s="13"/>
      <c r="J49" s="15"/>
      <c r="K49" s="15"/>
      <c r="P49" s="13"/>
    </row>
    <row r="50" spans="1:16" x14ac:dyDescent="0.3">
      <c r="A50" s="2"/>
      <c r="B50" s="3"/>
      <c r="D50" s="15"/>
      <c r="E50" s="15"/>
      <c r="G50" s="13"/>
      <c r="J50" s="15"/>
      <c r="K50" s="15"/>
      <c r="P50" s="13"/>
    </row>
    <row r="51" spans="1:16" x14ac:dyDescent="0.3">
      <c r="A51" s="2"/>
      <c r="B51" s="3"/>
      <c r="D51" s="15"/>
      <c r="E51" s="15"/>
      <c r="G51" s="13"/>
      <c r="J51" s="15"/>
      <c r="K51" s="15"/>
      <c r="P51" s="13"/>
    </row>
    <row r="52" spans="1:16" x14ac:dyDescent="0.3">
      <c r="A52" s="2"/>
      <c r="B52" s="3"/>
      <c r="D52" s="15"/>
      <c r="E52" s="15"/>
      <c r="G52" s="13"/>
      <c r="J52" s="15"/>
      <c r="K52" s="15"/>
      <c r="P52" s="13"/>
    </row>
    <row r="53" spans="1:16" x14ac:dyDescent="0.3">
      <c r="A53" s="2"/>
      <c r="B53" s="3"/>
      <c r="E53" s="15"/>
      <c r="G53" s="13"/>
      <c r="J53" s="15"/>
      <c r="K53" s="15"/>
      <c r="P53" s="13"/>
    </row>
    <row r="54" spans="1:16" x14ac:dyDescent="0.3">
      <c r="A54" s="2"/>
      <c r="B54" s="3"/>
      <c r="D54" s="15"/>
      <c r="E54" s="15"/>
      <c r="G54" s="13"/>
      <c r="J54" s="15"/>
      <c r="K54" s="15"/>
      <c r="P54" s="13"/>
    </row>
    <row r="55" spans="1:16" x14ac:dyDescent="0.3">
      <c r="A55" s="2"/>
      <c r="B55" s="3"/>
      <c r="D55" s="15"/>
      <c r="E55" s="15"/>
      <c r="G55" s="13"/>
      <c r="J55" s="15"/>
      <c r="K55" s="15"/>
      <c r="P55" s="13"/>
    </row>
    <row r="56" spans="1:16" x14ac:dyDescent="0.3">
      <c r="A56" s="2"/>
      <c r="B56" s="3"/>
      <c r="D56" s="15"/>
      <c r="E56" s="15"/>
      <c r="G56" s="13"/>
      <c r="J56" s="15"/>
      <c r="K56" s="15"/>
      <c r="P56" s="13"/>
    </row>
    <row r="57" spans="1:16" x14ac:dyDescent="0.3">
      <c r="A57" s="2"/>
      <c r="B57" s="3"/>
      <c r="D57" s="15"/>
      <c r="E57" s="15"/>
      <c r="G57" s="13"/>
      <c r="J57" s="15"/>
      <c r="K57" s="15"/>
      <c r="P57" s="13"/>
    </row>
    <row r="58" spans="1:16" x14ac:dyDescent="0.3">
      <c r="A58" s="2"/>
      <c r="B58" s="3"/>
      <c r="D58" s="15"/>
      <c r="E58" s="15"/>
      <c r="G58" s="13"/>
      <c r="J58" s="15"/>
      <c r="K58" s="15"/>
      <c r="P58" s="13"/>
    </row>
    <row r="59" spans="1:16" x14ac:dyDescent="0.3">
      <c r="A59" s="2"/>
      <c r="B59" s="3"/>
      <c r="D59" s="15"/>
      <c r="E59" s="15"/>
      <c r="G59" s="13"/>
      <c r="J59" s="15"/>
      <c r="K59" s="15"/>
      <c r="P59" s="13"/>
    </row>
    <row r="60" spans="1:16" x14ac:dyDescent="0.3">
      <c r="A60" s="2"/>
      <c r="B60" s="3"/>
      <c r="D60" s="15"/>
      <c r="E60" s="15"/>
      <c r="G60" s="13"/>
      <c r="J60" s="15"/>
      <c r="K60" s="15"/>
      <c r="P60" s="13"/>
    </row>
    <row r="61" spans="1:16" x14ac:dyDescent="0.3">
      <c r="A61" s="2"/>
      <c r="B61" s="3"/>
      <c r="D61" s="15"/>
      <c r="E61" s="15"/>
      <c r="G61" s="13"/>
      <c r="J61" s="15"/>
      <c r="K61" s="15"/>
      <c r="P61" s="13"/>
    </row>
    <row r="62" spans="1:16" x14ac:dyDescent="0.3">
      <c r="A62" s="2"/>
      <c r="B62" s="3"/>
      <c r="D62" s="15"/>
      <c r="E62" s="15"/>
      <c r="G62" s="13"/>
      <c r="J62" s="15"/>
      <c r="K62" s="15"/>
      <c r="P62" s="13"/>
    </row>
    <row r="63" spans="1:16" x14ac:dyDescent="0.3">
      <c r="A63" s="2"/>
      <c r="B63" s="3"/>
      <c r="D63" s="15"/>
      <c r="E63" s="15"/>
      <c r="G63" s="13"/>
      <c r="J63" s="15"/>
      <c r="K63" s="15"/>
      <c r="P63" s="13"/>
    </row>
    <row r="64" spans="1:16" x14ac:dyDescent="0.3">
      <c r="A64" s="2"/>
      <c r="B64" s="3"/>
      <c r="D64" s="15"/>
      <c r="E64" s="15"/>
      <c r="G64" s="13"/>
      <c r="J64" s="15"/>
      <c r="K64" s="15"/>
      <c r="P64" s="13"/>
    </row>
    <row r="65" spans="1:16" x14ac:dyDescent="0.3">
      <c r="A65" s="2"/>
      <c r="B65" s="3"/>
      <c r="D65" s="15"/>
      <c r="E65" s="15"/>
      <c r="G65" s="13"/>
      <c r="J65" s="15"/>
      <c r="K65" s="15"/>
      <c r="P65" s="13"/>
    </row>
    <row r="66" spans="1:16" x14ac:dyDescent="0.3">
      <c r="A66" s="2"/>
      <c r="B66" s="3"/>
      <c r="D66" s="15"/>
      <c r="E66" s="15"/>
      <c r="G66" s="13"/>
      <c r="J66" s="15"/>
      <c r="K66" s="15"/>
      <c r="P66" s="13"/>
    </row>
    <row r="67" spans="1:16" x14ac:dyDescent="0.3">
      <c r="A67" s="2"/>
      <c r="B67" s="3"/>
      <c r="D67" s="15"/>
      <c r="E67" s="15"/>
      <c r="G67" s="13"/>
      <c r="J67" s="15"/>
      <c r="K67" s="15"/>
      <c r="P67" s="13"/>
    </row>
    <row r="68" spans="1:16" x14ac:dyDescent="0.3">
      <c r="A68" s="2"/>
      <c r="B68" s="3"/>
      <c r="D68" s="15"/>
      <c r="E68" s="15"/>
      <c r="G68" s="13"/>
      <c r="J68" s="15"/>
      <c r="K68" s="15"/>
      <c r="P68" s="13"/>
    </row>
    <row r="69" spans="1:16" x14ac:dyDescent="0.3">
      <c r="A69" s="2"/>
      <c r="B69" s="3"/>
      <c r="D69" s="15"/>
      <c r="E69" s="15"/>
      <c r="G69" s="13"/>
      <c r="J69" s="15"/>
      <c r="K69" s="15"/>
      <c r="P69" s="13"/>
    </row>
    <row r="70" spans="1:16" x14ac:dyDescent="0.3">
      <c r="A70" s="2"/>
      <c r="B70" s="3"/>
      <c r="D70" s="15"/>
      <c r="E70" s="15"/>
      <c r="G70" s="13"/>
      <c r="J70" s="15"/>
      <c r="K70" s="15"/>
      <c r="P70" s="13"/>
    </row>
    <row r="71" spans="1:16" x14ac:dyDescent="0.3">
      <c r="A71" s="2"/>
      <c r="B71" s="3"/>
      <c r="C71" s="15"/>
      <c r="D71" s="15"/>
      <c r="E71" s="15"/>
      <c r="G71" s="13"/>
      <c r="J71" s="15"/>
      <c r="K71" s="15"/>
      <c r="P71" s="13"/>
    </row>
    <row r="72" spans="1:16" x14ac:dyDescent="0.3">
      <c r="A72" s="2"/>
      <c r="B72" s="3"/>
      <c r="D72" s="15"/>
      <c r="E72" s="15"/>
      <c r="G72" s="13"/>
      <c r="J72" s="15"/>
      <c r="K72" s="15"/>
      <c r="P72" s="13"/>
    </row>
    <row r="73" spans="1:16" x14ac:dyDescent="0.3">
      <c r="A73" s="2"/>
      <c r="B73" s="3"/>
      <c r="D73" s="15"/>
      <c r="E73" s="15"/>
      <c r="G73" s="13"/>
      <c r="J73" s="15"/>
      <c r="K73" s="15"/>
      <c r="P73" s="13"/>
    </row>
    <row r="74" spans="1:16" x14ac:dyDescent="0.3">
      <c r="A74" s="2"/>
      <c r="B74" s="3"/>
      <c r="D74" s="15"/>
      <c r="E74" s="15"/>
      <c r="G74" s="13"/>
      <c r="J74" s="15"/>
      <c r="K74" s="15"/>
      <c r="P74" s="13"/>
    </row>
    <row r="75" spans="1:16" x14ac:dyDescent="0.3">
      <c r="A75" s="2"/>
      <c r="B75" s="3"/>
      <c r="D75" s="15"/>
      <c r="E75" s="15"/>
      <c r="G75" s="13"/>
      <c r="J75" s="15"/>
      <c r="K75" s="15"/>
      <c r="P75" s="13"/>
    </row>
    <row r="76" spans="1:16" x14ac:dyDescent="0.3">
      <c r="A76" s="2"/>
      <c r="B76" s="3"/>
      <c r="E76" s="15"/>
      <c r="G76" s="13"/>
      <c r="J76" s="15"/>
      <c r="K76" s="15"/>
      <c r="P76" s="13"/>
    </row>
    <row r="77" spans="1:16" x14ac:dyDescent="0.3">
      <c r="A77" s="2"/>
      <c r="B77" s="3"/>
      <c r="E77" s="15"/>
      <c r="G77" s="13"/>
      <c r="K77" s="15"/>
      <c r="P77" s="13"/>
    </row>
    <row r="78" spans="1:16" x14ac:dyDescent="0.3">
      <c r="A78" s="2"/>
      <c r="B78" s="3"/>
      <c r="E78" s="15"/>
      <c r="G78" s="13"/>
      <c r="J78" s="15"/>
      <c r="K78" s="15"/>
      <c r="P78" s="13"/>
    </row>
    <row r="79" spans="1:16" x14ac:dyDescent="0.3">
      <c r="A79" s="2"/>
      <c r="B79" s="3"/>
      <c r="C79" s="15"/>
      <c r="E79" s="15"/>
      <c r="G79" s="13"/>
      <c r="K79" s="15"/>
      <c r="P79" s="13"/>
    </row>
    <row r="80" spans="1:16" x14ac:dyDescent="0.3">
      <c r="A80" s="2"/>
      <c r="B80" s="3"/>
      <c r="D80" s="15"/>
      <c r="E80" s="15"/>
      <c r="G80" s="13"/>
      <c r="J80" s="15"/>
      <c r="K80" s="15"/>
      <c r="P80" s="13"/>
    </row>
    <row r="81" spans="1:16" x14ac:dyDescent="0.3">
      <c r="A81" s="2"/>
      <c r="B81" s="3"/>
      <c r="D81" s="15"/>
      <c r="E81" s="15"/>
      <c r="G81" s="13"/>
      <c r="J81" s="15"/>
      <c r="K81" s="15"/>
      <c r="P81" s="13"/>
    </row>
    <row r="82" spans="1:16" x14ac:dyDescent="0.3">
      <c r="A82" s="2"/>
      <c r="B82" s="3"/>
      <c r="D82" s="15"/>
      <c r="E82" s="15"/>
      <c r="G82" s="13"/>
      <c r="J82" s="15"/>
      <c r="K82" s="15"/>
      <c r="P82" s="13"/>
    </row>
    <row r="83" spans="1:16" x14ac:dyDescent="0.3">
      <c r="A83" s="2"/>
      <c r="B83" s="3"/>
      <c r="D83" s="15"/>
      <c r="E83" s="15"/>
      <c r="G83" s="13"/>
      <c r="J83" s="15"/>
      <c r="K83" s="15"/>
      <c r="P83" s="13"/>
    </row>
    <row r="84" spans="1:16" x14ac:dyDescent="0.3">
      <c r="A84" s="2"/>
      <c r="B84" s="3"/>
      <c r="D84" s="15"/>
      <c r="E84" s="15"/>
      <c r="G84" s="13"/>
      <c r="J84" s="15"/>
      <c r="K84" s="15"/>
      <c r="P84" s="13"/>
    </row>
    <row r="85" spans="1:16" x14ac:dyDescent="0.3">
      <c r="A85" s="2"/>
      <c r="B85" s="3"/>
      <c r="D85" s="15"/>
      <c r="E85" s="15"/>
      <c r="G85" s="13"/>
      <c r="J85" s="15"/>
      <c r="K85" s="15"/>
      <c r="P85" s="13"/>
    </row>
    <row r="86" spans="1:16" x14ac:dyDescent="0.3">
      <c r="A86" s="2"/>
      <c r="B86" s="3"/>
      <c r="D86" s="15"/>
      <c r="E86" s="15"/>
      <c r="G86" s="13"/>
      <c r="J86" s="15"/>
      <c r="K86" s="15"/>
      <c r="P86" s="13"/>
    </row>
    <row r="87" spans="1:16" x14ac:dyDescent="0.3">
      <c r="A87" s="2"/>
      <c r="B87" s="3"/>
      <c r="C87" s="15"/>
      <c r="D87" s="15"/>
      <c r="E87" s="15"/>
      <c r="G87" s="13"/>
      <c r="J87" s="15"/>
      <c r="K87" s="15"/>
      <c r="P87" s="13"/>
    </row>
    <row r="88" spans="1:16" x14ac:dyDescent="0.3">
      <c r="A88" s="2"/>
      <c r="B88" s="3"/>
      <c r="D88" s="15"/>
      <c r="E88" s="15"/>
      <c r="G88" s="13"/>
      <c r="J88" s="15"/>
      <c r="K88" s="15"/>
      <c r="P88" s="13"/>
    </row>
    <row r="89" spans="1:16" x14ac:dyDescent="0.3">
      <c r="A89" s="2"/>
      <c r="B89" s="3"/>
      <c r="C89" s="15"/>
      <c r="D89" s="15"/>
      <c r="E89" s="15"/>
      <c r="G89" s="13"/>
      <c r="I89" s="15"/>
      <c r="J89" s="15"/>
      <c r="K89" s="15"/>
      <c r="P89" s="13"/>
    </row>
    <row r="90" spans="1:16" x14ac:dyDescent="0.3">
      <c r="A90" s="2"/>
      <c r="B90" s="3"/>
      <c r="D90" s="15"/>
      <c r="E90" s="15"/>
      <c r="G90" s="13"/>
      <c r="J90" s="15"/>
      <c r="K90" s="15"/>
      <c r="P90" s="13"/>
    </row>
    <row r="91" spans="1:16" x14ac:dyDescent="0.3">
      <c r="A91" s="2"/>
      <c r="B91" s="3"/>
      <c r="D91" s="15"/>
      <c r="E91" s="15"/>
      <c r="G91" s="13"/>
      <c r="J91" s="15"/>
      <c r="K91" s="15"/>
      <c r="P91" s="13"/>
    </row>
    <row r="92" spans="1:16" x14ac:dyDescent="0.3">
      <c r="A92" s="2"/>
      <c r="B92" s="3"/>
      <c r="D92" s="15"/>
      <c r="E92" s="15"/>
      <c r="G92" s="13"/>
      <c r="J92" s="15"/>
      <c r="K92" s="15"/>
      <c r="P92" s="13"/>
    </row>
    <row r="93" spans="1:16" x14ac:dyDescent="0.3">
      <c r="A93" s="2"/>
      <c r="B93" s="3"/>
      <c r="D93" s="15"/>
      <c r="E93" s="15"/>
      <c r="G93" s="13"/>
      <c r="J93" s="15"/>
      <c r="K93" s="15"/>
      <c r="P93" s="13"/>
    </row>
    <row r="94" spans="1:16" x14ac:dyDescent="0.3">
      <c r="A94" s="2"/>
      <c r="B94" s="3"/>
      <c r="D94" s="15"/>
      <c r="E94" s="15"/>
      <c r="G94" s="13"/>
      <c r="J94" s="15"/>
      <c r="K94" s="15"/>
      <c r="P94" s="13"/>
    </row>
    <row r="95" spans="1:16" x14ac:dyDescent="0.3">
      <c r="A95" s="2"/>
      <c r="B95" s="3"/>
      <c r="D95" s="15"/>
      <c r="E95" s="15"/>
      <c r="G95" s="13"/>
      <c r="I95" s="15"/>
      <c r="J95" s="15"/>
      <c r="K95" s="15"/>
      <c r="P95" s="13"/>
    </row>
    <row r="96" spans="1:16" x14ac:dyDescent="0.3">
      <c r="A96" s="2"/>
      <c r="B96" s="3"/>
      <c r="D96" s="15"/>
      <c r="E96" s="15"/>
      <c r="G96" s="13"/>
      <c r="J96" s="15"/>
      <c r="K96" s="15"/>
      <c r="P96" s="13"/>
    </row>
    <row r="97" spans="1:16" x14ac:dyDescent="0.3">
      <c r="A97" s="2"/>
      <c r="B97" s="3"/>
      <c r="D97" s="15"/>
      <c r="E97" s="15"/>
      <c r="G97" s="13"/>
      <c r="J97" s="15"/>
      <c r="K97" s="15"/>
      <c r="P97" s="13"/>
    </row>
    <row r="98" spans="1:16" x14ac:dyDescent="0.3">
      <c r="A98" s="2"/>
      <c r="B98" s="3"/>
      <c r="D98" s="15"/>
      <c r="E98" s="15"/>
      <c r="G98" s="13"/>
      <c r="J98" s="15"/>
      <c r="K98" s="15"/>
      <c r="P98" s="13"/>
    </row>
    <row r="99" spans="1:16" x14ac:dyDescent="0.3">
      <c r="A99" s="2"/>
      <c r="B99" s="3"/>
      <c r="D99" s="15"/>
      <c r="E99" s="15"/>
      <c r="G99" s="13"/>
      <c r="J99" s="15"/>
      <c r="K99" s="15"/>
      <c r="P99" s="13"/>
    </row>
    <row r="100" spans="1:16" x14ac:dyDescent="0.3">
      <c r="A100" s="2"/>
      <c r="B100" s="3"/>
      <c r="D100" s="15"/>
      <c r="E100" s="15"/>
      <c r="G100" s="13"/>
      <c r="J100" s="15"/>
      <c r="K100" s="15"/>
      <c r="P100" s="13"/>
    </row>
    <row r="101" spans="1:16" x14ac:dyDescent="0.3">
      <c r="A101" s="2"/>
      <c r="B101" s="3"/>
      <c r="D101" s="15"/>
      <c r="E101" s="15"/>
      <c r="G101" s="13"/>
      <c r="J101" s="15"/>
      <c r="K101" s="15"/>
      <c r="P101" s="13"/>
    </row>
    <row r="102" spans="1:16" x14ac:dyDescent="0.3">
      <c r="A102" s="2"/>
      <c r="B102" s="3"/>
      <c r="D102" s="15"/>
      <c r="E102" s="15"/>
      <c r="G102" s="13"/>
      <c r="J102" s="15"/>
      <c r="K102" s="15"/>
      <c r="P102" s="13"/>
    </row>
    <row r="103" spans="1:16" x14ac:dyDescent="0.3">
      <c r="A103" s="2"/>
      <c r="B103" s="3"/>
      <c r="D103" s="15"/>
      <c r="E103" s="15"/>
      <c r="G103" s="13"/>
      <c r="I103" s="15"/>
      <c r="J103" s="15"/>
      <c r="K103" s="15"/>
      <c r="P103" s="13"/>
    </row>
    <row r="104" spans="1:16" x14ac:dyDescent="0.3">
      <c r="A104" s="2"/>
      <c r="B104" s="3"/>
      <c r="D104" s="15"/>
      <c r="E104" s="15"/>
      <c r="G104" s="13"/>
      <c r="J104" s="15"/>
      <c r="K104" s="15"/>
      <c r="P104" s="13"/>
    </row>
    <row r="105" spans="1:16" x14ac:dyDescent="0.3">
      <c r="A105" s="2"/>
      <c r="B105" s="3"/>
      <c r="D105" s="15"/>
      <c r="E105" s="15"/>
      <c r="G105" s="13"/>
      <c r="J105" s="15"/>
      <c r="K105" s="15"/>
      <c r="P105" s="13"/>
    </row>
    <row r="106" spans="1:16" x14ac:dyDescent="0.3">
      <c r="A106" s="2"/>
      <c r="B106" s="3"/>
      <c r="D106" s="15"/>
      <c r="E106" s="15"/>
      <c r="G106" s="13"/>
      <c r="J106" s="15"/>
      <c r="K106" s="15"/>
      <c r="P106" s="13"/>
    </row>
    <row r="107" spans="1:16" x14ac:dyDescent="0.3">
      <c r="A107" s="2"/>
      <c r="B107" s="3"/>
      <c r="D107" s="15"/>
      <c r="E107" s="15"/>
      <c r="G107" s="13"/>
      <c r="J107" s="15"/>
      <c r="K107" s="15"/>
      <c r="P107" s="13"/>
    </row>
    <row r="108" spans="1:16" x14ac:dyDescent="0.3">
      <c r="A108" s="2"/>
      <c r="B108" s="3"/>
      <c r="C108" s="13"/>
      <c r="D108" s="15"/>
      <c r="E108" s="15"/>
      <c r="G108" s="13"/>
      <c r="I108" s="13"/>
      <c r="J108" s="15"/>
      <c r="K108" s="15"/>
      <c r="P108" s="13"/>
    </row>
    <row r="109" spans="1:16" x14ac:dyDescent="0.3">
      <c r="A109" s="2"/>
      <c r="B109" s="3"/>
      <c r="C109" s="13"/>
      <c r="D109" s="15"/>
      <c r="E109" s="15"/>
      <c r="G109" s="13"/>
      <c r="I109" s="13"/>
      <c r="J109" s="15"/>
      <c r="K109" s="15"/>
      <c r="P109" s="13"/>
    </row>
    <row r="110" spans="1:16" x14ac:dyDescent="0.3">
      <c r="A110" s="2"/>
      <c r="B110" s="3"/>
      <c r="C110" s="16"/>
      <c r="D110" s="15"/>
      <c r="E110" s="15"/>
      <c r="G110" s="13"/>
      <c r="J110" s="15"/>
      <c r="K110" s="15"/>
      <c r="P110" s="13"/>
    </row>
    <row r="111" spans="1:16" x14ac:dyDescent="0.3">
      <c r="A111" s="2"/>
      <c r="B111" s="3"/>
      <c r="C111" s="3"/>
      <c r="D111" s="15"/>
      <c r="E111" s="15"/>
      <c r="G111" s="13"/>
      <c r="I111" s="3"/>
      <c r="J111" s="15"/>
      <c r="K111" s="15"/>
      <c r="P111" s="13"/>
    </row>
    <row r="112" spans="1:16" x14ac:dyDescent="0.3">
      <c r="A112" s="2"/>
      <c r="B112" s="3"/>
      <c r="C112" s="16"/>
      <c r="D112" s="15"/>
      <c r="E112" s="15"/>
      <c r="G112" s="13"/>
      <c r="I112" s="16"/>
      <c r="J112" s="15"/>
      <c r="K112" s="15"/>
      <c r="P112" s="13"/>
    </row>
    <row r="113" spans="1:16" x14ac:dyDescent="0.3">
      <c r="A113" s="2"/>
      <c r="B113" s="3"/>
      <c r="C113" s="16"/>
      <c r="D113" s="15"/>
      <c r="E113" s="15"/>
      <c r="G113" s="13"/>
      <c r="I113" s="16"/>
      <c r="J113" s="15"/>
      <c r="K113" s="15"/>
      <c r="P113" s="13"/>
    </row>
    <row r="114" spans="1:16" x14ac:dyDescent="0.3">
      <c r="A114" s="2"/>
      <c r="B114" s="3"/>
      <c r="C114" s="16"/>
      <c r="D114" s="15"/>
      <c r="E114" s="15"/>
      <c r="G114" s="13"/>
      <c r="I114" s="16"/>
      <c r="J114" s="15"/>
      <c r="K114" s="15"/>
      <c r="P114" s="13"/>
    </row>
    <row r="115" spans="1:16" x14ac:dyDescent="0.3">
      <c r="A115" s="2"/>
      <c r="B115" s="3"/>
      <c r="C115" s="13"/>
      <c r="D115" s="15"/>
      <c r="E115" s="15"/>
      <c r="G115" s="13"/>
      <c r="I115" s="13"/>
      <c r="J115" s="15"/>
      <c r="K115" s="15"/>
      <c r="P115" s="13"/>
    </row>
    <row r="116" spans="1:16" x14ac:dyDescent="0.3">
      <c r="A116" s="2"/>
      <c r="B116" s="3"/>
      <c r="C116" s="13"/>
      <c r="D116" s="15"/>
      <c r="E116" s="15"/>
      <c r="G116" s="13"/>
      <c r="I116" s="13"/>
      <c r="J116" s="15"/>
      <c r="K116" s="15"/>
      <c r="P116" s="13"/>
    </row>
    <row r="117" spans="1:16" x14ac:dyDescent="0.3">
      <c r="A117" s="2"/>
      <c r="B117" s="3"/>
      <c r="C117" s="13"/>
      <c r="D117" s="15"/>
      <c r="E117" s="15"/>
      <c r="G117" s="13"/>
      <c r="I117" s="13"/>
      <c r="J117" s="15"/>
      <c r="K117" s="15"/>
      <c r="P117" s="13"/>
    </row>
    <row r="118" spans="1:16" x14ac:dyDescent="0.3">
      <c r="A118" s="2"/>
      <c r="B118" s="3"/>
      <c r="C118" s="16"/>
      <c r="D118" s="15"/>
      <c r="E118" s="15"/>
      <c r="G118" s="13"/>
      <c r="I118" s="16"/>
      <c r="J118" s="15"/>
      <c r="K118" s="15"/>
      <c r="P118" s="13"/>
    </row>
    <row r="119" spans="1:16" x14ac:dyDescent="0.3">
      <c r="A119" s="2"/>
      <c r="B119" s="3"/>
      <c r="C119" s="3"/>
      <c r="D119" s="15"/>
      <c r="E119" s="15"/>
      <c r="G119" s="13"/>
      <c r="I119" s="3"/>
      <c r="J119" s="15"/>
      <c r="K119" s="15"/>
      <c r="P119" s="13"/>
    </row>
    <row r="120" spans="1:16" x14ac:dyDescent="0.3">
      <c r="A120" s="2"/>
      <c r="B120" s="3"/>
      <c r="C120" s="16"/>
      <c r="D120" s="15"/>
      <c r="E120" s="15"/>
      <c r="G120" s="13"/>
      <c r="I120" s="16"/>
      <c r="J120" s="15"/>
      <c r="K120" s="15"/>
      <c r="P120" s="13"/>
    </row>
    <row r="121" spans="1:16" x14ac:dyDescent="0.3">
      <c r="A121" s="2"/>
      <c r="B121" s="3"/>
      <c r="C121" s="16"/>
      <c r="D121" s="15"/>
      <c r="E121" s="15"/>
      <c r="G121" s="13"/>
      <c r="I121" s="16"/>
      <c r="J121" s="15"/>
      <c r="K121" s="15"/>
      <c r="P121" s="13"/>
    </row>
    <row r="122" spans="1:16" x14ac:dyDescent="0.3">
      <c r="A122" s="2"/>
      <c r="B122" s="3"/>
      <c r="C122" s="16"/>
      <c r="D122" s="15"/>
      <c r="E122" s="15"/>
      <c r="G122" s="13"/>
      <c r="I122" s="16"/>
      <c r="J122" s="15"/>
      <c r="K122" s="15"/>
      <c r="P122" s="13"/>
    </row>
    <row r="123" spans="1:16" x14ac:dyDescent="0.3">
      <c r="A123" s="2"/>
      <c r="B123" s="3"/>
      <c r="C123" s="13"/>
      <c r="D123" s="15"/>
      <c r="E123" s="15"/>
      <c r="G123" s="13"/>
      <c r="I123" s="13"/>
      <c r="J123" s="15"/>
      <c r="K123" s="15"/>
      <c r="P123" s="13"/>
    </row>
    <row r="124" spans="1:16" x14ac:dyDescent="0.3">
      <c r="A124" s="2"/>
      <c r="B124" s="3"/>
      <c r="C124" s="13"/>
      <c r="D124" s="15"/>
      <c r="E124" s="15"/>
      <c r="G124" s="13"/>
      <c r="I124" s="13"/>
      <c r="J124" s="15"/>
      <c r="K124" s="15"/>
      <c r="P124" s="13"/>
    </row>
    <row r="125" spans="1:16" x14ac:dyDescent="0.3">
      <c r="A125" s="2"/>
      <c r="B125" s="3"/>
      <c r="C125" s="16"/>
      <c r="D125" s="15"/>
      <c r="E125" s="15"/>
      <c r="G125" s="13"/>
      <c r="I125" s="16"/>
      <c r="J125" s="15"/>
      <c r="K125" s="15"/>
      <c r="P125" s="13"/>
    </row>
    <row r="126" spans="1:16" x14ac:dyDescent="0.3">
      <c r="A126" s="2"/>
      <c r="B126" s="3"/>
      <c r="C126" s="16"/>
      <c r="D126" s="15"/>
      <c r="E126" s="15"/>
      <c r="G126" s="13"/>
      <c r="I126" s="16"/>
      <c r="J126" s="15"/>
      <c r="K126" s="15"/>
      <c r="P126" s="13"/>
    </row>
    <row r="127" spans="1:16" x14ac:dyDescent="0.3">
      <c r="A127" s="2"/>
      <c r="B127" s="3"/>
      <c r="C127" s="16"/>
      <c r="D127" s="15"/>
      <c r="E127" s="15"/>
      <c r="G127" s="13"/>
      <c r="I127" s="16"/>
      <c r="J127" s="15"/>
      <c r="K127" s="15"/>
      <c r="P127" s="13"/>
    </row>
    <row r="128" spans="1:16" x14ac:dyDescent="0.3">
      <c r="A128" s="2"/>
      <c r="B128" s="3"/>
      <c r="C128" s="13"/>
      <c r="D128" s="15"/>
      <c r="E128" s="15"/>
      <c r="G128" s="13"/>
      <c r="I128" s="13"/>
      <c r="J128" s="15"/>
      <c r="K128" s="15"/>
      <c r="P128" s="13"/>
    </row>
    <row r="129" spans="1:17" x14ac:dyDescent="0.3">
      <c r="A129" s="2"/>
      <c r="B129" s="3"/>
      <c r="D129" s="15"/>
      <c r="E129" s="15"/>
      <c r="G129" s="13"/>
      <c r="J129" s="15"/>
      <c r="K129" s="15"/>
      <c r="P129" s="13"/>
    </row>
    <row r="130" spans="1:17" x14ac:dyDescent="0.3">
      <c r="A130" s="2"/>
      <c r="B130" s="3"/>
      <c r="D130" s="15"/>
      <c r="E130" s="15"/>
      <c r="G130" s="13"/>
      <c r="J130" s="15"/>
      <c r="K130" s="15"/>
      <c r="P130" s="13"/>
    </row>
    <row r="131" spans="1:17" x14ac:dyDescent="0.3">
      <c r="A131" s="2"/>
      <c r="B131" s="3"/>
      <c r="D131" s="15"/>
      <c r="E131" s="15"/>
      <c r="G131" s="13"/>
      <c r="J131" s="15"/>
      <c r="K131" s="15"/>
      <c r="P131" s="13"/>
    </row>
    <row r="132" spans="1:17" x14ac:dyDescent="0.3">
      <c r="A132" s="2"/>
      <c r="B132" s="3"/>
      <c r="D132" s="15"/>
      <c r="E132" s="15"/>
      <c r="G132" s="13"/>
      <c r="J132" s="15"/>
      <c r="K132" s="15"/>
      <c r="P132" s="13"/>
    </row>
    <row r="133" spans="1:17" x14ac:dyDescent="0.3">
      <c r="A133" s="2"/>
      <c r="B133" s="3"/>
      <c r="D133" s="15"/>
      <c r="E133" s="15"/>
      <c r="G133" s="13"/>
      <c r="J133" s="15"/>
      <c r="K133" s="15"/>
      <c r="P133" s="13"/>
    </row>
    <row r="134" spans="1:17" x14ac:dyDescent="0.3">
      <c r="A134" s="2"/>
      <c r="B134" s="3"/>
      <c r="D134" s="15"/>
      <c r="E134" s="15"/>
      <c r="G134" s="13"/>
      <c r="J134" s="15"/>
      <c r="K134" s="15"/>
      <c r="P134" s="13"/>
    </row>
    <row r="135" spans="1:17" x14ac:dyDescent="0.3">
      <c r="A135" s="2"/>
      <c r="B135" s="3"/>
      <c r="C135" s="13"/>
      <c r="D135" s="15"/>
      <c r="E135" s="15"/>
      <c r="G135" s="13"/>
      <c r="I135" s="13"/>
      <c r="J135" s="15"/>
      <c r="K135" s="15"/>
      <c r="P135" s="13"/>
    </row>
    <row r="136" spans="1:17" x14ac:dyDescent="0.3">
      <c r="A136" s="2"/>
      <c r="B136" s="3"/>
      <c r="C136" s="16"/>
      <c r="D136" s="15"/>
      <c r="E136" s="15"/>
      <c r="G136" s="13"/>
      <c r="I136" s="16"/>
      <c r="J136" s="15"/>
      <c r="K136" s="15"/>
      <c r="P136" s="13"/>
    </row>
    <row r="137" spans="1:17" x14ac:dyDescent="0.3">
      <c r="A137" s="2"/>
      <c r="B137" s="3"/>
      <c r="C137" s="16"/>
      <c r="D137" s="15"/>
      <c r="E137" s="15"/>
      <c r="G137" s="13"/>
      <c r="I137" s="16"/>
      <c r="J137" s="15"/>
      <c r="K137" s="15"/>
      <c r="P137" s="13"/>
    </row>
    <row r="138" spans="1:17" x14ac:dyDescent="0.3">
      <c r="A138" s="2"/>
      <c r="B138" s="3"/>
      <c r="C138" s="16"/>
      <c r="D138" s="15"/>
      <c r="E138" s="15"/>
      <c r="G138" s="13"/>
      <c r="I138" s="16"/>
      <c r="J138" s="15"/>
      <c r="K138" s="15"/>
      <c r="P138" s="13"/>
    </row>
    <row r="139" spans="1:17" x14ac:dyDescent="0.3">
      <c r="A139" s="2"/>
      <c r="B139" s="3"/>
      <c r="C139" s="13"/>
      <c r="D139" s="15"/>
      <c r="E139" s="15"/>
      <c r="G139" s="13"/>
      <c r="I139" s="13"/>
      <c r="J139" s="15"/>
      <c r="K139" s="15"/>
      <c r="P139" s="13"/>
    </row>
    <row r="140" spans="1:17" x14ac:dyDescent="0.3">
      <c r="A140" s="14"/>
      <c r="B140" s="3"/>
      <c r="C140" s="3"/>
      <c r="E140" s="15"/>
      <c r="F140" s="15"/>
      <c r="H140" s="13"/>
      <c r="K140" s="15"/>
      <c r="L140" s="15"/>
      <c r="Q140" s="13"/>
    </row>
    <row r="141" spans="1:17" x14ac:dyDescent="0.3">
      <c r="A141" s="14"/>
      <c r="B141" s="3"/>
      <c r="C141" s="3"/>
      <c r="E141" s="15"/>
      <c r="F141" s="15"/>
      <c r="H141" s="13"/>
      <c r="K141" s="15"/>
      <c r="L141" s="15"/>
      <c r="Q141" s="13"/>
    </row>
    <row r="142" spans="1:17" x14ac:dyDescent="0.3">
      <c r="A142" s="14"/>
      <c r="B142" s="3"/>
      <c r="C142" s="3"/>
      <c r="E142" s="15"/>
      <c r="F142" s="15"/>
      <c r="H142" s="13"/>
      <c r="K142" s="15"/>
      <c r="L142" s="15"/>
      <c r="Q142" s="13"/>
    </row>
    <row r="143" spans="1:17" x14ac:dyDescent="0.3">
      <c r="A143" s="14"/>
      <c r="B143" s="3"/>
      <c r="C143" s="3"/>
      <c r="D143" s="13"/>
      <c r="E143" s="15"/>
      <c r="F143" s="15"/>
      <c r="H143" s="13"/>
      <c r="J143" s="13"/>
      <c r="K143" s="15"/>
      <c r="L143" s="15"/>
      <c r="Q143" s="13"/>
    </row>
    <row r="144" spans="1:17" x14ac:dyDescent="0.3">
      <c r="A144" s="14"/>
      <c r="B144" s="3"/>
      <c r="C144" s="3"/>
      <c r="D144" s="16"/>
      <c r="E144" s="15"/>
      <c r="F144" s="15"/>
      <c r="H144" s="13"/>
      <c r="J144" s="16"/>
      <c r="K144" s="15"/>
      <c r="L144" s="15"/>
      <c r="Q144" s="13"/>
    </row>
    <row r="145" spans="1:17" x14ac:dyDescent="0.3">
      <c r="A145" s="14"/>
      <c r="B145" s="3"/>
      <c r="C145" s="3"/>
      <c r="D145" s="16"/>
      <c r="E145" s="15"/>
      <c r="F145" s="15"/>
      <c r="H145" s="13"/>
      <c r="J145" s="16"/>
      <c r="K145" s="15"/>
      <c r="L145" s="15"/>
      <c r="Q145" s="13"/>
    </row>
    <row r="146" spans="1:17" x14ac:dyDescent="0.3">
      <c r="A146" s="14"/>
      <c r="B146" s="3"/>
      <c r="C146" s="3"/>
      <c r="D146" s="16"/>
      <c r="E146" s="15"/>
      <c r="F146" s="15"/>
      <c r="H146" s="13"/>
      <c r="J146" s="16"/>
      <c r="K146" s="15"/>
      <c r="L146" s="15"/>
      <c r="Q146" s="13"/>
    </row>
    <row r="147" spans="1:17" x14ac:dyDescent="0.3">
      <c r="A147" s="14"/>
      <c r="B147" s="3"/>
      <c r="C147" s="3"/>
      <c r="D147" s="13"/>
      <c r="E147" s="15"/>
      <c r="F147" s="15"/>
      <c r="H147" s="13"/>
      <c r="J147" s="13"/>
      <c r="K147" s="15"/>
      <c r="L147" s="15"/>
      <c r="Q147" s="13"/>
    </row>
    <row r="148" spans="1:17" x14ac:dyDescent="0.3">
      <c r="A148" s="2"/>
      <c r="B148" s="3"/>
      <c r="C148" s="13"/>
      <c r="D148" s="15"/>
      <c r="E148" s="15"/>
      <c r="G148" s="13"/>
      <c r="J148" s="15"/>
      <c r="K148" s="15"/>
      <c r="P148" s="13"/>
    </row>
    <row r="149" spans="1:17" x14ac:dyDescent="0.3">
      <c r="A149" s="2"/>
      <c r="B149" s="3"/>
      <c r="D149" s="15"/>
      <c r="E149" s="15"/>
      <c r="G149" s="13"/>
      <c r="J149" s="15"/>
      <c r="K149" s="15"/>
      <c r="P149" s="13"/>
    </row>
    <row r="150" spans="1:17" x14ac:dyDescent="0.3">
      <c r="A150" s="2"/>
      <c r="B150" s="3"/>
      <c r="D150" s="15"/>
      <c r="E150" s="15"/>
      <c r="G150" s="13"/>
      <c r="J150" s="15"/>
      <c r="K150" s="15"/>
      <c r="P150" s="13"/>
    </row>
    <row r="151" spans="1:17" x14ac:dyDescent="0.3">
      <c r="A151" s="2"/>
      <c r="B151" s="3"/>
      <c r="D151" s="15"/>
      <c r="E151" s="15"/>
      <c r="G151" s="13"/>
      <c r="J151" s="15"/>
      <c r="K151" s="15"/>
      <c r="P151" s="13"/>
    </row>
    <row r="152" spans="1:17" x14ac:dyDescent="0.3">
      <c r="A152" s="2"/>
      <c r="B152" s="3"/>
      <c r="C152" s="13"/>
      <c r="D152" s="15"/>
      <c r="E152" s="15"/>
      <c r="G152" s="13"/>
      <c r="I152" s="13"/>
      <c r="J152" s="15"/>
      <c r="K152" s="15"/>
      <c r="P152" s="13"/>
    </row>
    <row r="153" spans="1:17" x14ac:dyDescent="0.3">
      <c r="A153" s="2"/>
      <c r="B153" s="3"/>
      <c r="C153" s="16"/>
      <c r="D153" s="15"/>
      <c r="E153" s="15"/>
      <c r="G153" s="13"/>
      <c r="I153" s="16"/>
      <c r="J153" s="15"/>
      <c r="K153" s="15"/>
      <c r="P153" s="13"/>
    </row>
    <row r="154" spans="1:17" x14ac:dyDescent="0.3">
      <c r="A154" s="2"/>
      <c r="B154" s="3"/>
      <c r="C154" s="16"/>
      <c r="D154" s="15"/>
      <c r="E154" s="15"/>
      <c r="G154" s="13"/>
      <c r="I154" s="16"/>
      <c r="J154" s="15"/>
      <c r="K154" s="15"/>
      <c r="P154" s="13"/>
    </row>
    <row r="155" spans="1:17" x14ac:dyDescent="0.3">
      <c r="A155" s="2"/>
      <c r="B155" s="3"/>
      <c r="C155" s="16"/>
      <c r="D155" s="15"/>
      <c r="E155" s="15"/>
      <c r="G155" s="13"/>
      <c r="I155" s="13"/>
      <c r="J155" s="15"/>
      <c r="K155" s="15"/>
      <c r="P155" s="13"/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topLeftCell="E1" workbookViewId="0">
      <selection activeCell="M26" sqref="M26:O26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1" width="9.109375" style="10"/>
    <col min="12" max="12" width="15.6640625" style="10" customWidth="1"/>
    <col min="13" max="13" width="21.109375" style="10" customWidth="1"/>
    <col min="14" max="16384" width="9.109375" style="10"/>
  </cols>
  <sheetData>
    <row r="1" spans="1:15" x14ac:dyDescent="0.3">
      <c r="A1" s="16" t="s">
        <v>150</v>
      </c>
      <c r="B1" s="10" t="s">
        <v>4</v>
      </c>
      <c r="E1" s="13"/>
      <c r="F1" s="13"/>
      <c r="G1" s="10" t="s">
        <v>151</v>
      </c>
      <c r="H1" s="10" t="s">
        <v>4</v>
      </c>
      <c r="N1" s="14"/>
    </row>
    <row r="2" spans="1:15" x14ac:dyDescent="0.3">
      <c r="A2" s="16"/>
      <c r="B2" s="10" t="s">
        <v>5</v>
      </c>
      <c r="E2" s="13"/>
      <c r="F2" s="13" t="s">
        <v>173</v>
      </c>
      <c r="H2" s="10" t="s">
        <v>5</v>
      </c>
      <c r="L2" s="13" t="s">
        <v>173</v>
      </c>
    </row>
    <row r="3" spans="1:15" x14ac:dyDescent="0.3">
      <c r="A3" s="16" t="s">
        <v>83</v>
      </c>
      <c r="B3" s="10" t="s">
        <v>58</v>
      </c>
      <c r="C3" s="10" t="s">
        <v>59</v>
      </c>
      <c r="D3" s="10" t="s">
        <v>164</v>
      </c>
      <c r="E3" s="13" t="s">
        <v>163</v>
      </c>
      <c r="F3" s="13" t="s">
        <v>172</v>
      </c>
      <c r="H3" s="10" t="s">
        <v>58</v>
      </c>
      <c r="I3" s="10" t="s">
        <v>59</v>
      </c>
      <c r="J3" s="10" t="s">
        <v>165</v>
      </c>
      <c r="K3" s="13" t="s">
        <v>166</v>
      </c>
      <c r="L3" s="13" t="s">
        <v>172</v>
      </c>
      <c r="M3" s="10" t="s">
        <v>219</v>
      </c>
      <c r="N3" s="17" t="s">
        <v>220</v>
      </c>
    </row>
    <row r="4" spans="1:15" x14ac:dyDescent="0.3">
      <c r="A4" s="2">
        <v>44467</v>
      </c>
      <c r="B4" s="10">
        <v>68</v>
      </c>
      <c r="C4" s="15">
        <v>7493</v>
      </c>
      <c r="D4" s="10">
        <v>33</v>
      </c>
      <c r="E4" s="15">
        <f t="shared" ref="E4:E21" si="0">B4+C4</f>
        <v>7561</v>
      </c>
      <c r="F4">
        <f t="shared" ref="F4:F14" si="1">E4/D4*1000</f>
        <v>229121.21212121213</v>
      </c>
      <c r="H4" s="15">
        <v>75</v>
      </c>
      <c r="I4" s="15">
        <v>7201</v>
      </c>
      <c r="J4" s="10">
        <v>33</v>
      </c>
      <c r="K4" s="15">
        <f t="shared" ref="K4:K24" si="2">H4+I4</f>
        <v>7276</v>
      </c>
      <c r="L4">
        <f t="shared" ref="L4:L14" si="3">K4/J4*1000</f>
        <v>220484.84848484851</v>
      </c>
      <c r="M4" s="10">
        <f t="shared" ref="M4:M24" si="4">(B4-H4)/B4*100</f>
        <v>-10.294117647058822</v>
      </c>
      <c r="N4" s="10">
        <f t="shared" ref="N4:N24" si="5">(C4-I4)/C4*100</f>
        <v>3.8969705058054185</v>
      </c>
      <c r="O4" s="10">
        <f t="shared" ref="O4:O11" si="6">(E4-K4)/E4*100</f>
        <v>3.7693426795397436</v>
      </c>
    </row>
    <row r="5" spans="1:15" x14ac:dyDescent="0.3">
      <c r="A5" s="2">
        <v>44474</v>
      </c>
      <c r="B5" s="10">
        <v>64</v>
      </c>
      <c r="C5" s="15">
        <v>10006</v>
      </c>
      <c r="D5" s="10">
        <v>33</v>
      </c>
      <c r="E5" s="15">
        <f t="shared" si="0"/>
        <v>10070</v>
      </c>
      <c r="F5">
        <f t="shared" si="1"/>
        <v>305151.51515151514</v>
      </c>
      <c r="H5" s="10">
        <v>66</v>
      </c>
      <c r="I5" s="15">
        <v>9758</v>
      </c>
      <c r="J5" s="10">
        <v>33</v>
      </c>
      <c r="K5" s="15">
        <f t="shared" si="2"/>
        <v>9824</v>
      </c>
      <c r="L5">
        <f t="shared" si="3"/>
        <v>297696.96969696967</v>
      </c>
      <c r="M5" s="10">
        <f t="shared" si="4"/>
        <v>-3.125</v>
      </c>
      <c r="N5" s="10">
        <f t="shared" si="5"/>
        <v>2.4785128922646411</v>
      </c>
      <c r="O5" s="10">
        <f t="shared" si="6"/>
        <v>2.442899702085402</v>
      </c>
    </row>
    <row r="6" spans="1:15" x14ac:dyDescent="0.3">
      <c r="A6" s="2">
        <v>44475</v>
      </c>
      <c r="B6" s="10">
        <v>34</v>
      </c>
      <c r="C6" s="15">
        <v>7618</v>
      </c>
      <c r="D6" s="10">
        <v>33</v>
      </c>
      <c r="E6" s="15">
        <f t="shared" si="0"/>
        <v>7652</v>
      </c>
      <c r="F6">
        <f t="shared" si="1"/>
        <v>231878.78787878787</v>
      </c>
      <c r="H6" s="10">
        <v>26</v>
      </c>
      <c r="I6" s="15">
        <v>5942</v>
      </c>
      <c r="J6" s="10">
        <v>33</v>
      </c>
      <c r="K6" s="15">
        <f t="shared" si="2"/>
        <v>5968</v>
      </c>
      <c r="L6">
        <f t="shared" si="3"/>
        <v>180848.48484848483</v>
      </c>
      <c r="M6" s="10">
        <f t="shared" si="4"/>
        <v>23.52941176470588</v>
      </c>
      <c r="N6" s="10">
        <f t="shared" si="5"/>
        <v>22.000525072197426</v>
      </c>
      <c r="O6" s="10">
        <f t="shared" si="6"/>
        <v>22.007318348144274</v>
      </c>
    </row>
    <row r="7" spans="1:15" x14ac:dyDescent="0.3">
      <c r="A7" s="2">
        <v>44476</v>
      </c>
      <c r="B7" s="10">
        <v>11</v>
      </c>
      <c r="C7" s="15">
        <v>1596</v>
      </c>
      <c r="D7" s="10">
        <v>33</v>
      </c>
      <c r="E7" s="15">
        <f t="shared" si="0"/>
        <v>1607</v>
      </c>
      <c r="F7">
        <f t="shared" si="1"/>
        <v>48696.969696969696</v>
      </c>
      <c r="H7" s="10">
        <v>18</v>
      </c>
      <c r="I7" s="15">
        <v>3026</v>
      </c>
      <c r="J7" s="10">
        <v>33</v>
      </c>
      <c r="K7" s="15">
        <f t="shared" si="2"/>
        <v>3044</v>
      </c>
      <c r="L7">
        <f t="shared" si="3"/>
        <v>92242.424242424255</v>
      </c>
      <c r="M7" s="10">
        <f t="shared" si="4"/>
        <v>-63.636363636363633</v>
      </c>
      <c r="N7" s="10">
        <f t="shared" si="5"/>
        <v>-89.598997493734331</v>
      </c>
      <c r="O7" s="10">
        <f t="shared" si="6"/>
        <v>-89.421281891723709</v>
      </c>
    </row>
    <row r="8" spans="1:15" x14ac:dyDescent="0.3">
      <c r="A8" s="2">
        <v>44481</v>
      </c>
      <c r="B8" s="16">
        <v>35</v>
      </c>
      <c r="C8" s="15">
        <v>5149</v>
      </c>
      <c r="D8" s="10">
        <v>33</v>
      </c>
      <c r="E8" s="15">
        <f t="shared" si="0"/>
        <v>5184</v>
      </c>
      <c r="F8">
        <f t="shared" si="1"/>
        <v>157090.90909090909</v>
      </c>
      <c r="H8" s="16">
        <v>33</v>
      </c>
      <c r="I8" s="15">
        <v>4877</v>
      </c>
      <c r="J8" s="10">
        <v>33</v>
      </c>
      <c r="K8" s="15">
        <f t="shared" si="2"/>
        <v>4910</v>
      </c>
      <c r="L8">
        <f t="shared" si="3"/>
        <v>148787.87878787878</v>
      </c>
      <c r="M8" s="10">
        <f t="shared" si="4"/>
        <v>5.7142857142857144</v>
      </c>
      <c r="N8" s="10">
        <f t="shared" si="5"/>
        <v>5.2825791415808894</v>
      </c>
      <c r="O8" s="10">
        <f t="shared" si="6"/>
        <v>5.2854938271604937</v>
      </c>
    </row>
    <row r="9" spans="1:15" x14ac:dyDescent="0.3">
      <c r="A9" s="2">
        <v>44482</v>
      </c>
      <c r="B9" s="16">
        <v>15</v>
      </c>
      <c r="C9" s="15">
        <v>3515</v>
      </c>
      <c r="D9" s="10">
        <v>33</v>
      </c>
      <c r="E9" s="15">
        <f t="shared" si="0"/>
        <v>3530</v>
      </c>
      <c r="F9">
        <f t="shared" si="1"/>
        <v>106969.69696969698</v>
      </c>
      <c r="H9" s="16">
        <v>12</v>
      </c>
      <c r="I9" s="15">
        <v>3108</v>
      </c>
      <c r="J9" s="10">
        <v>33</v>
      </c>
      <c r="K9" s="15">
        <f t="shared" si="2"/>
        <v>3120</v>
      </c>
      <c r="L9">
        <f t="shared" si="3"/>
        <v>94545.454545454544</v>
      </c>
      <c r="M9" s="10">
        <f t="shared" si="4"/>
        <v>20</v>
      </c>
      <c r="N9" s="10">
        <f t="shared" si="5"/>
        <v>11.578947368421053</v>
      </c>
      <c r="O9" s="10">
        <f t="shared" si="6"/>
        <v>11.614730878186968</v>
      </c>
    </row>
    <row r="10" spans="1:15" x14ac:dyDescent="0.3">
      <c r="A10" s="2">
        <v>44490</v>
      </c>
      <c r="B10" s="16">
        <v>9</v>
      </c>
      <c r="C10" s="15">
        <v>2573</v>
      </c>
      <c r="D10" s="10">
        <v>33</v>
      </c>
      <c r="E10" s="15">
        <f t="shared" si="0"/>
        <v>2582</v>
      </c>
      <c r="F10">
        <f t="shared" si="1"/>
        <v>78242.424242424255</v>
      </c>
      <c r="H10" s="16">
        <v>12</v>
      </c>
      <c r="I10" s="15">
        <v>2356</v>
      </c>
      <c r="J10" s="10">
        <v>33</v>
      </c>
      <c r="K10" s="15">
        <f t="shared" si="2"/>
        <v>2368</v>
      </c>
      <c r="L10">
        <f t="shared" si="3"/>
        <v>71757.575757575745</v>
      </c>
      <c r="M10" s="10">
        <f t="shared" si="4"/>
        <v>-33.333333333333329</v>
      </c>
      <c r="N10" s="10">
        <f t="shared" si="5"/>
        <v>8.4337349397590362</v>
      </c>
      <c r="O10" s="10">
        <f t="shared" si="6"/>
        <v>8.2881487219209919</v>
      </c>
    </row>
    <row r="11" spans="1:15" x14ac:dyDescent="0.3">
      <c r="A11" s="2">
        <v>44544</v>
      </c>
      <c r="B11" s="10">
        <v>39</v>
      </c>
      <c r="C11" s="10">
        <v>6493</v>
      </c>
      <c r="D11" s="13">
        <v>35</v>
      </c>
      <c r="E11" s="1">
        <f t="shared" si="0"/>
        <v>6532</v>
      </c>
      <c r="F11">
        <f t="shared" si="1"/>
        <v>186628.57142857142</v>
      </c>
      <c r="H11" s="10">
        <v>21</v>
      </c>
      <c r="I11" s="10">
        <v>9954</v>
      </c>
      <c r="J11" s="13">
        <v>36</v>
      </c>
      <c r="K11" s="1">
        <f t="shared" si="2"/>
        <v>9975</v>
      </c>
      <c r="L11">
        <f t="shared" si="3"/>
        <v>277083.33333333331</v>
      </c>
      <c r="M11" s="10">
        <f t="shared" si="4"/>
        <v>46.153846153846153</v>
      </c>
      <c r="N11" s="10">
        <f t="shared" si="5"/>
        <v>-53.303557677498844</v>
      </c>
      <c r="O11" s="10">
        <f t="shared" si="6"/>
        <v>-52.709736680955302</v>
      </c>
    </row>
    <row r="12" spans="1:15" x14ac:dyDescent="0.3">
      <c r="A12" s="2">
        <v>44545</v>
      </c>
      <c r="B12" s="10">
        <v>19</v>
      </c>
      <c r="C12" s="10">
        <v>6208</v>
      </c>
      <c r="D12" s="13">
        <v>35</v>
      </c>
      <c r="E12" s="1">
        <f t="shared" si="0"/>
        <v>6227</v>
      </c>
      <c r="F12">
        <f t="shared" si="1"/>
        <v>177914.28571428571</v>
      </c>
      <c r="H12" s="10">
        <v>56</v>
      </c>
      <c r="I12" s="10">
        <v>8409</v>
      </c>
      <c r="J12" s="13">
        <v>36</v>
      </c>
      <c r="K12" s="1">
        <f t="shared" si="2"/>
        <v>8465</v>
      </c>
      <c r="L12">
        <f t="shared" si="3"/>
        <v>235138.88888888888</v>
      </c>
      <c r="M12" s="10">
        <f t="shared" si="4"/>
        <v>-194.73684210526315</v>
      </c>
      <c r="N12" s="10">
        <f t="shared" si="5"/>
        <v>-35.454252577319586</v>
      </c>
      <c r="O12" s="10">
        <f>(D12-J12)/D12*100</f>
        <v>-2.8571428571428572</v>
      </c>
    </row>
    <row r="13" spans="1:15" x14ac:dyDescent="0.3">
      <c r="A13" s="2">
        <v>44587</v>
      </c>
      <c r="B13" s="1">
        <v>148</v>
      </c>
      <c r="C13" s="10">
        <v>4407</v>
      </c>
      <c r="D13" s="10">
        <v>33</v>
      </c>
      <c r="E13" s="1">
        <f t="shared" si="0"/>
        <v>4555</v>
      </c>
      <c r="F13">
        <f t="shared" si="1"/>
        <v>138030.30303030304</v>
      </c>
      <c r="H13" s="10">
        <v>93</v>
      </c>
      <c r="I13" s="10">
        <v>4572</v>
      </c>
      <c r="J13" s="15">
        <v>33</v>
      </c>
      <c r="K13" s="1">
        <f t="shared" si="2"/>
        <v>4665</v>
      </c>
      <c r="L13">
        <f t="shared" si="3"/>
        <v>141363.63636363638</v>
      </c>
      <c r="M13" s="10">
        <f t="shared" si="4"/>
        <v>37.162162162162161</v>
      </c>
      <c r="N13" s="10">
        <f t="shared" si="5"/>
        <v>-3.7440435670524166</v>
      </c>
      <c r="O13" s="10">
        <f t="shared" ref="O13:O24" si="7">(E13-K13)/E13*100</f>
        <v>-2.4149286498353457</v>
      </c>
    </row>
    <row r="14" spans="1:15" x14ac:dyDescent="0.3">
      <c r="A14" s="2">
        <v>44588</v>
      </c>
      <c r="B14" s="1">
        <v>81</v>
      </c>
      <c r="C14" s="10">
        <v>4123</v>
      </c>
      <c r="D14" s="10">
        <v>33</v>
      </c>
      <c r="E14" s="1">
        <f t="shared" si="0"/>
        <v>4204</v>
      </c>
      <c r="F14">
        <f t="shared" si="1"/>
        <v>127393.93939393939</v>
      </c>
      <c r="H14" s="10">
        <v>57</v>
      </c>
      <c r="I14" s="10">
        <v>3693</v>
      </c>
      <c r="J14" s="15">
        <v>33</v>
      </c>
      <c r="K14" s="1">
        <f t="shared" si="2"/>
        <v>3750</v>
      </c>
      <c r="L14">
        <f t="shared" si="3"/>
        <v>113636.36363636365</v>
      </c>
      <c r="M14" s="10">
        <f t="shared" si="4"/>
        <v>29.629629629629626</v>
      </c>
      <c r="N14" s="10">
        <f t="shared" si="5"/>
        <v>10.42929905408683</v>
      </c>
      <c r="O14" s="10">
        <f t="shared" si="7"/>
        <v>10.799238820171265</v>
      </c>
    </row>
    <row r="15" spans="1:15" x14ac:dyDescent="0.3">
      <c r="A15" s="2">
        <v>44602</v>
      </c>
      <c r="B15" s="10">
        <v>1519</v>
      </c>
      <c r="C15" s="10">
        <v>9653</v>
      </c>
      <c r="D15" s="15">
        <v>33</v>
      </c>
      <c r="E15" s="15">
        <f t="shared" si="0"/>
        <v>11172</v>
      </c>
      <c r="F15" s="10">
        <f t="shared" ref="F15:F21" si="8">(1000/D15)*E15</f>
        <v>338545.45454545459</v>
      </c>
      <c r="H15" s="15">
        <v>386</v>
      </c>
      <c r="I15" s="10">
        <v>10399</v>
      </c>
      <c r="J15" s="15">
        <v>33</v>
      </c>
      <c r="K15" s="15">
        <f t="shared" si="2"/>
        <v>10785</v>
      </c>
      <c r="L15" s="10">
        <f t="shared" ref="L15:L24" si="9">(1000/J15)*K15</f>
        <v>326818.18181818182</v>
      </c>
      <c r="M15" s="10">
        <f t="shared" si="4"/>
        <v>74.588545095457533</v>
      </c>
      <c r="N15" s="10">
        <f t="shared" si="5"/>
        <v>-7.7281674090956178</v>
      </c>
      <c r="O15" s="10">
        <f t="shared" si="7"/>
        <v>3.4640171858216973</v>
      </c>
    </row>
    <row r="16" spans="1:15" x14ac:dyDescent="0.3">
      <c r="A16" s="2">
        <v>44606</v>
      </c>
      <c r="B16" s="10">
        <v>443</v>
      </c>
      <c r="C16" s="10">
        <v>7610</v>
      </c>
      <c r="D16" s="15">
        <v>33</v>
      </c>
      <c r="E16" s="15">
        <f t="shared" si="0"/>
        <v>8053</v>
      </c>
      <c r="F16" s="10">
        <f t="shared" si="8"/>
        <v>244030.30303030304</v>
      </c>
      <c r="H16" s="15">
        <v>284</v>
      </c>
      <c r="I16" s="10">
        <v>8071</v>
      </c>
      <c r="J16" s="15">
        <v>33</v>
      </c>
      <c r="K16" s="15">
        <f t="shared" si="2"/>
        <v>8355</v>
      </c>
      <c r="L16" s="10">
        <f t="shared" si="9"/>
        <v>253181.81818181821</v>
      </c>
      <c r="M16" s="10">
        <f t="shared" si="4"/>
        <v>35.891647855530472</v>
      </c>
      <c r="N16" s="10">
        <f t="shared" si="5"/>
        <v>-6.0578186596583441</v>
      </c>
      <c r="O16" s="10">
        <f t="shared" si="7"/>
        <v>-3.750155221656525</v>
      </c>
    </row>
    <row r="17" spans="1:15" x14ac:dyDescent="0.3">
      <c r="A17" s="2">
        <v>44609</v>
      </c>
      <c r="B17" s="10">
        <v>129</v>
      </c>
      <c r="C17" s="10">
        <v>8870</v>
      </c>
      <c r="D17" s="15">
        <v>33</v>
      </c>
      <c r="E17" s="15">
        <f t="shared" si="0"/>
        <v>8999</v>
      </c>
      <c r="F17" s="10">
        <f t="shared" si="8"/>
        <v>272696.96969696973</v>
      </c>
      <c r="H17" s="15">
        <v>854</v>
      </c>
      <c r="I17" s="10">
        <v>15517</v>
      </c>
      <c r="J17" s="15">
        <v>33</v>
      </c>
      <c r="K17" s="15">
        <f t="shared" si="2"/>
        <v>16371</v>
      </c>
      <c r="L17" s="10">
        <f t="shared" si="9"/>
        <v>496090.90909090912</v>
      </c>
      <c r="M17" s="10">
        <f t="shared" si="4"/>
        <v>-562.01550387596899</v>
      </c>
      <c r="N17" s="10">
        <f t="shared" si="5"/>
        <v>-74.937993235625697</v>
      </c>
      <c r="O17" s="10">
        <f t="shared" si="7"/>
        <v>-81.920213357039671</v>
      </c>
    </row>
    <row r="18" spans="1:15" x14ac:dyDescent="0.3">
      <c r="A18" s="2">
        <v>44615</v>
      </c>
      <c r="B18" s="15">
        <v>176</v>
      </c>
      <c r="C18" s="10">
        <v>30848</v>
      </c>
      <c r="D18" s="10">
        <v>50</v>
      </c>
      <c r="E18" s="15">
        <f t="shared" si="0"/>
        <v>31024</v>
      </c>
      <c r="F18" s="10">
        <f t="shared" si="8"/>
        <v>620480</v>
      </c>
      <c r="H18" s="10">
        <v>124</v>
      </c>
      <c r="I18" s="10">
        <v>27164</v>
      </c>
      <c r="J18" s="10">
        <v>50</v>
      </c>
      <c r="K18" s="15">
        <f t="shared" si="2"/>
        <v>27288</v>
      </c>
      <c r="L18" s="10">
        <f t="shared" si="9"/>
        <v>545760</v>
      </c>
      <c r="M18" s="10">
        <f t="shared" si="4"/>
        <v>29.545454545454547</v>
      </c>
      <c r="N18" s="10">
        <f t="shared" si="5"/>
        <v>11.942427385892117</v>
      </c>
      <c r="O18" s="10">
        <f t="shared" si="7"/>
        <v>12.042289840123775</v>
      </c>
    </row>
    <row r="19" spans="1:15" x14ac:dyDescent="0.3">
      <c r="A19" s="2">
        <v>44615</v>
      </c>
      <c r="B19" s="15">
        <v>248</v>
      </c>
      <c r="C19" s="10">
        <v>22850</v>
      </c>
      <c r="D19" s="10">
        <v>50</v>
      </c>
      <c r="E19" s="15">
        <f t="shared" si="0"/>
        <v>23098</v>
      </c>
      <c r="F19" s="10">
        <f t="shared" si="8"/>
        <v>461960</v>
      </c>
      <c r="H19" s="10">
        <v>116</v>
      </c>
      <c r="I19" s="10">
        <v>19601</v>
      </c>
      <c r="J19" s="10">
        <v>50</v>
      </c>
      <c r="K19" s="15">
        <f t="shared" si="2"/>
        <v>19717</v>
      </c>
      <c r="L19" s="10">
        <f t="shared" si="9"/>
        <v>394340</v>
      </c>
      <c r="M19" s="10">
        <f t="shared" si="4"/>
        <v>53.225806451612897</v>
      </c>
      <c r="N19" s="10">
        <f t="shared" si="5"/>
        <v>14.218818380743983</v>
      </c>
      <c r="O19" s="10">
        <f t="shared" si="7"/>
        <v>14.637630963719802</v>
      </c>
    </row>
    <row r="20" spans="1:15" x14ac:dyDescent="0.3">
      <c r="A20" s="2">
        <v>44616</v>
      </c>
      <c r="B20" s="10">
        <v>503</v>
      </c>
      <c r="C20" s="10">
        <v>17026</v>
      </c>
      <c r="D20" s="15">
        <v>50</v>
      </c>
      <c r="E20" s="15">
        <f t="shared" si="0"/>
        <v>17529</v>
      </c>
      <c r="F20" s="10">
        <f t="shared" si="8"/>
        <v>350580</v>
      </c>
      <c r="H20" s="15">
        <v>316</v>
      </c>
      <c r="I20" s="10">
        <v>19258</v>
      </c>
      <c r="J20" s="15">
        <v>50</v>
      </c>
      <c r="K20" s="15">
        <f t="shared" si="2"/>
        <v>19574</v>
      </c>
      <c r="L20" s="10">
        <f t="shared" si="9"/>
        <v>391480</v>
      </c>
      <c r="M20" s="10">
        <f t="shared" si="4"/>
        <v>37.176938369781311</v>
      </c>
      <c r="N20" s="10">
        <f t="shared" si="5"/>
        <v>-13.109362152002818</v>
      </c>
      <c r="O20" s="10">
        <f t="shared" si="7"/>
        <v>-11.666381425067032</v>
      </c>
    </row>
    <row r="21" spans="1:15" x14ac:dyDescent="0.3">
      <c r="A21" s="2">
        <v>44621</v>
      </c>
      <c r="B21" s="10">
        <v>741</v>
      </c>
      <c r="C21" s="10">
        <v>10510</v>
      </c>
      <c r="D21" s="15">
        <v>50</v>
      </c>
      <c r="E21" s="15">
        <f t="shared" si="0"/>
        <v>11251</v>
      </c>
      <c r="F21" s="10">
        <f t="shared" si="8"/>
        <v>225020</v>
      </c>
      <c r="H21" s="15">
        <v>131</v>
      </c>
      <c r="I21" s="10">
        <v>7174</v>
      </c>
      <c r="J21" s="15">
        <v>50</v>
      </c>
      <c r="K21" s="15">
        <f t="shared" si="2"/>
        <v>7305</v>
      </c>
      <c r="L21" s="10">
        <f t="shared" si="9"/>
        <v>146100</v>
      </c>
      <c r="M21" s="10">
        <f t="shared" si="4"/>
        <v>82.321187584345481</v>
      </c>
      <c r="N21" s="10">
        <f t="shared" si="5"/>
        <v>31.741198858230256</v>
      </c>
      <c r="O21" s="10">
        <f t="shared" si="7"/>
        <v>35.07243800551062</v>
      </c>
    </row>
    <row r="22" spans="1:15" x14ac:dyDescent="0.3">
      <c r="A22" s="2">
        <v>44622</v>
      </c>
      <c r="B22" s="10">
        <v>261</v>
      </c>
      <c r="C22" s="10">
        <v>6520</v>
      </c>
      <c r="D22" s="15">
        <v>50</v>
      </c>
      <c r="E22" s="15">
        <f t="shared" ref="E22:E26" si="10">B22+C22</f>
        <v>6781</v>
      </c>
      <c r="F22" s="10">
        <f t="shared" ref="F22:F26" si="11">(1000/D22)*E22</f>
        <v>135620</v>
      </c>
      <c r="H22" s="15">
        <v>121</v>
      </c>
      <c r="I22" s="10">
        <v>5819</v>
      </c>
      <c r="J22" s="15">
        <v>50</v>
      </c>
      <c r="K22" s="15">
        <f t="shared" si="2"/>
        <v>5940</v>
      </c>
      <c r="L22" s="10">
        <f t="shared" si="9"/>
        <v>118800</v>
      </c>
      <c r="M22" s="10">
        <f t="shared" si="4"/>
        <v>53.639846743295017</v>
      </c>
      <c r="N22" s="10">
        <f t="shared" si="5"/>
        <v>10.751533742331288</v>
      </c>
      <c r="O22" s="10">
        <f t="shared" si="7"/>
        <v>12.402300545642236</v>
      </c>
    </row>
    <row r="23" spans="1:15" x14ac:dyDescent="0.3">
      <c r="A23" s="2">
        <v>44630</v>
      </c>
      <c r="B23" s="10">
        <v>236</v>
      </c>
      <c r="C23" s="10">
        <v>5512</v>
      </c>
      <c r="D23" s="15">
        <v>50</v>
      </c>
      <c r="E23" s="15">
        <f t="shared" si="10"/>
        <v>5748</v>
      </c>
      <c r="F23" s="10">
        <f t="shared" si="11"/>
        <v>114960</v>
      </c>
      <c r="H23" s="15">
        <v>162</v>
      </c>
      <c r="I23" s="10">
        <v>4824</v>
      </c>
      <c r="J23" s="15">
        <v>50</v>
      </c>
      <c r="K23" s="15">
        <f t="shared" si="2"/>
        <v>4986</v>
      </c>
      <c r="L23" s="10">
        <f t="shared" si="9"/>
        <v>99720</v>
      </c>
      <c r="M23" s="10">
        <f t="shared" si="4"/>
        <v>31.35593220338983</v>
      </c>
      <c r="N23" s="10">
        <f t="shared" si="5"/>
        <v>12.481857764876633</v>
      </c>
      <c r="O23" s="10">
        <f t="shared" si="7"/>
        <v>13.256784968684759</v>
      </c>
    </row>
    <row r="24" spans="1:15" x14ac:dyDescent="0.3">
      <c r="A24" s="2">
        <v>44634</v>
      </c>
      <c r="B24" s="10">
        <v>175</v>
      </c>
      <c r="C24" s="10">
        <v>6888</v>
      </c>
      <c r="D24" s="15">
        <v>50</v>
      </c>
      <c r="E24" s="15">
        <f t="shared" si="10"/>
        <v>7063</v>
      </c>
      <c r="F24" s="10">
        <f t="shared" si="11"/>
        <v>141260</v>
      </c>
      <c r="H24" s="15">
        <v>169</v>
      </c>
      <c r="I24" s="10">
        <v>6672</v>
      </c>
      <c r="J24" s="15">
        <v>50</v>
      </c>
      <c r="K24" s="15">
        <f t="shared" si="2"/>
        <v>6841</v>
      </c>
      <c r="L24" s="10">
        <f t="shared" si="9"/>
        <v>136820</v>
      </c>
      <c r="M24" s="10">
        <f t="shared" si="4"/>
        <v>3.4285714285714288</v>
      </c>
      <c r="N24" s="10">
        <f t="shared" si="5"/>
        <v>3.1358885017421603</v>
      </c>
      <c r="O24" s="10">
        <f t="shared" si="7"/>
        <v>3.143140308650715</v>
      </c>
    </row>
    <row r="25" spans="1:15" x14ac:dyDescent="0.3">
      <c r="A25" s="2">
        <v>44636</v>
      </c>
      <c r="B25" s="10">
        <v>239</v>
      </c>
      <c r="C25" s="10">
        <v>4740</v>
      </c>
      <c r="D25" s="15">
        <v>50</v>
      </c>
      <c r="E25" s="15">
        <f t="shared" si="10"/>
        <v>4979</v>
      </c>
      <c r="F25" s="10">
        <f t="shared" si="11"/>
        <v>99580</v>
      </c>
      <c r="H25" s="15">
        <v>202</v>
      </c>
      <c r="I25" s="10">
        <v>5659</v>
      </c>
      <c r="J25" s="15">
        <v>50</v>
      </c>
      <c r="K25" s="15">
        <f>H25+I25</f>
        <v>5861</v>
      </c>
      <c r="L25" s="10">
        <f>(1000/J25)*K25</f>
        <v>117220</v>
      </c>
      <c r="M25" s="10">
        <f t="shared" ref="M25" si="12">(B25-H25)/B25*100</f>
        <v>15.481171548117153</v>
      </c>
      <c r="N25" s="10">
        <f t="shared" ref="N25" si="13">(C25-I25)/C25*100</f>
        <v>-19.388185654008439</v>
      </c>
      <c r="O25" s="10">
        <f t="shared" ref="O25" si="14">(E25-K25)/E25*100</f>
        <v>-17.714400482024502</v>
      </c>
    </row>
    <row r="26" spans="1:15" x14ac:dyDescent="0.3">
      <c r="A26" s="2">
        <v>44641</v>
      </c>
      <c r="B26" s="10">
        <v>182</v>
      </c>
      <c r="C26" s="10">
        <v>5429</v>
      </c>
      <c r="D26" s="15">
        <v>50</v>
      </c>
      <c r="E26" s="15">
        <f t="shared" si="10"/>
        <v>5611</v>
      </c>
      <c r="F26" s="10">
        <f t="shared" si="11"/>
        <v>112220</v>
      </c>
      <c r="H26" s="15">
        <v>190</v>
      </c>
      <c r="I26" s="10">
        <v>4928</v>
      </c>
      <c r="J26" s="15">
        <v>50</v>
      </c>
      <c r="K26" s="15">
        <f>H26+I26</f>
        <v>5118</v>
      </c>
      <c r="L26" s="10">
        <f>(1000/J26)*K26</f>
        <v>102360</v>
      </c>
      <c r="M26" s="10">
        <f t="shared" ref="M26" si="15">(B26-H26)/B26*100</f>
        <v>-4.395604395604396</v>
      </c>
      <c r="N26" s="10">
        <f t="shared" ref="N26" si="16">(C26-I26)/C26*100</f>
        <v>9.2282188248296197</v>
      </c>
      <c r="O26" s="10">
        <f t="shared" ref="O26" si="17">(E26-K26)/E26*100</f>
        <v>8.7863126002495093</v>
      </c>
    </row>
    <row r="27" spans="1:15" x14ac:dyDescent="0.3">
      <c r="A27" s="3"/>
      <c r="J27" s="15"/>
    </row>
    <row r="28" spans="1:15" x14ac:dyDescent="0.3">
      <c r="A28" s="3"/>
      <c r="D28" s="15"/>
      <c r="F28" s="13"/>
      <c r="I28" s="15"/>
      <c r="J28" s="15"/>
    </row>
    <row r="29" spans="1:15" x14ac:dyDescent="0.3">
      <c r="A29" s="3"/>
      <c r="C29" s="15"/>
      <c r="D29" s="15"/>
      <c r="F29" s="13"/>
      <c r="I29" s="15"/>
      <c r="J29" s="15"/>
    </row>
    <row r="30" spans="1:15" x14ac:dyDescent="0.3">
      <c r="A30" s="3"/>
      <c r="D30" s="15"/>
      <c r="F30" s="13"/>
      <c r="I30" s="15"/>
      <c r="J30" s="15"/>
    </row>
    <row r="31" spans="1:15" x14ac:dyDescent="0.3">
      <c r="A31" s="3"/>
      <c r="D31" s="15"/>
      <c r="F31" s="13"/>
      <c r="I31" s="15"/>
      <c r="J31" s="15"/>
    </row>
    <row r="32" spans="1:15" x14ac:dyDescent="0.3">
      <c r="A32" s="3"/>
      <c r="C32" s="15"/>
      <c r="D32" s="15"/>
      <c r="F32" s="13"/>
      <c r="I32" s="15"/>
      <c r="J32" s="15"/>
    </row>
    <row r="33" spans="1:10" x14ac:dyDescent="0.3">
      <c r="A33" s="3"/>
      <c r="C33" s="15"/>
      <c r="D33" s="15"/>
      <c r="F33" s="13"/>
      <c r="I33" s="15"/>
      <c r="J33" s="15"/>
    </row>
    <row r="34" spans="1:10" x14ac:dyDescent="0.3">
      <c r="A34" s="3"/>
      <c r="C34" s="15"/>
      <c r="D34" s="15"/>
      <c r="F34" s="13"/>
      <c r="I34" s="15"/>
      <c r="J34" s="15"/>
    </row>
    <row r="35" spans="1:10" x14ac:dyDescent="0.3">
      <c r="A35" s="3"/>
      <c r="D35" s="15"/>
      <c r="F35" s="13"/>
      <c r="I35" s="15"/>
      <c r="J35" s="15"/>
    </row>
    <row r="36" spans="1:10" x14ac:dyDescent="0.3">
      <c r="A36" s="3"/>
      <c r="C36" s="15"/>
      <c r="D36" s="15"/>
      <c r="F36" s="13"/>
      <c r="I36" s="15"/>
      <c r="J36" s="15"/>
    </row>
    <row r="37" spans="1:10" x14ac:dyDescent="0.3">
      <c r="A37" s="3"/>
      <c r="C37" s="15"/>
      <c r="D37" s="15"/>
      <c r="F37" s="13"/>
      <c r="I37" s="15"/>
      <c r="J37" s="15"/>
    </row>
    <row r="38" spans="1:10" x14ac:dyDescent="0.3">
      <c r="A38" s="3"/>
      <c r="C38" s="15"/>
      <c r="D38" s="15"/>
      <c r="F38" s="13"/>
      <c r="I38" s="15"/>
      <c r="J38" s="15"/>
    </row>
    <row r="39" spans="1:10" x14ac:dyDescent="0.3">
      <c r="A39" s="3"/>
      <c r="C39" s="15"/>
      <c r="D39" s="15"/>
      <c r="F39" s="13"/>
      <c r="I39" s="15"/>
      <c r="J39" s="15"/>
    </row>
    <row r="40" spans="1:10" x14ac:dyDescent="0.3">
      <c r="A40" s="3"/>
      <c r="C40" s="15"/>
      <c r="D40" s="15"/>
      <c r="F40" s="13"/>
      <c r="I40" s="15"/>
      <c r="J40" s="15"/>
    </row>
    <row r="41" spans="1:10" x14ac:dyDescent="0.3">
      <c r="A41" s="3"/>
      <c r="C41" s="15"/>
      <c r="D41" s="15"/>
      <c r="F41" s="13"/>
      <c r="I41" s="15"/>
      <c r="J41" s="15"/>
    </row>
    <row r="42" spans="1:10" x14ac:dyDescent="0.3">
      <c r="A42" s="3"/>
      <c r="C42" s="15"/>
      <c r="D42" s="15"/>
      <c r="F42" s="13"/>
      <c r="I42" s="15"/>
      <c r="J42" s="15"/>
    </row>
    <row r="43" spans="1:10" x14ac:dyDescent="0.3">
      <c r="A43" s="3"/>
      <c r="C43" s="15"/>
      <c r="D43" s="15"/>
      <c r="F43" s="13"/>
      <c r="I43" s="15"/>
      <c r="J43" s="15"/>
    </row>
    <row r="44" spans="1:10" x14ac:dyDescent="0.3">
      <c r="A44" s="3"/>
      <c r="C44" s="15"/>
      <c r="D44" s="15"/>
      <c r="F44" s="13"/>
      <c r="I44" s="15"/>
      <c r="J44" s="15"/>
    </row>
    <row r="45" spans="1:10" x14ac:dyDescent="0.3">
      <c r="A45" s="3"/>
      <c r="C45" s="15"/>
      <c r="D45" s="15"/>
      <c r="F45" s="13"/>
      <c r="I45" s="15"/>
      <c r="J45" s="15"/>
    </row>
    <row r="46" spans="1:10" x14ac:dyDescent="0.3">
      <c r="A46" s="3"/>
      <c r="C46" s="15"/>
      <c r="D46" s="15"/>
      <c r="F46" s="13"/>
      <c r="I46" s="15"/>
      <c r="J46" s="15"/>
    </row>
    <row r="47" spans="1:10" x14ac:dyDescent="0.3">
      <c r="A47" s="3"/>
      <c r="C47" s="15"/>
      <c r="D47" s="15"/>
      <c r="F47" s="13"/>
      <c r="I47" s="15"/>
      <c r="J47" s="15"/>
    </row>
    <row r="48" spans="1:10" x14ac:dyDescent="0.3">
      <c r="A48" s="3"/>
      <c r="C48" s="15"/>
      <c r="D48" s="15"/>
      <c r="F48" s="13"/>
      <c r="I48" s="15"/>
      <c r="J48" s="15"/>
    </row>
    <row r="49" spans="1:10" x14ac:dyDescent="0.3">
      <c r="A49" s="3"/>
      <c r="C49" s="15"/>
      <c r="D49" s="15"/>
      <c r="F49" s="13"/>
      <c r="I49" s="15"/>
      <c r="J49" s="15"/>
    </row>
    <row r="50" spans="1:10" x14ac:dyDescent="0.3">
      <c r="A50" s="3"/>
      <c r="C50" s="15"/>
      <c r="D50" s="15"/>
      <c r="F50" s="13"/>
      <c r="I50" s="15"/>
      <c r="J50" s="15"/>
    </row>
    <row r="51" spans="1:10" x14ac:dyDescent="0.3">
      <c r="A51" s="3"/>
      <c r="C51" s="15"/>
      <c r="D51" s="15"/>
      <c r="F51" s="13"/>
      <c r="I51" s="15"/>
      <c r="J51" s="15"/>
    </row>
    <row r="52" spans="1:10" x14ac:dyDescent="0.3">
      <c r="A52" s="3"/>
      <c r="C52" s="15"/>
      <c r="D52" s="15"/>
      <c r="F52" s="13"/>
      <c r="I52" s="15"/>
      <c r="J52" s="15"/>
    </row>
    <row r="53" spans="1:10" x14ac:dyDescent="0.3">
      <c r="A53" s="3"/>
      <c r="D53" s="15"/>
      <c r="F53" s="13"/>
      <c r="I53" s="15"/>
      <c r="J53" s="15"/>
    </row>
    <row r="54" spans="1:10" x14ac:dyDescent="0.3">
      <c r="A54" s="3"/>
      <c r="C54" s="15"/>
      <c r="D54" s="15"/>
      <c r="F54" s="13"/>
      <c r="I54" s="15"/>
      <c r="J54" s="15"/>
    </row>
    <row r="55" spans="1:10" x14ac:dyDescent="0.3">
      <c r="A55" s="3"/>
      <c r="C55" s="15"/>
      <c r="D55" s="15"/>
      <c r="F55" s="13"/>
      <c r="I55" s="15"/>
      <c r="J55" s="15"/>
    </row>
    <row r="56" spans="1:10" x14ac:dyDescent="0.3">
      <c r="A56" s="3"/>
      <c r="C56" s="15"/>
      <c r="D56" s="15"/>
      <c r="F56" s="13"/>
      <c r="I56" s="15"/>
      <c r="J56" s="15"/>
    </row>
    <row r="57" spans="1:10" x14ac:dyDescent="0.3">
      <c r="A57" s="3"/>
      <c r="C57" s="15"/>
      <c r="D57" s="15"/>
      <c r="F57" s="13"/>
      <c r="I57" s="15"/>
      <c r="J57" s="15"/>
    </row>
    <row r="58" spans="1:10" x14ac:dyDescent="0.3">
      <c r="A58" s="3"/>
      <c r="C58" s="15"/>
      <c r="D58" s="15"/>
      <c r="F58" s="13"/>
      <c r="I58" s="15"/>
      <c r="J58" s="15"/>
    </row>
    <row r="59" spans="1:10" x14ac:dyDescent="0.3">
      <c r="A59" s="3"/>
      <c r="C59" s="15"/>
      <c r="D59" s="15"/>
      <c r="F59" s="13"/>
      <c r="I59" s="15"/>
      <c r="J59" s="15"/>
    </row>
    <row r="60" spans="1:10" x14ac:dyDescent="0.3">
      <c r="A60" s="3"/>
      <c r="C60" s="15"/>
      <c r="D60" s="15"/>
      <c r="F60" s="13"/>
      <c r="I60" s="15"/>
      <c r="J60" s="15"/>
    </row>
    <row r="61" spans="1:10" x14ac:dyDescent="0.3">
      <c r="A61" s="3"/>
      <c r="C61" s="15"/>
      <c r="D61" s="15"/>
      <c r="F61" s="13"/>
      <c r="I61" s="15"/>
      <c r="J61" s="15"/>
    </row>
    <row r="62" spans="1:10" x14ac:dyDescent="0.3">
      <c r="A62" s="3"/>
      <c r="C62" s="15"/>
      <c r="D62" s="15"/>
      <c r="F62" s="13"/>
      <c r="I62" s="15"/>
      <c r="J62" s="15"/>
    </row>
    <row r="63" spans="1:10" x14ac:dyDescent="0.3">
      <c r="A63" s="3"/>
      <c r="C63" s="15"/>
      <c r="D63" s="15"/>
      <c r="F63" s="13"/>
      <c r="I63" s="15"/>
      <c r="J63" s="15"/>
    </row>
    <row r="64" spans="1:10" x14ac:dyDescent="0.3">
      <c r="A64" s="3"/>
      <c r="C64" s="15"/>
      <c r="D64" s="15"/>
      <c r="F64" s="13"/>
      <c r="I64" s="15"/>
      <c r="J64" s="15"/>
    </row>
    <row r="65" spans="1:10" x14ac:dyDescent="0.3">
      <c r="A65" s="3"/>
      <c r="C65" s="15"/>
      <c r="D65" s="15"/>
      <c r="F65" s="13"/>
      <c r="I65" s="15"/>
      <c r="J65" s="15"/>
    </row>
    <row r="66" spans="1:10" x14ac:dyDescent="0.3">
      <c r="A66" s="3"/>
      <c r="C66" s="15"/>
      <c r="D66" s="15"/>
      <c r="F66" s="13"/>
      <c r="I66" s="15"/>
      <c r="J66" s="15"/>
    </row>
    <row r="67" spans="1:10" x14ac:dyDescent="0.3">
      <c r="A67" s="3"/>
      <c r="C67" s="15"/>
      <c r="D67" s="15"/>
      <c r="F67" s="13"/>
      <c r="I67" s="15"/>
      <c r="J67" s="15"/>
    </row>
    <row r="68" spans="1:10" x14ac:dyDescent="0.3">
      <c r="A68" s="3"/>
      <c r="C68" s="15"/>
      <c r="D68" s="15"/>
      <c r="F68" s="13"/>
      <c r="I68" s="15"/>
      <c r="J68" s="15"/>
    </row>
    <row r="69" spans="1:10" x14ac:dyDescent="0.3">
      <c r="A69" s="3"/>
      <c r="C69" s="15"/>
      <c r="D69" s="15"/>
      <c r="F69" s="13"/>
      <c r="I69" s="15"/>
      <c r="J69" s="15"/>
    </row>
    <row r="70" spans="1:10" x14ac:dyDescent="0.3">
      <c r="A70" s="3"/>
      <c r="C70" s="15"/>
      <c r="D70" s="15"/>
      <c r="F70" s="13"/>
      <c r="I70" s="15"/>
      <c r="J70" s="15"/>
    </row>
    <row r="71" spans="1:10" x14ac:dyDescent="0.3">
      <c r="A71" s="3"/>
      <c r="B71" s="15"/>
      <c r="C71" s="15"/>
      <c r="D71" s="15"/>
      <c r="F71" s="13"/>
      <c r="I71" s="15"/>
      <c r="J71" s="15"/>
    </row>
    <row r="72" spans="1:10" x14ac:dyDescent="0.3">
      <c r="A72" s="3"/>
      <c r="C72" s="15"/>
      <c r="D72" s="15"/>
      <c r="F72" s="13"/>
      <c r="I72" s="15"/>
      <c r="J72" s="15"/>
    </row>
    <row r="73" spans="1:10" x14ac:dyDescent="0.3">
      <c r="A73" s="3"/>
      <c r="C73" s="15"/>
      <c r="D73" s="15"/>
      <c r="F73" s="13"/>
      <c r="I73" s="15"/>
      <c r="J73" s="15"/>
    </row>
    <row r="74" spans="1:10" x14ac:dyDescent="0.3">
      <c r="A74" s="3"/>
      <c r="C74" s="15"/>
      <c r="D74" s="15"/>
      <c r="F74" s="13"/>
      <c r="I74" s="15"/>
      <c r="J74" s="15"/>
    </row>
    <row r="75" spans="1:10" x14ac:dyDescent="0.3">
      <c r="A75" s="3"/>
      <c r="C75" s="15"/>
      <c r="D75" s="15"/>
      <c r="F75" s="13"/>
      <c r="I75" s="15"/>
      <c r="J75" s="15"/>
    </row>
    <row r="76" spans="1:10" x14ac:dyDescent="0.3">
      <c r="A76" s="3"/>
      <c r="D76" s="15"/>
      <c r="F76" s="13"/>
      <c r="I76" s="15"/>
      <c r="J76" s="15"/>
    </row>
    <row r="77" spans="1:10" x14ac:dyDescent="0.3">
      <c r="A77" s="3"/>
      <c r="D77" s="15"/>
      <c r="F77" s="13"/>
      <c r="J77" s="15"/>
    </row>
    <row r="78" spans="1:10" x14ac:dyDescent="0.3">
      <c r="A78" s="3"/>
      <c r="D78" s="15"/>
      <c r="F78" s="13"/>
      <c r="I78" s="15"/>
      <c r="J78" s="15"/>
    </row>
    <row r="79" spans="1:10" x14ac:dyDescent="0.3">
      <c r="A79" s="3"/>
      <c r="B79" s="15"/>
      <c r="D79" s="15"/>
      <c r="F79" s="13"/>
      <c r="J79" s="15"/>
    </row>
    <row r="80" spans="1:10" x14ac:dyDescent="0.3">
      <c r="A80" s="3"/>
      <c r="C80" s="15"/>
      <c r="D80" s="15"/>
      <c r="F80" s="13"/>
      <c r="I80" s="15"/>
      <c r="J80" s="15"/>
    </row>
    <row r="81" spans="1:10" x14ac:dyDescent="0.3">
      <c r="A81" s="3"/>
      <c r="C81" s="15"/>
      <c r="D81" s="15"/>
      <c r="F81" s="13"/>
      <c r="I81" s="15"/>
      <c r="J81" s="15"/>
    </row>
    <row r="82" spans="1:10" x14ac:dyDescent="0.3">
      <c r="A82" s="3"/>
      <c r="C82" s="15"/>
      <c r="D82" s="15"/>
      <c r="F82" s="13"/>
      <c r="I82" s="15"/>
      <c r="J82" s="15"/>
    </row>
    <row r="83" spans="1:10" x14ac:dyDescent="0.3">
      <c r="A83" s="3"/>
      <c r="C83" s="15"/>
      <c r="D83" s="15"/>
      <c r="F83" s="13"/>
      <c r="I83" s="15"/>
      <c r="J83" s="15"/>
    </row>
    <row r="84" spans="1:10" x14ac:dyDescent="0.3">
      <c r="A84" s="3"/>
      <c r="C84" s="15"/>
      <c r="D84" s="15"/>
      <c r="F84" s="13"/>
      <c r="I84" s="15"/>
      <c r="J84" s="15"/>
    </row>
    <row r="85" spans="1:10" x14ac:dyDescent="0.3">
      <c r="A85" s="3"/>
      <c r="C85" s="15"/>
      <c r="D85" s="15"/>
      <c r="F85" s="13"/>
      <c r="I85" s="15"/>
      <c r="J85" s="15"/>
    </row>
    <row r="86" spans="1:10" x14ac:dyDescent="0.3">
      <c r="A86" s="3"/>
      <c r="C86" s="15"/>
      <c r="D86" s="15"/>
      <c r="F86" s="13"/>
      <c r="I86" s="15"/>
      <c r="J86" s="15"/>
    </row>
    <row r="87" spans="1:10" x14ac:dyDescent="0.3">
      <c r="A87" s="3"/>
      <c r="B87" s="15"/>
      <c r="C87" s="15"/>
      <c r="D87" s="15"/>
      <c r="F87" s="13"/>
      <c r="I87" s="15"/>
      <c r="J87" s="15"/>
    </row>
    <row r="88" spans="1:10" x14ac:dyDescent="0.3">
      <c r="A88" s="3"/>
      <c r="C88" s="15"/>
      <c r="D88" s="15"/>
      <c r="F88" s="13"/>
      <c r="I88" s="15"/>
      <c r="J88" s="15"/>
    </row>
    <row r="89" spans="1:10" x14ac:dyDescent="0.3">
      <c r="A89" s="3"/>
      <c r="B89" s="15"/>
      <c r="C89" s="15"/>
      <c r="D89" s="15"/>
      <c r="F89" s="13"/>
      <c r="H89" s="15"/>
      <c r="I89" s="15"/>
      <c r="J89" s="15"/>
    </row>
    <row r="90" spans="1:10" x14ac:dyDescent="0.3">
      <c r="A90" s="3"/>
      <c r="C90" s="15"/>
      <c r="D90" s="15"/>
      <c r="F90" s="13"/>
      <c r="I90" s="15"/>
      <c r="J90" s="15"/>
    </row>
    <row r="91" spans="1:10" x14ac:dyDescent="0.3">
      <c r="A91" s="3"/>
      <c r="C91" s="15"/>
      <c r="D91" s="15"/>
      <c r="F91" s="13"/>
      <c r="I91" s="15"/>
      <c r="J91" s="15"/>
    </row>
    <row r="92" spans="1:10" x14ac:dyDescent="0.3">
      <c r="A92" s="3"/>
      <c r="C92" s="15"/>
      <c r="D92" s="15"/>
      <c r="F92" s="13"/>
      <c r="I92" s="15"/>
      <c r="J92" s="15"/>
    </row>
    <row r="93" spans="1:10" x14ac:dyDescent="0.3">
      <c r="A93" s="3"/>
      <c r="C93" s="15"/>
      <c r="D93" s="15"/>
      <c r="F93" s="13"/>
      <c r="I93" s="15"/>
      <c r="J93" s="15"/>
    </row>
    <row r="94" spans="1:10" x14ac:dyDescent="0.3">
      <c r="A94" s="3"/>
      <c r="C94" s="15"/>
      <c r="D94" s="15"/>
      <c r="F94" s="13"/>
      <c r="I94" s="15"/>
      <c r="J94" s="15"/>
    </row>
    <row r="95" spans="1:10" x14ac:dyDescent="0.3">
      <c r="A95" s="3"/>
      <c r="C95" s="15"/>
      <c r="D95" s="15"/>
      <c r="F95" s="13"/>
      <c r="H95" s="15"/>
      <c r="I95" s="15"/>
      <c r="J95" s="15"/>
    </row>
    <row r="96" spans="1:10" x14ac:dyDescent="0.3">
      <c r="A96" s="3"/>
      <c r="C96" s="15"/>
      <c r="D96" s="15"/>
      <c r="F96" s="13"/>
      <c r="I96" s="15"/>
      <c r="J96" s="15"/>
    </row>
    <row r="97" spans="1:10" x14ac:dyDescent="0.3">
      <c r="A97" s="3"/>
      <c r="C97" s="15"/>
      <c r="D97" s="15"/>
      <c r="F97" s="13"/>
      <c r="I97" s="15"/>
      <c r="J97" s="15"/>
    </row>
    <row r="98" spans="1:10" x14ac:dyDescent="0.3">
      <c r="A98" s="3"/>
      <c r="C98" s="15"/>
      <c r="D98" s="15"/>
      <c r="F98" s="13"/>
      <c r="I98" s="15"/>
      <c r="J98" s="15"/>
    </row>
    <row r="99" spans="1:10" x14ac:dyDescent="0.3">
      <c r="A99" s="3"/>
      <c r="C99" s="15"/>
      <c r="D99" s="15"/>
      <c r="F99" s="13"/>
      <c r="I99" s="15"/>
      <c r="J99" s="15"/>
    </row>
    <row r="100" spans="1:10" x14ac:dyDescent="0.3">
      <c r="A100" s="3"/>
      <c r="C100" s="15"/>
      <c r="D100" s="15"/>
      <c r="F100" s="13"/>
      <c r="I100" s="15"/>
      <c r="J100" s="15"/>
    </row>
    <row r="101" spans="1:10" x14ac:dyDescent="0.3">
      <c r="A101" s="3"/>
      <c r="C101" s="15"/>
      <c r="D101" s="15"/>
      <c r="F101" s="13"/>
      <c r="I101" s="15"/>
      <c r="J101" s="15"/>
    </row>
    <row r="102" spans="1:10" x14ac:dyDescent="0.3">
      <c r="A102" s="3"/>
      <c r="C102" s="15"/>
      <c r="D102" s="15"/>
      <c r="F102" s="13"/>
      <c r="I102" s="15"/>
      <c r="J102" s="15"/>
    </row>
    <row r="103" spans="1:10" x14ac:dyDescent="0.3">
      <c r="A103" s="3"/>
      <c r="C103" s="15"/>
      <c r="D103" s="15"/>
      <c r="F103" s="13"/>
      <c r="H103" s="15"/>
      <c r="I103" s="15"/>
      <c r="J103" s="15"/>
    </row>
    <row r="104" spans="1:10" x14ac:dyDescent="0.3">
      <c r="A104" s="3"/>
      <c r="C104" s="15"/>
      <c r="D104" s="15"/>
      <c r="F104" s="13"/>
      <c r="I104" s="15"/>
      <c r="J104" s="15"/>
    </row>
    <row r="105" spans="1:10" x14ac:dyDescent="0.3">
      <c r="A105" s="3"/>
      <c r="C105" s="15"/>
      <c r="D105" s="15"/>
      <c r="F105" s="13"/>
      <c r="I105" s="15"/>
      <c r="J105" s="15"/>
    </row>
    <row r="106" spans="1:10" x14ac:dyDescent="0.3">
      <c r="A106" s="3"/>
      <c r="C106" s="15"/>
      <c r="D106" s="15"/>
      <c r="F106" s="13"/>
      <c r="I106" s="15"/>
      <c r="J106" s="15"/>
    </row>
    <row r="107" spans="1:10" x14ac:dyDescent="0.3">
      <c r="A107" s="3"/>
      <c r="C107" s="15"/>
      <c r="D107" s="15"/>
      <c r="F107" s="13"/>
      <c r="I107" s="15"/>
      <c r="J107" s="15"/>
    </row>
    <row r="108" spans="1:10" x14ac:dyDescent="0.3">
      <c r="A108" s="3"/>
      <c r="B108" s="13"/>
      <c r="C108" s="15"/>
      <c r="D108" s="15"/>
      <c r="F108" s="13"/>
      <c r="H108" s="13"/>
      <c r="I108" s="15"/>
      <c r="J108" s="15"/>
    </row>
    <row r="109" spans="1:10" x14ac:dyDescent="0.3">
      <c r="A109" s="3"/>
      <c r="B109" s="13"/>
      <c r="C109" s="15"/>
      <c r="D109" s="15"/>
      <c r="F109" s="13"/>
      <c r="H109" s="13"/>
      <c r="I109" s="15"/>
      <c r="J109" s="15"/>
    </row>
    <row r="110" spans="1:10" x14ac:dyDescent="0.3">
      <c r="A110" s="3"/>
      <c r="B110" s="16"/>
      <c r="C110" s="15"/>
      <c r="D110" s="15"/>
      <c r="F110" s="13"/>
      <c r="I110" s="15"/>
      <c r="J110" s="15"/>
    </row>
    <row r="111" spans="1:10" x14ac:dyDescent="0.3">
      <c r="A111" s="3"/>
      <c r="B111" s="3"/>
      <c r="C111" s="15"/>
      <c r="D111" s="15"/>
      <c r="F111" s="13"/>
      <c r="H111" s="3"/>
      <c r="I111" s="15"/>
      <c r="J111" s="15"/>
    </row>
    <row r="112" spans="1:10" x14ac:dyDescent="0.3">
      <c r="A112" s="3"/>
      <c r="B112" s="16"/>
      <c r="C112" s="15"/>
      <c r="D112" s="15"/>
      <c r="F112" s="13"/>
      <c r="H112" s="16"/>
      <c r="I112" s="15"/>
      <c r="J112" s="15"/>
    </row>
    <row r="113" spans="1:10" x14ac:dyDescent="0.3">
      <c r="A113" s="3"/>
      <c r="B113" s="16"/>
      <c r="C113" s="15"/>
      <c r="D113" s="15"/>
      <c r="F113" s="13"/>
      <c r="H113" s="16"/>
      <c r="I113" s="15"/>
      <c r="J113" s="15"/>
    </row>
    <row r="114" spans="1:10" x14ac:dyDescent="0.3">
      <c r="A114" s="3"/>
      <c r="B114" s="16"/>
      <c r="C114" s="15"/>
      <c r="D114" s="15"/>
      <c r="F114" s="13"/>
      <c r="H114" s="16"/>
      <c r="I114" s="15"/>
      <c r="J114" s="15"/>
    </row>
    <row r="115" spans="1:10" x14ac:dyDescent="0.3">
      <c r="A115" s="3"/>
      <c r="B115" s="13"/>
      <c r="C115" s="15"/>
      <c r="D115" s="15"/>
      <c r="F115" s="13"/>
      <c r="H115" s="13"/>
      <c r="I115" s="15"/>
      <c r="J115" s="15"/>
    </row>
    <row r="116" spans="1:10" x14ac:dyDescent="0.3">
      <c r="A116" s="3"/>
      <c r="B116" s="13"/>
      <c r="C116" s="15"/>
      <c r="D116" s="15"/>
      <c r="F116" s="13"/>
      <c r="H116" s="13"/>
      <c r="I116" s="15"/>
      <c r="J116" s="15"/>
    </row>
    <row r="117" spans="1:10" x14ac:dyDescent="0.3">
      <c r="A117" s="3"/>
      <c r="B117" s="13"/>
      <c r="C117" s="15"/>
      <c r="D117" s="15"/>
      <c r="F117" s="13"/>
      <c r="H117" s="13"/>
      <c r="I117" s="15"/>
      <c r="J117" s="15"/>
    </row>
    <row r="118" spans="1:10" x14ac:dyDescent="0.3">
      <c r="A118" s="3"/>
      <c r="B118" s="16"/>
      <c r="C118" s="15"/>
      <c r="D118" s="15"/>
      <c r="F118" s="13"/>
      <c r="H118" s="16"/>
      <c r="I118" s="15"/>
      <c r="J118" s="15"/>
    </row>
    <row r="119" spans="1:10" x14ac:dyDescent="0.3">
      <c r="A119" s="3"/>
      <c r="B119" s="3"/>
      <c r="C119" s="15"/>
      <c r="D119" s="15"/>
      <c r="F119" s="13"/>
      <c r="H119" s="3"/>
      <c r="I119" s="15"/>
      <c r="J119" s="15"/>
    </row>
    <row r="120" spans="1:10" x14ac:dyDescent="0.3">
      <c r="A120" s="3"/>
      <c r="B120" s="16"/>
      <c r="C120" s="15"/>
      <c r="D120" s="15"/>
      <c r="F120" s="13"/>
      <c r="H120" s="16"/>
      <c r="I120" s="15"/>
      <c r="J120" s="15"/>
    </row>
    <row r="121" spans="1:10" x14ac:dyDescent="0.3">
      <c r="A121" s="3"/>
      <c r="B121" s="16"/>
      <c r="C121" s="15"/>
      <c r="D121" s="15"/>
      <c r="F121" s="13"/>
      <c r="H121" s="16"/>
      <c r="I121" s="15"/>
      <c r="J121" s="15"/>
    </row>
    <row r="122" spans="1:10" x14ac:dyDescent="0.3">
      <c r="A122" s="3"/>
      <c r="B122" s="16"/>
      <c r="C122" s="15"/>
      <c r="D122" s="15"/>
      <c r="F122" s="13"/>
      <c r="H122" s="16"/>
      <c r="I122" s="15"/>
      <c r="J122" s="15"/>
    </row>
    <row r="123" spans="1:10" x14ac:dyDescent="0.3">
      <c r="A123" s="3"/>
      <c r="B123" s="13"/>
      <c r="C123" s="15"/>
      <c r="D123" s="15"/>
      <c r="F123" s="13"/>
      <c r="H123" s="13"/>
      <c r="I123" s="15"/>
      <c r="J123" s="15"/>
    </row>
    <row r="124" spans="1:10" x14ac:dyDescent="0.3">
      <c r="A124" s="3"/>
      <c r="B124" s="13"/>
      <c r="C124" s="15"/>
      <c r="D124" s="15"/>
      <c r="F124" s="13"/>
      <c r="H124" s="13"/>
      <c r="I124" s="15"/>
      <c r="J124" s="15"/>
    </row>
    <row r="125" spans="1:10" x14ac:dyDescent="0.3">
      <c r="A125" s="3"/>
      <c r="B125" s="16"/>
      <c r="C125" s="15"/>
      <c r="D125" s="15"/>
      <c r="F125" s="13"/>
      <c r="H125" s="16"/>
      <c r="I125" s="15"/>
      <c r="J125" s="15"/>
    </row>
    <row r="126" spans="1:10" x14ac:dyDescent="0.3">
      <c r="A126" s="3"/>
      <c r="B126" s="16"/>
      <c r="C126" s="15"/>
      <c r="D126" s="15"/>
      <c r="F126" s="13"/>
      <c r="H126" s="16"/>
      <c r="I126" s="15"/>
      <c r="J126" s="15"/>
    </row>
    <row r="127" spans="1:10" x14ac:dyDescent="0.3">
      <c r="A127" s="3"/>
      <c r="B127" s="16"/>
      <c r="C127" s="15"/>
      <c r="D127" s="15"/>
      <c r="F127" s="13"/>
      <c r="H127" s="16"/>
      <c r="I127" s="15"/>
      <c r="J127" s="15"/>
    </row>
    <row r="128" spans="1:10" x14ac:dyDescent="0.3">
      <c r="A128" s="3"/>
      <c r="B128" s="13"/>
      <c r="C128" s="15"/>
      <c r="D128" s="15"/>
      <c r="F128" s="13"/>
      <c r="H128" s="13"/>
      <c r="I128" s="15"/>
      <c r="J128" s="15"/>
    </row>
    <row r="129" spans="1:15" x14ac:dyDescent="0.3">
      <c r="A129" s="3"/>
      <c r="C129" s="15"/>
      <c r="D129" s="15"/>
      <c r="F129" s="13"/>
      <c r="I129" s="15"/>
      <c r="J129" s="15"/>
    </row>
    <row r="130" spans="1:15" x14ac:dyDescent="0.3">
      <c r="A130" s="3"/>
      <c r="C130" s="15"/>
      <c r="D130" s="15"/>
      <c r="F130" s="13"/>
      <c r="I130" s="15"/>
      <c r="J130" s="15"/>
    </row>
    <row r="131" spans="1:15" x14ac:dyDescent="0.3">
      <c r="A131" s="3"/>
      <c r="C131" s="15"/>
      <c r="D131" s="15"/>
      <c r="F131" s="13"/>
      <c r="I131" s="15"/>
      <c r="J131" s="15"/>
    </row>
    <row r="132" spans="1:15" x14ac:dyDescent="0.3">
      <c r="A132" s="3"/>
      <c r="C132" s="15"/>
      <c r="D132" s="15"/>
      <c r="F132" s="13"/>
      <c r="I132" s="15"/>
      <c r="J132" s="15"/>
    </row>
    <row r="133" spans="1:15" x14ac:dyDescent="0.3">
      <c r="A133" s="3"/>
      <c r="C133" s="15"/>
      <c r="D133" s="15"/>
      <c r="F133" s="13"/>
      <c r="I133" s="15"/>
      <c r="J133" s="15"/>
    </row>
    <row r="134" spans="1:15" x14ac:dyDescent="0.3">
      <c r="A134" s="3"/>
      <c r="C134" s="15"/>
      <c r="D134" s="15"/>
      <c r="F134" s="13"/>
      <c r="I134" s="15"/>
      <c r="J134" s="15"/>
    </row>
    <row r="135" spans="1:15" x14ac:dyDescent="0.3">
      <c r="A135" s="3"/>
      <c r="B135" s="13"/>
      <c r="C135" s="15"/>
      <c r="D135" s="15"/>
      <c r="F135" s="13"/>
      <c r="H135" s="13"/>
      <c r="I135" s="15"/>
      <c r="J135" s="15"/>
    </row>
    <row r="136" spans="1:15" x14ac:dyDescent="0.3">
      <c r="A136" s="3"/>
      <c r="B136" s="16"/>
      <c r="C136" s="15"/>
      <c r="D136" s="15"/>
      <c r="F136" s="13"/>
      <c r="H136" s="16"/>
      <c r="I136" s="15"/>
      <c r="J136" s="15"/>
    </row>
    <row r="137" spans="1:15" x14ac:dyDescent="0.3">
      <c r="A137" s="3"/>
      <c r="B137" s="16"/>
      <c r="C137" s="15"/>
      <c r="D137" s="15"/>
      <c r="F137" s="13"/>
      <c r="H137" s="16"/>
      <c r="I137" s="15"/>
      <c r="J137" s="15"/>
    </row>
    <row r="138" spans="1:15" x14ac:dyDescent="0.3">
      <c r="A138" s="3"/>
      <c r="B138" s="16"/>
      <c r="C138" s="15"/>
      <c r="D138" s="15"/>
      <c r="F138" s="13"/>
      <c r="H138" s="16"/>
      <c r="I138" s="15"/>
      <c r="J138" s="15"/>
    </row>
    <row r="139" spans="1:15" x14ac:dyDescent="0.3">
      <c r="A139" s="3"/>
      <c r="B139" s="13"/>
      <c r="C139" s="15"/>
      <c r="D139" s="15"/>
      <c r="F139" s="13"/>
      <c r="H139" s="13"/>
      <c r="I139" s="15"/>
      <c r="J139" s="15"/>
    </row>
    <row r="140" spans="1:15" x14ac:dyDescent="0.3">
      <c r="A140" s="3"/>
      <c r="B140" s="3"/>
      <c r="D140" s="15"/>
      <c r="E140" s="15"/>
      <c r="G140" s="13"/>
      <c r="J140" s="15"/>
      <c r="K140" s="15"/>
      <c r="O140" s="13"/>
    </row>
    <row r="141" spans="1:15" x14ac:dyDescent="0.3">
      <c r="A141" s="3"/>
      <c r="B141" s="3"/>
      <c r="D141" s="15"/>
      <c r="E141" s="15"/>
      <c r="G141" s="13"/>
      <c r="J141" s="15"/>
      <c r="K141" s="15"/>
      <c r="O141" s="13"/>
    </row>
    <row r="142" spans="1:15" x14ac:dyDescent="0.3">
      <c r="A142" s="3"/>
      <c r="B142" s="3"/>
      <c r="D142" s="15"/>
      <c r="E142" s="15"/>
      <c r="G142" s="13"/>
      <c r="J142" s="15"/>
      <c r="K142" s="15"/>
      <c r="O142" s="13"/>
    </row>
    <row r="143" spans="1:15" x14ac:dyDescent="0.3">
      <c r="A143" s="3"/>
      <c r="B143" s="3"/>
      <c r="C143" s="13"/>
      <c r="D143" s="15"/>
      <c r="E143" s="15"/>
      <c r="G143" s="13"/>
      <c r="I143" s="13"/>
      <c r="J143" s="15"/>
      <c r="K143" s="15"/>
      <c r="O143" s="13"/>
    </row>
    <row r="144" spans="1:15" x14ac:dyDescent="0.3">
      <c r="A144" s="3"/>
      <c r="B144" s="3"/>
      <c r="C144" s="16"/>
      <c r="D144" s="15"/>
      <c r="E144" s="15"/>
      <c r="G144" s="13"/>
      <c r="I144" s="16"/>
      <c r="J144" s="15"/>
      <c r="K144" s="15"/>
      <c r="O144" s="13"/>
    </row>
    <row r="145" spans="1:15" x14ac:dyDescent="0.3">
      <c r="A145" s="3"/>
      <c r="B145" s="3"/>
      <c r="C145" s="16"/>
      <c r="D145" s="15"/>
      <c r="E145" s="15"/>
      <c r="G145" s="13"/>
      <c r="I145" s="16"/>
      <c r="J145" s="15"/>
      <c r="K145" s="15"/>
      <c r="O145" s="13"/>
    </row>
    <row r="146" spans="1:15" x14ac:dyDescent="0.3">
      <c r="A146" s="3"/>
      <c r="B146" s="3"/>
      <c r="C146" s="16"/>
      <c r="D146" s="15"/>
      <c r="E146" s="15"/>
      <c r="G146" s="13"/>
      <c r="I146" s="16"/>
      <c r="J146" s="15"/>
      <c r="K146" s="15"/>
      <c r="O146" s="13"/>
    </row>
    <row r="147" spans="1:15" x14ac:dyDescent="0.3">
      <c r="A147" s="3"/>
      <c r="B147" s="3"/>
      <c r="C147" s="13"/>
      <c r="D147" s="15"/>
      <c r="E147" s="15"/>
      <c r="G147" s="13"/>
      <c r="I147" s="13"/>
      <c r="J147" s="15"/>
      <c r="K147" s="15"/>
      <c r="O147" s="13"/>
    </row>
    <row r="148" spans="1:15" x14ac:dyDescent="0.3">
      <c r="A148" s="3"/>
      <c r="B148" s="13"/>
      <c r="C148" s="15"/>
      <c r="D148" s="15"/>
      <c r="F148" s="13"/>
      <c r="I148" s="15"/>
      <c r="J148" s="15"/>
    </row>
    <row r="149" spans="1:15" x14ac:dyDescent="0.3">
      <c r="A149" s="3"/>
      <c r="C149" s="15"/>
      <c r="D149" s="15"/>
      <c r="F149" s="13"/>
      <c r="I149" s="15"/>
      <c r="J149" s="15"/>
    </row>
    <row r="150" spans="1:15" x14ac:dyDescent="0.3">
      <c r="A150" s="3"/>
      <c r="C150" s="15"/>
      <c r="D150" s="15"/>
      <c r="F150" s="13"/>
      <c r="I150" s="15"/>
      <c r="J150" s="15"/>
    </row>
    <row r="151" spans="1:15" x14ac:dyDescent="0.3">
      <c r="A151" s="3"/>
      <c r="C151" s="15"/>
      <c r="D151" s="15"/>
      <c r="F151" s="13"/>
      <c r="I151" s="15"/>
      <c r="J151" s="15"/>
    </row>
    <row r="152" spans="1:15" x14ac:dyDescent="0.3">
      <c r="A152" s="3"/>
      <c r="B152" s="13"/>
      <c r="C152" s="15"/>
      <c r="D152" s="15"/>
      <c r="F152" s="13"/>
      <c r="H152" s="13"/>
      <c r="I152" s="15"/>
      <c r="J152" s="15"/>
    </row>
    <row r="153" spans="1:15" x14ac:dyDescent="0.3">
      <c r="A153" s="3"/>
      <c r="B153" s="16"/>
      <c r="C153" s="15"/>
      <c r="D153" s="15"/>
      <c r="F153" s="13"/>
      <c r="H153" s="16"/>
      <c r="I153" s="15"/>
      <c r="J153" s="15"/>
    </row>
    <row r="154" spans="1:15" x14ac:dyDescent="0.3">
      <c r="A154" s="3"/>
      <c r="B154" s="16"/>
      <c r="C154" s="15"/>
      <c r="D154" s="15"/>
      <c r="F154" s="13"/>
      <c r="H154" s="16"/>
      <c r="I154" s="15"/>
      <c r="J154" s="15"/>
    </row>
    <row r="155" spans="1:15" x14ac:dyDescent="0.3">
      <c r="A155" s="3"/>
      <c r="B155" s="16"/>
      <c r="C155" s="15"/>
      <c r="D155" s="15"/>
      <c r="F155" s="13"/>
      <c r="H155" s="13"/>
      <c r="I155" s="15"/>
      <c r="J155" s="15"/>
    </row>
  </sheetData>
  <sortState ref="A4:P21">
    <sortCondition ref="A4:A21"/>
  </sortState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36" workbookViewId="0">
      <selection activeCell="C37" sqref="C37"/>
    </sheetView>
  </sheetViews>
  <sheetFormatPr defaultColWidth="9.109375" defaultRowHeight="14.4" x14ac:dyDescent="0.3"/>
  <cols>
    <col min="1" max="1" width="11.5546875" style="10" customWidth="1"/>
    <col min="2" max="2" width="18.88671875" style="10" customWidth="1"/>
    <col min="3" max="4" width="14" style="10" customWidth="1"/>
    <col min="5" max="5" width="15.6640625" style="10" customWidth="1"/>
    <col min="6" max="6" width="9.109375" style="10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 t="s">
        <v>150</v>
      </c>
      <c r="C1" s="10" t="s">
        <v>4</v>
      </c>
      <c r="F1" s="13"/>
      <c r="G1" s="13"/>
      <c r="H1" s="10" t="s">
        <v>151</v>
      </c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44455</v>
      </c>
      <c r="B4" s="3" t="s">
        <v>42</v>
      </c>
      <c r="C4" s="10">
        <v>87</v>
      </c>
      <c r="D4" s="15">
        <v>1118</v>
      </c>
      <c r="E4" s="15">
        <f t="shared" ref="E4:E11" si="0">+C4+D4</f>
        <v>1205</v>
      </c>
      <c r="F4" s="10">
        <v>33</v>
      </c>
      <c r="G4" s="13">
        <f t="shared" ref="G4:G11" si="1">(1000/F4)*C4</f>
        <v>2636.3636363636365</v>
      </c>
      <c r="I4" s="10">
        <v>7</v>
      </c>
      <c r="J4" s="15">
        <v>1035</v>
      </c>
      <c r="K4" s="15">
        <f t="shared" ref="K4:K11" si="2">+I4+J4</f>
        <v>1042</v>
      </c>
      <c r="L4" s="10">
        <v>33</v>
      </c>
      <c r="M4" s="10">
        <f t="shared" ref="M4:O11" si="3">+(C4-I4)/C4*100</f>
        <v>91.954022988505741</v>
      </c>
      <c r="N4" s="10">
        <f t="shared" si="3"/>
        <v>7.4239713774597496</v>
      </c>
      <c r="O4" s="10">
        <f t="shared" si="3"/>
        <v>13.526970954356846</v>
      </c>
      <c r="P4" s="13">
        <f t="shared" ref="P4:P11" si="4">(1000/L4)*I4</f>
        <v>212.12121212121212</v>
      </c>
    </row>
    <row r="5" spans="1:16" x14ac:dyDescent="0.3">
      <c r="A5" s="2">
        <v>44455</v>
      </c>
      <c r="B5" s="3" t="s">
        <v>43</v>
      </c>
      <c r="C5" s="10">
        <v>7</v>
      </c>
      <c r="D5" s="15">
        <v>1105</v>
      </c>
      <c r="E5" s="15">
        <f t="shared" si="0"/>
        <v>1112</v>
      </c>
      <c r="F5" s="10">
        <v>33</v>
      </c>
      <c r="G5" s="13">
        <f t="shared" si="1"/>
        <v>212.12121212121212</v>
      </c>
      <c r="I5" s="10">
        <v>10</v>
      </c>
      <c r="J5" s="15">
        <v>1071</v>
      </c>
      <c r="K5" s="15">
        <f t="shared" si="2"/>
        <v>1081</v>
      </c>
      <c r="L5" s="10">
        <v>33</v>
      </c>
      <c r="M5" s="10">
        <f t="shared" si="3"/>
        <v>-42.857142857142854</v>
      </c>
      <c r="N5" s="10">
        <f t="shared" si="3"/>
        <v>3.0769230769230771</v>
      </c>
      <c r="O5" s="10">
        <f t="shared" si="3"/>
        <v>2.7877697841726619</v>
      </c>
      <c r="P5" s="13">
        <f t="shared" si="4"/>
        <v>303.03030303030306</v>
      </c>
    </row>
    <row r="6" spans="1:16" x14ac:dyDescent="0.3">
      <c r="A6" s="2">
        <v>44455</v>
      </c>
      <c r="B6" s="3" t="s">
        <v>40</v>
      </c>
      <c r="C6" s="10">
        <v>12</v>
      </c>
      <c r="D6" s="15">
        <v>1128</v>
      </c>
      <c r="E6" s="15">
        <f t="shared" si="0"/>
        <v>1140</v>
      </c>
      <c r="F6" s="10">
        <v>33</v>
      </c>
      <c r="G6" s="13">
        <f t="shared" si="1"/>
        <v>363.63636363636363</v>
      </c>
      <c r="I6" s="10">
        <v>14</v>
      </c>
      <c r="J6" s="10">
        <v>972</v>
      </c>
      <c r="K6" s="15">
        <f t="shared" si="2"/>
        <v>986</v>
      </c>
      <c r="L6" s="10">
        <v>33</v>
      </c>
      <c r="M6" s="10">
        <f t="shared" si="3"/>
        <v>-16.666666666666664</v>
      </c>
      <c r="N6" s="10">
        <f t="shared" si="3"/>
        <v>13.829787234042554</v>
      </c>
      <c r="O6" s="10">
        <f t="shared" si="3"/>
        <v>13.508771929824562</v>
      </c>
      <c r="P6" s="13">
        <f t="shared" si="4"/>
        <v>424.24242424242425</v>
      </c>
    </row>
    <row r="7" spans="1:16" x14ac:dyDescent="0.3">
      <c r="A7" s="2">
        <v>44455</v>
      </c>
      <c r="B7" s="3" t="s">
        <v>41</v>
      </c>
      <c r="C7" s="10">
        <v>11</v>
      </c>
      <c r="D7" s="15">
        <v>1223</v>
      </c>
      <c r="E7" s="15">
        <f t="shared" si="0"/>
        <v>1234</v>
      </c>
      <c r="F7" s="10">
        <v>33</v>
      </c>
      <c r="G7" s="13">
        <f t="shared" si="1"/>
        <v>333.33333333333337</v>
      </c>
      <c r="I7" s="10">
        <v>9</v>
      </c>
      <c r="J7" s="10">
        <v>928</v>
      </c>
      <c r="K7" s="15">
        <f t="shared" si="2"/>
        <v>937</v>
      </c>
      <c r="L7" s="10">
        <v>33</v>
      </c>
      <c r="M7" s="10">
        <f t="shared" si="3"/>
        <v>18.181818181818183</v>
      </c>
      <c r="N7" s="10">
        <f t="shared" si="3"/>
        <v>24.121013900245298</v>
      </c>
      <c r="O7" s="10">
        <f t="shared" si="3"/>
        <v>24.068071312803891</v>
      </c>
      <c r="P7" s="13">
        <f t="shared" si="4"/>
        <v>272.72727272727275</v>
      </c>
    </row>
    <row r="8" spans="1:16" x14ac:dyDescent="0.3">
      <c r="A8" s="2">
        <v>44455</v>
      </c>
      <c r="B8" s="3" t="s">
        <v>37</v>
      </c>
      <c r="C8" s="10">
        <v>11</v>
      </c>
      <c r="D8" s="15">
        <v>1616</v>
      </c>
      <c r="E8" s="15">
        <f t="shared" si="0"/>
        <v>1627</v>
      </c>
      <c r="F8" s="10">
        <v>33</v>
      </c>
      <c r="G8" s="13">
        <f t="shared" si="1"/>
        <v>333.33333333333337</v>
      </c>
      <c r="I8" s="10">
        <v>13</v>
      </c>
      <c r="J8" s="15">
        <v>1546</v>
      </c>
      <c r="K8" s="15">
        <f t="shared" si="2"/>
        <v>1559</v>
      </c>
      <c r="L8" s="10">
        <v>33</v>
      </c>
      <c r="M8" s="10">
        <f t="shared" si="3"/>
        <v>-18.181818181818183</v>
      </c>
      <c r="N8" s="10">
        <f t="shared" si="3"/>
        <v>4.3316831683168315</v>
      </c>
      <c r="O8" s="10">
        <f t="shared" si="3"/>
        <v>4.1794714197910263</v>
      </c>
      <c r="P8" s="13">
        <f t="shared" si="4"/>
        <v>393.93939393939394</v>
      </c>
    </row>
    <row r="9" spans="1:16" x14ac:dyDescent="0.3">
      <c r="A9" s="2">
        <v>44455</v>
      </c>
      <c r="B9" s="3" t="s">
        <v>39</v>
      </c>
      <c r="C9" s="10">
        <v>11</v>
      </c>
      <c r="D9" s="15">
        <v>1636</v>
      </c>
      <c r="E9" s="15">
        <f t="shared" si="0"/>
        <v>1647</v>
      </c>
      <c r="F9" s="10">
        <v>33</v>
      </c>
      <c r="G9" s="13">
        <f t="shared" si="1"/>
        <v>333.33333333333337</v>
      </c>
      <c r="I9" s="10">
        <v>7</v>
      </c>
      <c r="J9" s="15">
        <v>1634</v>
      </c>
      <c r="K9" s="15">
        <f t="shared" si="2"/>
        <v>1641</v>
      </c>
      <c r="L9" s="10">
        <v>33</v>
      </c>
      <c r="M9" s="10">
        <f t="shared" si="3"/>
        <v>36.363636363636367</v>
      </c>
      <c r="N9" s="10">
        <f t="shared" si="3"/>
        <v>0.12224938875305623</v>
      </c>
      <c r="O9" s="10">
        <f t="shared" si="3"/>
        <v>0.36429872495446264</v>
      </c>
      <c r="P9" s="13">
        <f t="shared" si="4"/>
        <v>212.12121212121212</v>
      </c>
    </row>
    <row r="10" spans="1:16" x14ac:dyDescent="0.3">
      <c r="A10" s="2">
        <v>44455</v>
      </c>
      <c r="B10" s="3" t="s">
        <v>38</v>
      </c>
      <c r="C10" s="10">
        <v>17</v>
      </c>
      <c r="D10" s="15">
        <v>1403</v>
      </c>
      <c r="E10" s="15">
        <f t="shared" si="0"/>
        <v>1420</v>
      </c>
      <c r="F10" s="10">
        <v>33</v>
      </c>
      <c r="G10" s="13">
        <f t="shared" si="1"/>
        <v>515.15151515151513</v>
      </c>
      <c r="I10" s="10">
        <v>7</v>
      </c>
      <c r="J10" s="15">
        <v>1440</v>
      </c>
      <c r="K10" s="15">
        <f t="shared" si="2"/>
        <v>1447</v>
      </c>
      <c r="L10" s="10">
        <v>33</v>
      </c>
      <c r="M10" s="10">
        <f t="shared" si="3"/>
        <v>58.82352941176471</v>
      </c>
      <c r="N10" s="10">
        <f t="shared" si="3"/>
        <v>-2.6372059871703493</v>
      </c>
      <c r="O10" s="10">
        <f t="shared" si="3"/>
        <v>-1.9014084507042253</v>
      </c>
      <c r="P10" s="13">
        <f t="shared" si="4"/>
        <v>212.12121212121212</v>
      </c>
    </row>
    <row r="11" spans="1:16" x14ac:dyDescent="0.3">
      <c r="A11" s="2">
        <v>44455</v>
      </c>
      <c r="B11" s="3" t="s">
        <v>36</v>
      </c>
      <c r="C11" s="10">
        <v>9</v>
      </c>
      <c r="D11" s="15">
        <v>2206</v>
      </c>
      <c r="E11" s="15">
        <f t="shared" si="0"/>
        <v>2215</v>
      </c>
      <c r="F11" s="10">
        <v>33</v>
      </c>
      <c r="G11" s="13">
        <f t="shared" si="1"/>
        <v>272.72727272727275</v>
      </c>
      <c r="I11" s="10">
        <v>15</v>
      </c>
      <c r="J11" s="15">
        <v>2400</v>
      </c>
      <c r="K11" s="15">
        <f t="shared" si="2"/>
        <v>2415</v>
      </c>
      <c r="L11" s="10">
        <v>33</v>
      </c>
      <c r="M11" s="10">
        <f t="shared" si="3"/>
        <v>-66.666666666666657</v>
      </c>
      <c r="N11" s="10">
        <f t="shared" si="3"/>
        <v>-8.7941976427923834</v>
      </c>
      <c r="O11" s="10">
        <f t="shared" si="3"/>
        <v>-9.0293453724604973</v>
      </c>
      <c r="P11" s="13">
        <f t="shared" si="4"/>
        <v>454.54545454545456</v>
      </c>
    </row>
    <row r="12" spans="1:16" x14ac:dyDescent="0.3">
      <c r="A12" s="2">
        <v>44459</v>
      </c>
      <c r="B12" s="3" t="s">
        <v>42</v>
      </c>
      <c r="C12" s="10">
        <v>18</v>
      </c>
      <c r="D12" s="15">
        <v>892</v>
      </c>
      <c r="E12" s="15">
        <f t="shared" ref="E12:E43" si="5">+C12+D12</f>
        <v>910</v>
      </c>
      <c r="F12" s="10">
        <v>33</v>
      </c>
      <c r="G12" s="13">
        <f t="shared" ref="G12:G43" si="6">(1000/F12)*C12</f>
        <v>545.4545454545455</v>
      </c>
      <c r="I12" s="10">
        <v>6</v>
      </c>
      <c r="J12" s="15">
        <v>510</v>
      </c>
      <c r="K12" s="15">
        <f t="shared" ref="K12:K43" si="7">+I12+J12</f>
        <v>516</v>
      </c>
      <c r="L12" s="10">
        <v>33</v>
      </c>
      <c r="M12" s="10">
        <f t="shared" ref="M12:M43" si="8">+(C12-I12)/C12*100</f>
        <v>66.666666666666657</v>
      </c>
      <c r="N12" s="10">
        <f t="shared" ref="N12:N43" si="9">+(D12-J12)/D12*100</f>
        <v>42.825112107623319</v>
      </c>
      <c r="O12" s="10">
        <f t="shared" ref="O12:O43" si="10">+(E12-K12)/E12*100</f>
        <v>43.296703296703299</v>
      </c>
      <c r="P12" s="13">
        <f t="shared" ref="P12:P43" si="11">(1000/L12)*I12</f>
        <v>181.81818181818181</v>
      </c>
    </row>
    <row r="13" spans="1:16" x14ac:dyDescent="0.3">
      <c r="A13" s="2">
        <v>44459</v>
      </c>
      <c r="B13" s="3" t="s">
        <v>43</v>
      </c>
      <c r="C13" s="10">
        <v>21</v>
      </c>
      <c r="D13" s="15">
        <v>664</v>
      </c>
      <c r="E13" s="15">
        <f t="shared" si="5"/>
        <v>685</v>
      </c>
      <c r="F13" s="10">
        <v>33</v>
      </c>
      <c r="G13" s="13">
        <f t="shared" si="6"/>
        <v>636.36363636363637</v>
      </c>
      <c r="I13" s="10">
        <v>6</v>
      </c>
      <c r="J13" s="15">
        <v>622</v>
      </c>
      <c r="K13" s="15">
        <f t="shared" si="7"/>
        <v>628</v>
      </c>
      <c r="L13" s="10">
        <v>33</v>
      </c>
      <c r="M13" s="10">
        <f t="shared" si="8"/>
        <v>71.428571428571431</v>
      </c>
      <c r="N13" s="10">
        <f t="shared" si="9"/>
        <v>6.3253012048192767</v>
      </c>
      <c r="O13" s="10">
        <f t="shared" si="10"/>
        <v>8.3211678832116789</v>
      </c>
      <c r="P13" s="13">
        <f t="shared" si="11"/>
        <v>181.81818181818181</v>
      </c>
    </row>
    <row r="14" spans="1:16" x14ac:dyDescent="0.3">
      <c r="A14" s="2">
        <v>44459</v>
      </c>
      <c r="B14" s="3" t="s">
        <v>40</v>
      </c>
      <c r="C14" s="10">
        <v>6</v>
      </c>
      <c r="D14" s="15">
        <v>1007</v>
      </c>
      <c r="E14" s="15">
        <f t="shared" si="5"/>
        <v>1013</v>
      </c>
      <c r="F14" s="10">
        <v>33</v>
      </c>
      <c r="G14" s="13">
        <f t="shared" si="6"/>
        <v>181.81818181818181</v>
      </c>
      <c r="I14" s="10">
        <v>5</v>
      </c>
      <c r="J14" s="15">
        <v>611</v>
      </c>
      <c r="K14" s="15">
        <f t="shared" si="7"/>
        <v>616</v>
      </c>
      <c r="L14" s="10">
        <v>33</v>
      </c>
      <c r="M14" s="10">
        <f t="shared" si="8"/>
        <v>16.666666666666664</v>
      </c>
      <c r="N14" s="10">
        <f t="shared" si="9"/>
        <v>39.324726911618669</v>
      </c>
      <c r="O14" s="10">
        <f t="shared" si="10"/>
        <v>39.190523198420536</v>
      </c>
      <c r="P14" s="13">
        <f t="shared" si="11"/>
        <v>151.51515151515153</v>
      </c>
    </row>
    <row r="15" spans="1:16" x14ac:dyDescent="0.3">
      <c r="A15" s="2">
        <v>44459</v>
      </c>
      <c r="B15" s="3" t="s">
        <v>41</v>
      </c>
      <c r="C15" s="10">
        <v>16</v>
      </c>
      <c r="D15" s="15">
        <v>642</v>
      </c>
      <c r="E15" s="15">
        <f t="shared" si="5"/>
        <v>658</v>
      </c>
      <c r="F15" s="10">
        <v>33</v>
      </c>
      <c r="G15" s="13">
        <f t="shared" si="6"/>
        <v>484.84848484848487</v>
      </c>
      <c r="I15" s="10">
        <v>6</v>
      </c>
      <c r="J15" s="15">
        <v>561</v>
      </c>
      <c r="K15" s="15">
        <f t="shared" si="7"/>
        <v>567</v>
      </c>
      <c r="L15" s="10">
        <v>33</v>
      </c>
      <c r="M15" s="10">
        <f t="shared" si="8"/>
        <v>62.5</v>
      </c>
      <c r="N15" s="10">
        <f t="shared" si="9"/>
        <v>12.616822429906541</v>
      </c>
      <c r="O15" s="10">
        <f t="shared" si="10"/>
        <v>13.829787234042554</v>
      </c>
      <c r="P15" s="13">
        <f t="shared" si="11"/>
        <v>181.81818181818181</v>
      </c>
    </row>
    <row r="16" spans="1:16" x14ac:dyDescent="0.3">
      <c r="A16" s="2">
        <v>44459</v>
      </c>
      <c r="B16" s="3" t="s">
        <v>37</v>
      </c>
      <c r="C16" s="10">
        <v>13</v>
      </c>
      <c r="D16" s="15">
        <v>957</v>
      </c>
      <c r="E16" s="15">
        <f t="shared" si="5"/>
        <v>970</v>
      </c>
      <c r="F16" s="10">
        <v>33</v>
      </c>
      <c r="G16" s="13">
        <f t="shared" si="6"/>
        <v>393.93939393939394</v>
      </c>
      <c r="I16" s="10">
        <v>6</v>
      </c>
      <c r="J16" s="10">
        <v>773</v>
      </c>
      <c r="K16" s="15">
        <f t="shared" si="7"/>
        <v>779</v>
      </c>
      <c r="L16" s="10">
        <v>33</v>
      </c>
      <c r="M16" s="10">
        <f t="shared" si="8"/>
        <v>53.846153846153847</v>
      </c>
      <c r="N16" s="10">
        <f t="shared" si="9"/>
        <v>19.226750261233018</v>
      </c>
      <c r="O16" s="10">
        <f t="shared" si="10"/>
        <v>19.690721649484537</v>
      </c>
      <c r="P16" s="13">
        <f t="shared" si="11"/>
        <v>181.81818181818181</v>
      </c>
    </row>
    <row r="17" spans="1:16" x14ac:dyDescent="0.3">
      <c r="A17" s="2">
        <v>44459</v>
      </c>
      <c r="B17" s="3" t="s">
        <v>39</v>
      </c>
      <c r="C17" s="10">
        <v>12</v>
      </c>
      <c r="D17" s="15">
        <v>893</v>
      </c>
      <c r="E17" s="15">
        <f t="shared" si="5"/>
        <v>905</v>
      </c>
      <c r="F17" s="10">
        <v>33</v>
      </c>
      <c r="G17" s="13">
        <f t="shared" si="6"/>
        <v>363.63636363636363</v>
      </c>
      <c r="I17" s="10">
        <v>14</v>
      </c>
      <c r="J17" s="10">
        <v>858</v>
      </c>
      <c r="K17" s="15">
        <f t="shared" si="7"/>
        <v>872</v>
      </c>
      <c r="L17" s="10">
        <v>33</v>
      </c>
      <c r="M17" s="10">
        <f t="shared" si="8"/>
        <v>-16.666666666666664</v>
      </c>
      <c r="N17" s="10">
        <f t="shared" si="9"/>
        <v>3.9193729003359463</v>
      </c>
      <c r="O17" s="10">
        <f t="shared" si="10"/>
        <v>3.6464088397790055</v>
      </c>
      <c r="P17" s="13">
        <f t="shared" si="11"/>
        <v>424.24242424242425</v>
      </c>
    </row>
    <row r="18" spans="1:16" x14ac:dyDescent="0.3">
      <c r="A18" s="2">
        <v>44459</v>
      </c>
      <c r="B18" s="3" t="s">
        <v>38</v>
      </c>
      <c r="C18" s="10">
        <v>17</v>
      </c>
      <c r="D18" s="10">
        <v>978</v>
      </c>
      <c r="E18" s="15">
        <f t="shared" si="5"/>
        <v>995</v>
      </c>
      <c r="F18" s="10">
        <v>33</v>
      </c>
      <c r="G18" s="13">
        <f t="shared" si="6"/>
        <v>515.15151515151513</v>
      </c>
      <c r="I18" s="10">
        <v>8</v>
      </c>
      <c r="J18" s="10">
        <v>780</v>
      </c>
      <c r="K18" s="15">
        <f t="shared" si="7"/>
        <v>788</v>
      </c>
      <c r="L18" s="10">
        <v>33</v>
      </c>
      <c r="M18" s="10">
        <f t="shared" si="8"/>
        <v>52.941176470588239</v>
      </c>
      <c r="N18" s="10">
        <f t="shared" si="9"/>
        <v>20.245398773006134</v>
      </c>
      <c r="O18" s="10">
        <f t="shared" si="10"/>
        <v>20.804020100502512</v>
      </c>
      <c r="P18" s="13">
        <f t="shared" si="11"/>
        <v>242.42424242424244</v>
      </c>
    </row>
    <row r="19" spans="1:16" x14ac:dyDescent="0.3">
      <c r="A19" s="2">
        <v>44459</v>
      </c>
      <c r="B19" s="3" t="s">
        <v>36</v>
      </c>
      <c r="C19" s="10">
        <v>9</v>
      </c>
      <c r="D19" s="15">
        <v>1208</v>
      </c>
      <c r="E19" s="15">
        <f t="shared" si="5"/>
        <v>1217</v>
      </c>
      <c r="F19" s="10">
        <v>33</v>
      </c>
      <c r="G19" s="13">
        <f t="shared" si="6"/>
        <v>272.72727272727275</v>
      </c>
      <c r="I19" s="10">
        <v>9</v>
      </c>
      <c r="J19" s="10">
        <v>893</v>
      </c>
      <c r="K19" s="15">
        <f t="shared" si="7"/>
        <v>902</v>
      </c>
      <c r="L19" s="10">
        <v>33</v>
      </c>
      <c r="M19" s="10">
        <f t="shared" si="8"/>
        <v>0</v>
      </c>
      <c r="N19" s="10">
        <f t="shared" si="9"/>
        <v>26.076158940397352</v>
      </c>
      <c r="O19" s="10">
        <f t="shared" si="10"/>
        <v>25.883319638455216</v>
      </c>
      <c r="P19" s="13">
        <f t="shared" si="11"/>
        <v>272.72727272727275</v>
      </c>
    </row>
    <row r="20" spans="1:16" x14ac:dyDescent="0.3">
      <c r="A20" s="2">
        <v>44459</v>
      </c>
      <c r="B20" s="3" t="s">
        <v>42</v>
      </c>
      <c r="C20" s="10">
        <v>5</v>
      </c>
      <c r="D20" s="15">
        <v>753</v>
      </c>
      <c r="E20" s="15">
        <f t="shared" si="5"/>
        <v>758</v>
      </c>
      <c r="F20" s="10">
        <v>33</v>
      </c>
      <c r="G20" s="13">
        <f t="shared" si="6"/>
        <v>151.51515151515153</v>
      </c>
      <c r="I20" s="10">
        <v>6</v>
      </c>
      <c r="J20" s="15">
        <v>705</v>
      </c>
      <c r="K20" s="15">
        <f t="shared" si="7"/>
        <v>711</v>
      </c>
      <c r="L20" s="10">
        <v>33</v>
      </c>
      <c r="M20" s="10">
        <f t="shared" si="8"/>
        <v>-20</v>
      </c>
      <c r="N20" s="10">
        <f t="shared" si="9"/>
        <v>6.3745019920318722</v>
      </c>
      <c r="O20" s="10">
        <f t="shared" si="10"/>
        <v>6.2005277044854878</v>
      </c>
      <c r="P20" s="13">
        <f t="shared" si="11"/>
        <v>181.81818181818181</v>
      </c>
    </row>
    <row r="21" spans="1:16" x14ac:dyDescent="0.3">
      <c r="A21" s="2">
        <v>44459</v>
      </c>
      <c r="B21" s="3" t="s">
        <v>43</v>
      </c>
      <c r="C21" s="10">
        <v>8</v>
      </c>
      <c r="D21" s="15">
        <v>2225</v>
      </c>
      <c r="E21" s="15">
        <f t="shared" si="5"/>
        <v>2233</v>
      </c>
      <c r="F21" s="10">
        <v>33</v>
      </c>
      <c r="G21" s="13">
        <f t="shared" si="6"/>
        <v>242.42424242424244</v>
      </c>
      <c r="I21" s="10">
        <v>10</v>
      </c>
      <c r="J21" s="15">
        <v>952</v>
      </c>
      <c r="K21" s="15">
        <f t="shared" si="7"/>
        <v>962</v>
      </c>
      <c r="L21" s="10">
        <v>33</v>
      </c>
      <c r="M21" s="10">
        <f t="shared" si="8"/>
        <v>-25</v>
      </c>
      <c r="N21" s="10">
        <f t="shared" si="9"/>
        <v>57.213483146067411</v>
      </c>
      <c r="O21" s="10">
        <f t="shared" si="10"/>
        <v>56.918943125839682</v>
      </c>
      <c r="P21" s="13">
        <f t="shared" si="11"/>
        <v>303.03030303030306</v>
      </c>
    </row>
    <row r="22" spans="1:16" x14ac:dyDescent="0.3">
      <c r="A22" s="2">
        <v>44459</v>
      </c>
      <c r="B22" s="3" t="s">
        <v>40</v>
      </c>
      <c r="C22" s="10">
        <v>9</v>
      </c>
      <c r="D22" s="15">
        <v>1433</v>
      </c>
      <c r="E22" s="15">
        <f t="shared" si="5"/>
        <v>1442</v>
      </c>
      <c r="F22" s="10">
        <v>33</v>
      </c>
      <c r="G22" s="13">
        <f t="shared" si="6"/>
        <v>272.72727272727275</v>
      </c>
      <c r="I22" s="10">
        <v>15</v>
      </c>
      <c r="J22" s="15">
        <v>1159</v>
      </c>
      <c r="K22" s="15">
        <f t="shared" si="7"/>
        <v>1174</v>
      </c>
      <c r="L22" s="10">
        <v>33</v>
      </c>
      <c r="M22" s="10">
        <f t="shared" si="8"/>
        <v>-66.666666666666657</v>
      </c>
      <c r="N22" s="10">
        <f t="shared" si="9"/>
        <v>19.120725750174458</v>
      </c>
      <c r="O22" s="10">
        <f t="shared" si="10"/>
        <v>18.585298196948681</v>
      </c>
      <c r="P22" s="13">
        <f t="shared" si="11"/>
        <v>454.54545454545456</v>
      </c>
    </row>
    <row r="23" spans="1:16" x14ac:dyDescent="0.3">
      <c r="A23" s="2">
        <v>44459</v>
      </c>
      <c r="B23" s="3" t="s">
        <v>41</v>
      </c>
      <c r="C23" s="10">
        <v>9</v>
      </c>
      <c r="D23" s="15">
        <v>991</v>
      </c>
      <c r="E23" s="15">
        <f t="shared" si="5"/>
        <v>1000</v>
      </c>
      <c r="F23" s="10">
        <v>33</v>
      </c>
      <c r="G23" s="13">
        <f t="shared" si="6"/>
        <v>272.72727272727275</v>
      </c>
      <c r="I23" s="10">
        <v>7</v>
      </c>
      <c r="J23" s="15">
        <v>1036</v>
      </c>
      <c r="K23" s="15">
        <f t="shared" si="7"/>
        <v>1043</v>
      </c>
      <c r="L23" s="10">
        <v>33</v>
      </c>
      <c r="M23" s="10">
        <f t="shared" si="8"/>
        <v>22.222222222222221</v>
      </c>
      <c r="N23" s="10">
        <f t="shared" si="9"/>
        <v>-4.5408678102926334</v>
      </c>
      <c r="O23" s="10">
        <f t="shared" si="10"/>
        <v>-4.3</v>
      </c>
      <c r="P23" s="13">
        <f t="shared" si="11"/>
        <v>212.12121212121212</v>
      </c>
    </row>
    <row r="24" spans="1:16" x14ac:dyDescent="0.3">
      <c r="A24" s="2">
        <v>44459</v>
      </c>
      <c r="B24" s="3" t="s">
        <v>37</v>
      </c>
      <c r="C24" s="10">
        <v>6</v>
      </c>
      <c r="D24" s="15">
        <v>805</v>
      </c>
      <c r="E24" s="15">
        <f t="shared" si="5"/>
        <v>811</v>
      </c>
      <c r="F24" s="10">
        <v>33</v>
      </c>
      <c r="G24" s="13">
        <f t="shared" si="6"/>
        <v>181.81818181818181</v>
      </c>
      <c r="I24" s="10">
        <v>46</v>
      </c>
      <c r="J24" s="15">
        <v>1087</v>
      </c>
      <c r="K24" s="15">
        <f t="shared" si="7"/>
        <v>1133</v>
      </c>
      <c r="L24" s="10">
        <v>33</v>
      </c>
      <c r="M24" s="10">
        <f t="shared" si="8"/>
        <v>-666.66666666666674</v>
      </c>
      <c r="N24" s="10">
        <f t="shared" si="9"/>
        <v>-35.031055900621119</v>
      </c>
      <c r="O24" s="10">
        <f t="shared" si="10"/>
        <v>-39.704069050554871</v>
      </c>
      <c r="P24" s="13">
        <f t="shared" si="11"/>
        <v>1393.939393939394</v>
      </c>
    </row>
    <row r="25" spans="1:16" x14ac:dyDescent="0.3">
      <c r="A25" s="2">
        <v>44459</v>
      </c>
      <c r="B25" s="3" t="s">
        <v>39</v>
      </c>
      <c r="C25" s="10">
        <v>5</v>
      </c>
      <c r="D25" s="15">
        <v>886</v>
      </c>
      <c r="E25" s="15">
        <f t="shared" si="5"/>
        <v>891</v>
      </c>
      <c r="F25" s="10">
        <v>33</v>
      </c>
      <c r="G25" s="13">
        <f t="shared" si="6"/>
        <v>151.51515151515153</v>
      </c>
      <c r="I25" s="10">
        <v>15</v>
      </c>
      <c r="J25" s="15">
        <v>1039</v>
      </c>
      <c r="K25" s="15">
        <f t="shared" si="7"/>
        <v>1054</v>
      </c>
      <c r="L25" s="10">
        <v>33</v>
      </c>
      <c r="M25" s="10">
        <f t="shared" si="8"/>
        <v>-200</v>
      </c>
      <c r="N25" s="10">
        <f t="shared" si="9"/>
        <v>-17.268623024830703</v>
      </c>
      <c r="O25" s="10">
        <f t="shared" si="10"/>
        <v>-18.29405162738496</v>
      </c>
      <c r="P25" s="13">
        <f t="shared" si="11"/>
        <v>454.54545454545456</v>
      </c>
    </row>
    <row r="26" spans="1:16" x14ac:dyDescent="0.3">
      <c r="A26" s="2">
        <v>44459</v>
      </c>
      <c r="B26" s="3" t="s">
        <v>38</v>
      </c>
      <c r="C26" s="10">
        <v>9</v>
      </c>
      <c r="D26" s="10">
        <v>1202</v>
      </c>
      <c r="E26" s="15">
        <f t="shared" si="5"/>
        <v>1211</v>
      </c>
      <c r="F26" s="10">
        <v>33</v>
      </c>
      <c r="G26" s="13">
        <f t="shared" si="6"/>
        <v>272.72727272727275</v>
      </c>
      <c r="I26" s="10">
        <v>10</v>
      </c>
      <c r="J26" s="15">
        <v>837</v>
      </c>
      <c r="K26" s="15">
        <f t="shared" si="7"/>
        <v>847</v>
      </c>
      <c r="L26" s="10">
        <v>33</v>
      </c>
      <c r="M26" s="10">
        <f t="shared" si="8"/>
        <v>-11.111111111111111</v>
      </c>
      <c r="N26" s="10">
        <f t="shared" si="9"/>
        <v>30.366056572379367</v>
      </c>
      <c r="O26" s="10">
        <f t="shared" si="10"/>
        <v>30.057803468208093</v>
      </c>
      <c r="P26" s="13">
        <f t="shared" si="11"/>
        <v>303.03030303030306</v>
      </c>
    </row>
    <row r="27" spans="1:16" x14ac:dyDescent="0.3">
      <c r="A27" s="2">
        <v>44459</v>
      </c>
      <c r="B27" s="3" t="s">
        <v>36</v>
      </c>
      <c r="C27" s="10">
        <v>10</v>
      </c>
      <c r="D27" s="15">
        <v>795</v>
      </c>
      <c r="E27" s="15">
        <f t="shared" si="5"/>
        <v>805</v>
      </c>
      <c r="F27" s="10">
        <v>33</v>
      </c>
      <c r="G27" s="13">
        <f t="shared" si="6"/>
        <v>303.03030303030306</v>
      </c>
      <c r="I27" s="10">
        <v>8</v>
      </c>
      <c r="J27" s="10">
        <v>925</v>
      </c>
      <c r="K27" s="15">
        <f t="shared" si="7"/>
        <v>933</v>
      </c>
      <c r="L27" s="10">
        <v>33</v>
      </c>
      <c r="M27" s="10">
        <f t="shared" si="8"/>
        <v>20</v>
      </c>
      <c r="N27" s="10">
        <f t="shared" si="9"/>
        <v>-16.352201257861633</v>
      </c>
      <c r="O27" s="10">
        <f t="shared" si="10"/>
        <v>-15.900621118012422</v>
      </c>
      <c r="P27" s="13">
        <f t="shared" si="11"/>
        <v>242.42424242424244</v>
      </c>
    </row>
    <row r="28" spans="1:16" x14ac:dyDescent="0.3">
      <c r="A28" s="2">
        <v>44460</v>
      </c>
      <c r="B28" s="3" t="s">
        <v>42</v>
      </c>
      <c r="C28" s="10">
        <v>9</v>
      </c>
      <c r="D28" s="10">
        <v>980</v>
      </c>
      <c r="E28" s="15">
        <f t="shared" si="5"/>
        <v>989</v>
      </c>
      <c r="F28" s="10">
        <v>33</v>
      </c>
      <c r="G28" s="13">
        <f t="shared" si="6"/>
        <v>272.72727272727275</v>
      </c>
      <c r="I28" s="10">
        <v>8</v>
      </c>
      <c r="J28" s="15">
        <v>1119</v>
      </c>
      <c r="K28" s="15">
        <f t="shared" si="7"/>
        <v>1127</v>
      </c>
      <c r="L28" s="10">
        <v>33</v>
      </c>
      <c r="M28" s="10">
        <f t="shared" si="8"/>
        <v>11.111111111111111</v>
      </c>
      <c r="N28" s="10">
        <f t="shared" si="9"/>
        <v>-14.183673469387756</v>
      </c>
      <c r="O28" s="10">
        <f t="shared" si="10"/>
        <v>-13.953488372093023</v>
      </c>
      <c r="P28" s="13">
        <f t="shared" si="11"/>
        <v>242.42424242424244</v>
      </c>
    </row>
    <row r="29" spans="1:16" x14ac:dyDescent="0.3">
      <c r="A29" s="2">
        <v>44460</v>
      </c>
      <c r="B29" s="3" t="s">
        <v>43</v>
      </c>
      <c r="C29" s="10">
        <v>5</v>
      </c>
      <c r="D29" s="15">
        <v>1047</v>
      </c>
      <c r="E29" s="15">
        <f t="shared" si="5"/>
        <v>1052</v>
      </c>
      <c r="F29" s="10">
        <v>33</v>
      </c>
      <c r="G29" s="13">
        <f t="shared" si="6"/>
        <v>151.51515151515153</v>
      </c>
      <c r="I29" s="10">
        <v>8</v>
      </c>
      <c r="J29" s="15">
        <v>1326</v>
      </c>
      <c r="K29" s="15">
        <f t="shared" si="7"/>
        <v>1334</v>
      </c>
      <c r="L29" s="10">
        <v>33</v>
      </c>
      <c r="M29" s="10">
        <f t="shared" si="8"/>
        <v>-60</v>
      </c>
      <c r="N29" s="10">
        <f t="shared" si="9"/>
        <v>-26.647564469914041</v>
      </c>
      <c r="O29" s="10">
        <f t="shared" si="10"/>
        <v>-26.806083650190114</v>
      </c>
      <c r="P29" s="13">
        <f t="shared" si="11"/>
        <v>242.42424242424244</v>
      </c>
    </row>
    <row r="30" spans="1:16" x14ac:dyDescent="0.3">
      <c r="A30" s="2">
        <v>44460</v>
      </c>
      <c r="B30" s="3" t="s">
        <v>40</v>
      </c>
      <c r="C30" s="10">
        <v>9</v>
      </c>
      <c r="D30" s="10">
        <v>921</v>
      </c>
      <c r="E30" s="15">
        <f t="shared" si="5"/>
        <v>930</v>
      </c>
      <c r="F30" s="10">
        <v>33</v>
      </c>
      <c r="G30" s="13">
        <f t="shared" si="6"/>
        <v>272.72727272727275</v>
      </c>
      <c r="I30" s="10">
        <v>9</v>
      </c>
      <c r="J30" s="15">
        <v>1087</v>
      </c>
      <c r="K30" s="15">
        <f t="shared" si="7"/>
        <v>1096</v>
      </c>
      <c r="L30" s="10">
        <v>33</v>
      </c>
      <c r="M30" s="10">
        <f t="shared" si="8"/>
        <v>0</v>
      </c>
      <c r="N30" s="10">
        <f t="shared" si="9"/>
        <v>-18.023887079261673</v>
      </c>
      <c r="O30" s="10">
        <f t="shared" si="10"/>
        <v>-17.8494623655914</v>
      </c>
      <c r="P30" s="13">
        <f t="shared" si="11"/>
        <v>272.72727272727275</v>
      </c>
    </row>
    <row r="31" spans="1:16" x14ac:dyDescent="0.3">
      <c r="A31" s="2">
        <v>44460</v>
      </c>
      <c r="B31" s="3" t="s">
        <v>41</v>
      </c>
      <c r="C31" s="10">
        <v>8</v>
      </c>
      <c r="D31" s="10">
        <v>929</v>
      </c>
      <c r="E31" s="15">
        <f t="shared" si="5"/>
        <v>937</v>
      </c>
      <c r="F31" s="10">
        <v>33</v>
      </c>
      <c r="G31" s="13">
        <f t="shared" si="6"/>
        <v>242.42424242424244</v>
      </c>
      <c r="I31" s="10">
        <v>5</v>
      </c>
      <c r="J31" s="15">
        <v>1211</v>
      </c>
      <c r="K31" s="15">
        <f t="shared" si="7"/>
        <v>1216</v>
      </c>
      <c r="L31" s="10">
        <v>33</v>
      </c>
      <c r="M31" s="10">
        <f t="shared" si="8"/>
        <v>37.5</v>
      </c>
      <c r="N31" s="10">
        <f t="shared" si="9"/>
        <v>-30.355220667384287</v>
      </c>
      <c r="O31" s="10">
        <f t="shared" si="10"/>
        <v>-29.775880469583775</v>
      </c>
      <c r="P31" s="13">
        <f t="shared" si="11"/>
        <v>151.51515151515153</v>
      </c>
    </row>
    <row r="32" spans="1:16" x14ac:dyDescent="0.3">
      <c r="A32" s="2">
        <v>44460</v>
      </c>
      <c r="B32" s="3" t="s">
        <v>37</v>
      </c>
      <c r="C32" s="10">
        <v>6</v>
      </c>
      <c r="D32" s="15">
        <v>1046</v>
      </c>
      <c r="E32" s="15">
        <f t="shared" si="5"/>
        <v>1052</v>
      </c>
      <c r="F32" s="10">
        <v>33</v>
      </c>
      <c r="G32" s="13">
        <f t="shared" si="6"/>
        <v>181.81818181818181</v>
      </c>
      <c r="I32" s="10">
        <v>9</v>
      </c>
      <c r="J32" s="15">
        <v>1003</v>
      </c>
      <c r="K32" s="15">
        <f t="shared" si="7"/>
        <v>1012</v>
      </c>
      <c r="L32" s="10">
        <v>33</v>
      </c>
      <c r="M32" s="10">
        <f t="shared" si="8"/>
        <v>-50</v>
      </c>
      <c r="N32" s="10">
        <f t="shared" si="9"/>
        <v>4.1108986615678775</v>
      </c>
      <c r="O32" s="10">
        <f t="shared" si="10"/>
        <v>3.8022813688212929</v>
      </c>
      <c r="P32" s="13">
        <f t="shared" si="11"/>
        <v>272.72727272727275</v>
      </c>
    </row>
    <row r="33" spans="1:16" x14ac:dyDescent="0.3">
      <c r="A33" s="2">
        <v>44460</v>
      </c>
      <c r="B33" s="3" t="s">
        <v>39</v>
      </c>
      <c r="C33" s="10">
        <v>6</v>
      </c>
      <c r="D33" s="15">
        <v>1086</v>
      </c>
      <c r="E33" s="15">
        <f t="shared" si="5"/>
        <v>1092</v>
      </c>
      <c r="F33" s="10">
        <v>33</v>
      </c>
      <c r="G33" s="13">
        <f t="shared" si="6"/>
        <v>181.81818181818181</v>
      </c>
      <c r="I33" s="10">
        <v>11</v>
      </c>
      <c r="J33" s="15">
        <v>1414</v>
      </c>
      <c r="K33" s="15">
        <f t="shared" si="7"/>
        <v>1425</v>
      </c>
      <c r="L33" s="10">
        <v>33</v>
      </c>
      <c r="M33" s="10">
        <f t="shared" si="8"/>
        <v>-83.333333333333343</v>
      </c>
      <c r="N33" s="10">
        <f t="shared" si="9"/>
        <v>-30.202578268876611</v>
      </c>
      <c r="O33" s="10">
        <f t="shared" si="10"/>
        <v>-30.494505494505496</v>
      </c>
      <c r="P33" s="13">
        <f t="shared" si="11"/>
        <v>333.33333333333337</v>
      </c>
    </row>
    <row r="34" spans="1:16" x14ac:dyDescent="0.3">
      <c r="A34" s="2">
        <v>44460</v>
      </c>
      <c r="B34" s="3" t="s">
        <v>38</v>
      </c>
      <c r="C34" s="10">
        <v>5</v>
      </c>
      <c r="D34" s="15">
        <v>1168</v>
      </c>
      <c r="E34" s="15">
        <f t="shared" si="5"/>
        <v>1173</v>
      </c>
      <c r="F34" s="10">
        <v>33</v>
      </c>
      <c r="G34" s="13">
        <f t="shared" si="6"/>
        <v>151.51515151515153</v>
      </c>
      <c r="I34" s="10">
        <v>8</v>
      </c>
      <c r="J34" s="15">
        <v>970</v>
      </c>
      <c r="K34" s="15">
        <f t="shared" si="7"/>
        <v>978</v>
      </c>
      <c r="L34" s="10">
        <v>33</v>
      </c>
      <c r="M34" s="10">
        <f t="shared" si="8"/>
        <v>-60</v>
      </c>
      <c r="N34" s="10">
        <f t="shared" si="9"/>
        <v>16.952054794520549</v>
      </c>
      <c r="O34" s="10">
        <f t="shared" si="10"/>
        <v>16.624040920716112</v>
      </c>
      <c r="P34" s="13">
        <f t="shared" si="11"/>
        <v>242.42424242424244</v>
      </c>
    </row>
    <row r="35" spans="1:16" x14ac:dyDescent="0.3">
      <c r="A35" s="2">
        <v>44460</v>
      </c>
      <c r="B35" s="3" t="s">
        <v>36</v>
      </c>
      <c r="C35" s="10">
        <v>8</v>
      </c>
      <c r="D35" s="10">
        <v>940</v>
      </c>
      <c r="E35" s="15">
        <f t="shared" si="5"/>
        <v>948</v>
      </c>
      <c r="F35" s="10">
        <v>33</v>
      </c>
      <c r="G35" s="13">
        <f t="shared" si="6"/>
        <v>242.42424242424244</v>
      </c>
      <c r="I35" s="10">
        <v>7</v>
      </c>
      <c r="J35" s="15">
        <v>1036</v>
      </c>
      <c r="K35" s="15">
        <f t="shared" si="7"/>
        <v>1043</v>
      </c>
      <c r="L35" s="10">
        <v>33</v>
      </c>
      <c r="M35" s="10">
        <f t="shared" si="8"/>
        <v>12.5</v>
      </c>
      <c r="N35" s="10">
        <f t="shared" si="9"/>
        <v>-10.212765957446807</v>
      </c>
      <c r="O35" s="10">
        <f t="shared" si="10"/>
        <v>-10.021097046413502</v>
      </c>
      <c r="P35" s="13">
        <f t="shared" si="11"/>
        <v>212.12121212121212</v>
      </c>
    </row>
    <row r="36" spans="1:16" x14ac:dyDescent="0.3">
      <c r="A36" s="2">
        <v>44461</v>
      </c>
      <c r="B36" s="3" t="s">
        <v>42</v>
      </c>
      <c r="C36" s="10">
        <v>4</v>
      </c>
      <c r="D36" s="15">
        <v>1855</v>
      </c>
      <c r="E36" s="15">
        <f t="shared" si="5"/>
        <v>1859</v>
      </c>
      <c r="F36" s="10">
        <v>33</v>
      </c>
      <c r="G36" s="13">
        <f t="shared" si="6"/>
        <v>121.21212121212122</v>
      </c>
      <c r="I36" s="10">
        <v>2</v>
      </c>
      <c r="J36" s="15">
        <v>2696</v>
      </c>
      <c r="K36" s="15">
        <f t="shared" si="7"/>
        <v>2698</v>
      </c>
      <c r="L36" s="10">
        <v>33</v>
      </c>
      <c r="M36" s="10">
        <f t="shared" si="8"/>
        <v>50</v>
      </c>
      <c r="N36" s="10">
        <f t="shared" si="9"/>
        <v>-45.336927223719677</v>
      </c>
      <c r="O36" s="10">
        <f t="shared" si="10"/>
        <v>-45.131791285637441</v>
      </c>
      <c r="P36" s="13">
        <f t="shared" si="11"/>
        <v>60.606060606060609</v>
      </c>
    </row>
    <row r="37" spans="1:16" x14ac:dyDescent="0.3">
      <c r="A37" s="2">
        <v>44461</v>
      </c>
      <c r="B37" s="3" t="s">
        <v>43</v>
      </c>
      <c r="C37" s="10">
        <v>6</v>
      </c>
      <c r="D37" s="15">
        <v>1450</v>
      </c>
      <c r="E37" s="15">
        <f t="shared" si="5"/>
        <v>1456</v>
      </c>
      <c r="F37" s="10">
        <v>33</v>
      </c>
      <c r="G37" s="13">
        <f t="shared" si="6"/>
        <v>181.81818181818181</v>
      </c>
      <c r="I37" s="10">
        <v>8</v>
      </c>
      <c r="J37" s="15">
        <v>4333</v>
      </c>
      <c r="K37" s="15">
        <f t="shared" si="7"/>
        <v>4341</v>
      </c>
      <c r="L37" s="10">
        <v>33</v>
      </c>
      <c r="M37" s="10">
        <f t="shared" si="8"/>
        <v>-33.333333333333329</v>
      </c>
      <c r="N37" s="10">
        <f t="shared" si="9"/>
        <v>-198.82758620689657</v>
      </c>
      <c r="O37" s="10">
        <f t="shared" si="10"/>
        <v>-198.14560439560441</v>
      </c>
      <c r="P37" s="13">
        <f t="shared" si="11"/>
        <v>242.42424242424244</v>
      </c>
    </row>
    <row r="38" spans="1:16" x14ac:dyDescent="0.3">
      <c r="A38" s="2">
        <v>44461</v>
      </c>
      <c r="B38" s="3" t="s">
        <v>40</v>
      </c>
      <c r="C38" s="10">
        <v>7</v>
      </c>
      <c r="D38" s="15">
        <v>1331</v>
      </c>
      <c r="E38" s="15">
        <f t="shared" si="5"/>
        <v>1338</v>
      </c>
      <c r="F38" s="10">
        <v>33</v>
      </c>
      <c r="G38" s="13">
        <f t="shared" si="6"/>
        <v>212.12121212121212</v>
      </c>
      <c r="I38" s="10">
        <v>4</v>
      </c>
      <c r="J38" s="15">
        <v>1507</v>
      </c>
      <c r="K38" s="15">
        <f t="shared" si="7"/>
        <v>1511</v>
      </c>
      <c r="L38" s="10">
        <v>33</v>
      </c>
      <c r="M38" s="10">
        <f t="shared" si="8"/>
        <v>42.857142857142854</v>
      </c>
      <c r="N38" s="10">
        <f t="shared" si="9"/>
        <v>-13.223140495867769</v>
      </c>
      <c r="O38" s="10">
        <f t="shared" si="10"/>
        <v>-12.929745889387146</v>
      </c>
      <c r="P38" s="13">
        <f t="shared" si="11"/>
        <v>121.21212121212122</v>
      </c>
    </row>
    <row r="39" spans="1:16" x14ac:dyDescent="0.3">
      <c r="A39" s="2">
        <v>44461</v>
      </c>
      <c r="B39" s="3" t="s">
        <v>41</v>
      </c>
      <c r="C39" s="10">
        <v>8</v>
      </c>
      <c r="D39" s="15">
        <v>2017</v>
      </c>
      <c r="E39" s="15">
        <f t="shared" si="5"/>
        <v>2025</v>
      </c>
      <c r="F39" s="10">
        <v>33</v>
      </c>
      <c r="G39" s="13">
        <f t="shared" si="6"/>
        <v>242.42424242424244</v>
      </c>
      <c r="I39" s="10">
        <v>8</v>
      </c>
      <c r="J39" s="15">
        <v>2544</v>
      </c>
      <c r="K39" s="15">
        <f t="shared" si="7"/>
        <v>2552</v>
      </c>
      <c r="L39" s="10">
        <v>33</v>
      </c>
      <c r="M39" s="10">
        <f t="shared" si="8"/>
        <v>0</v>
      </c>
      <c r="N39" s="10">
        <f t="shared" si="9"/>
        <v>-26.127912741695585</v>
      </c>
      <c r="O39" s="10">
        <f t="shared" si="10"/>
        <v>-26.024691358024693</v>
      </c>
      <c r="P39" s="13">
        <f t="shared" si="11"/>
        <v>242.42424242424244</v>
      </c>
    </row>
    <row r="40" spans="1:16" x14ac:dyDescent="0.3">
      <c r="A40" s="2">
        <v>44461</v>
      </c>
      <c r="B40" s="3" t="s">
        <v>37</v>
      </c>
      <c r="C40" s="10">
        <v>13</v>
      </c>
      <c r="D40" s="15">
        <v>1967</v>
      </c>
      <c r="E40" s="15">
        <f t="shared" si="5"/>
        <v>1980</v>
      </c>
      <c r="F40" s="10">
        <v>33</v>
      </c>
      <c r="G40" s="13">
        <f t="shared" si="6"/>
        <v>393.93939393939394</v>
      </c>
      <c r="I40" s="10">
        <v>5</v>
      </c>
      <c r="J40" s="15">
        <v>2019</v>
      </c>
      <c r="K40" s="15">
        <f t="shared" si="7"/>
        <v>2024</v>
      </c>
      <c r="L40" s="10">
        <v>33</v>
      </c>
      <c r="M40" s="10">
        <f t="shared" si="8"/>
        <v>61.53846153846154</v>
      </c>
      <c r="N40" s="10">
        <f t="shared" si="9"/>
        <v>-2.6436197254702596</v>
      </c>
      <c r="O40" s="10">
        <f t="shared" si="10"/>
        <v>-2.2222222222222223</v>
      </c>
      <c r="P40" s="13">
        <f t="shared" si="11"/>
        <v>151.51515151515153</v>
      </c>
    </row>
    <row r="41" spans="1:16" x14ac:dyDescent="0.3">
      <c r="A41" s="2">
        <v>44461</v>
      </c>
      <c r="B41" s="3" t="s">
        <v>39</v>
      </c>
      <c r="C41" s="10">
        <v>6</v>
      </c>
      <c r="D41" s="15">
        <v>1215</v>
      </c>
      <c r="E41" s="15">
        <f t="shared" si="5"/>
        <v>1221</v>
      </c>
      <c r="F41" s="10">
        <v>33</v>
      </c>
      <c r="G41" s="13">
        <f t="shared" si="6"/>
        <v>181.81818181818181</v>
      </c>
      <c r="I41" s="10">
        <v>5</v>
      </c>
      <c r="J41" s="15">
        <v>2019</v>
      </c>
      <c r="K41" s="15">
        <f t="shared" si="7"/>
        <v>2024</v>
      </c>
      <c r="L41" s="10">
        <v>33</v>
      </c>
      <c r="M41" s="10">
        <f t="shared" si="8"/>
        <v>16.666666666666664</v>
      </c>
      <c r="N41" s="10">
        <f t="shared" si="9"/>
        <v>-66.172839506172849</v>
      </c>
      <c r="O41" s="10">
        <f t="shared" si="10"/>
        <v>-65.765765765765778</v>
      </c>
      <c r="P41" s="13">
        <f t="shared" si="11"/>
        <v>151.51515151515153</v>
      </c>
    </row>
    <row r="42" spans="1:16" x14ac:dyDescent="0.3">
      <c r="A42" s="2">
        <v>44461</v>
      </c>
      <c r="B42" s="3" t="s">
        <v>38</v>
      </c>
      <c r="C42" s="10">
        <v>2</v>
      </c>
      <c r="D42" s="15">
        <v>1507</v>
      </c>
      <c r="E42" s="15">
        <f t="shared" si="5"/>
        <v>1509</v>
      </c>
      <c r="F42" s="10">
        <v>33</v>
      </c>
      <c r="G42" s="13">
        <f t="shared" si="6"/>
        <v>60.606060606060609</v>
      </c>
      <c r="I42" s="10">
        <v>5</v>
      </c>
      <c r="J42" s="15">
        <v>1230</v>
      </c>
      <c r="K42" s="15">
        <f t="shared" si="7"/>
        <v>1235</v>
      </c>
      <c r="L42" s="10">
        <v>33</v>
      </c>
      <c r="M42" s="10">
        <f t="shared" si="8"/>
        <v>-150</v>
      </c>
      <c r="N42" s="10">
        <f t="shared" si="9"/>
        <v>18.38088918380889</v>
      </c>
      <c r="O42" s="10">
        <f t="shared" si="10"/>
        <v>18.15772034459907</v>
      </c>
      <c r="P42" s="13">
        <f t="shared" si="11"/>
        <v>151.51515151515153</v>
      </c>
    </row>
    <row r="43" spans="1:16" x14ac:dyDescent="0.3">
      <c r="A43" s="2">
        <v>44461</v>
      </c>
      <c r="B43" s="3" t="s">
        <v>36</v>
      </c>
      <c r="C43" s="10">
        <v>10</v>
      </c>
      <c r="D43" s="15">
        <v>1954</v>
      </c>
      <c r="E43" s="15">
        <f t="shared" si="5"/>
        <v>1964</v>
      </c>
      <c r="F43" s="10">
        <v>33</v>
      </c>
      <c r="G43" s="13">
        <f t="shared" si="6"/>
        <v>303.03030303030306</v>
      </c>
      <c r="I43" s="10">
        <v>3</v>
      </c>
      <c r="J43" s="15">
        <v>1476</v>
      </c>
      <c r="K43" s="15">
        <f t="shared" si="7"/>
        <v>1479</v>
      </c>
      <c r="L43" s="10">
        <v>33</v>
      </c>
      <c r="M43" s="10">
        <f t="shared" si="8"/>
        <v>70</v>
      </c>
      <c r="N43" s="10">
        <f t="shared" si="9"/>
        <v>24.462640736949847</v>
      </c>
      <c r="O43" s="10">
        <f t="shared" si="10"/>
        <v>24.694501018329941</v>
      </c>
      <c r="P43" s="13">
        <f t="shared" si="11"/>
        <v>90.909090909090907</v>
      </c>
    </row>
    <row r="44" spans="1:16" x14ac:dyDescent="0.3">
      <c r="A44" s="2">
        <v>44462</v>
      </c>
      <c r="B44" s="3" t="s">
        <v>42</v>
      </c>
      <c r="C44" s="10">
        <v>28</v>
      </c>
      <c r="D44" s="15">
        <v>4766</v>
      </c>
      <c r="E44" s="15">
        <f t="shared" ref="E44:E75" si="12">+C44+D44</f>
        <v>4794</v>
      </c>
      <c r="F44" s="10">
        <v>33</v>
      </c>
      <c r="G44" s="13">
        <f t="shared" ref="G44:G75" si="13">(1000/F44)*C44</f>
        <v>848.4848484848485</v>
      </c>
      <c r="I44" s="10">
        <v>12</v>
      </c>
      <c r="J44" s="15">
        <v>2303</v>
      </c>
      <c r="K44" s="15">
        <f t="shared" ref="K44:K75" si="14">+I44+J44</f>
        <v>2315</v>
      </c>
      <c r="L44" s="10">
        <v>33</v>
      </c>
      <c r="M44" s="10">
        <f t="shared" ref="M44:M75" si="15">+(C44-I44)/C44*100</f>
        <v>57.142857142857139</v>
      </c>
      <c r="N44" s="10">
        <f t="shared" ref="N44:N75" si="16">+(D44-J44)/D44*100</f>
        <v>51.678556441460344</v>
      </c>
      <c r="O44" s="10">
        <f t="shared" ref="O44:O75" si="17">+(E44-K44)/E44*100</f>
        <v>51.71047142261159</v>
      </c>
      <c r="P44" s="13">
        <f t="shared" ref="P44:P75" si="18">(1000/L44)*I44</f>
        <v>363.63636363636363</v>
      </c>
    </row>
    <row r="45" spans="1:16" x14ac:dyDescent="0.3">
      <c r="A45" s="2">
        <v>44462</v>
      </c>
      <c r="B45" s="3" t="s">
        <v>43</v>
      </c>
      <c r="C45" s="10">
        <v>14</v>
      </c>
      <c r="D45" s="15">
        <v>1191</v>
      </c>
      <c r="E45" s="15">
        <f t="shared" si="12"/>
        <v>1205</v>
      </c>
      <c r="F45" s="10">
        <v>33</v>
      </c>
      <c r="G45" s="13">
        <f t="shared" si="13"/>
        <v>424.24242424242425</v>
      </c>
      <c r="I45" s="10">
        <v>18</v>
      </c>
      <c r="J45" s="15">
        <v>4411</v>
      </c>
      <c r="K45" s="15">
        <f t="shared" si="14"/>
        <v>4429</v>
      </c>
      <c r="L45" s="10">
        <v>33</v>
      </c>
      <c r="M45" s="10">
        <f t="shared" si="15"/>
        <v>-28.571428571428569</v>
      </c>
      <c r="N45" s="10">
        <f t="shared" si="16"/>
        <v>-270.36104114189754</v>
      </c>
      <c r="O45" s="10">
        <f t="shared" si="17"/>
        <v>-267.55186721991697</v>
      </c>
      <c r="P45" s="13">
        <f t="shared" si="18"/>
        <v>545.4545454545455</v>
      </c>
    </row>
    <row r="46" spans="1:16" x14ac:dyDescent="0.3">
      <c r="A46" s="2">
        <v>44462</v>
      </c>
      <c r="B46" s="3" t="s">
        <v>40</v>
      </c>
      <c r="C46" s="10">
        <v>22</v>
      </c>
      <c r="D46" s="15">
        <v>3256</v>
      </c>
      <c r="E46" s="15">
        <f t="shared" si="12"/>
        <v>3278</v>
      </c>
      <c r="F46" s="10">
        <v>33</v>
      </c>
      <c r="G46" s="13">
        <f t="shared" si="13"/>
        <v>666.66666666666674</v>
      </c>
      <c r="I46" s="10">
        <v>15</v>
      </c>
      <c r="J46" s="15">
        <v>1938</v>
      </c>
      <c r="K46" s="15">
        <f t="shared" si="14"/>
        <v>1953</v>
      </c>
      <c r="L46" s="10">
        <v>33</v>
      </c>
      <c r="M46" s="10">
        <f t="shared" si="15"/>
        <v>31.818181818181817</v>
      </c>
      <c r="N46" s="10">
        <f t="shared" si="16"/>
        <v>40.479115479115478</v>
      </c>
      <c r="O46" s="10">
        <f t="shared" si="17"/>
        <v>40.420988407565588</v>
      </c>
      <c r="P46" s="13">
        <f t="shared" si="18"/>
        <v>454.54545454545456</v>
      </c>
    </row>
    <row r="47" spans="1:16" x14ac:dyDescent="0.3">
      <c r="A47" s="2">
        <v>44462</v>
      </c>
      <c r="B47" s="3" t="s">
        <v>41</v>
      </c>
      <c r="C47" s="10">
        <v>15</v>
      </c>
      <c r="D47" s="15">
        <v>1689</v>
      </c>
      <c r="E47" s="15">
        <f t="shared" si="12"/>
        <v>1704</v>
      </c>
      <c r="F47" s="10">
        <v>33</v>
      </c>
      <c r="G47" s="13">
        <f t="shared" si="13"/>
        <v>454.54545454545456</v>
      </c>
      <c r="I47" s="10">
        <v>10</v>
      </c>
      <c r="J47" s="15">
        <v>1655</v>
      </c>
      <c r="K47" s="15">
        <f t="shared" si="14"/>
        <v>1665</v>
      </c>
      <c r="L47" s="10">
        <v>33</v>
      </c>
      <c r="M47" s="10">
        <f t="shared" si="15"/>
        <v>33.333333333333329</v>
      </c>
      <c r="N47" s="10">
        <f t="shared" si="16"/>
        <v>2.0130254588513914</v>
      </c>
      <c r="O47" s="10">
        <f t="shared" si="17"/>
        <v>2.2887323943661975</v>
      </c>
      <c r="P47" s="13">
        <f t="shared" si="18"/>
        <v>303.03030303030306</v>
      </c>
    </row>
    <row r="48" spans="1:16" x14ac:dyDescent="0.3">
      <c r="A48" s="2">
        <v>44462</v>
      </c>
      <c r="B48" s="3" t="s">
        <v>37</v>
      </c>
      <c r="C48" s="10">
        <v>12</v>
      </c>
      <c r="D48" s="15">
        <v>3564</v>
      </c>
      <c r="E48" s="15">
        <f t="shared" si="12"/>
        <v>3576</v>
      </c>
      <c r="F48" s="10">
        <v>33</v>
      </c>
      <c r="G48" s="13">
        <f t="shared" si="13"/>
        <v>363.63636363636363</v>
      </c>
      <c r="I48" s="10">
        <v>4</v>
      </c>
      <c r="J48" s="15">
        <v>1509</v>
      </c>
      <c r="K48" s="15">
        <f t="shared" si="14"/>
        <v>1513</v>
      </c>
      <c r="L48" s="10">
        <v>33</v>
      </c>
      <c r="M48" s="10">
        <f t="shared" si="15"/>
        <v>66.666666666666657</v>
      </c>
      <c r="N48" s="10">
        <f t="shared" si="16"/>
        <v>57.659932659932657</v>
      </c>
      <c r="O48" s="10">
        <f t="shared" si="17"/>
        <v>57.69015659955258</v>
      </c>
      <c r="P48" s="13">
        <f t="shared" si="18"/>
        <v>121.21212121212122</v>
      </c>
    </row>
    <row r="49" spans="1:16" x14ac:dyDescent="0.3">
      <c r="A49" s="2">
        <v>44462</v>
      </c>
      <c r="B49" s="3" t="s">
        <v>39</v>
      </c>
      <c r="C49" s="10">
        <v>13</v>
      </c>
      <c r="D49" s="15">
        <v>1531</v>
      </c>
      <c r="E49" s="15">
        <f t="shared" si="12"/>
        <v>1544</v>
      </c>
      <c r="F49" s="10">
        <v>33</v>
      </c>
      <c r="G49" s="13">
        <f t="shared" si="13"/>
        <v>393.93939393939394</v>
      </c>
      <c r="I49" s="10">
        <v>13</v>
      </c>
      <c r="J49" s="15">
        <v>2529</v>
      </c>
      <c r="K49" s="15">
        <f t="shared" si="14"/>
        <v>2542</v>
      </c>
      <c r="L49" s="10">
        <v>33</v>
      </c>
      <c r="M49" s="10">
        <f t="shared" si="15"/>
        <v>0</v>
      </c>
      <c r="N49" s="10">
        <f t="shared" si="16"/>
        <v>-65.186152841280204</v>
      </c>
      <c r="O49" s="10">
        <f t="shared" si="17"/>
        <v>-64.637305699481857</v>
      </c>
      <c r="P49" s="13">
        <f t="shared" si="18"/>
        <v>393.93939393939394</v>
      </c>
    </row>
    <row r="50" spans="1:16" x14ac:dyDescent="0.3">
      <c r="A50" s="2">
        <v>44462</v>
      </c>
      <c r="B50" s="3" t="s">
        <v>38</v>
      </c>
      <c r="C50" s="10">
        <v>16</v>
      </c>
      <c r="D50" s="15">
        <v>1435</v>
      </c>
      <c r="E50" s="15">
        <f t="shared" si="12"/>
        <v>1451</v>
      </c>
      <c r="F50" s="10">
        <v>33</v>
      </c>
      <c r="G50" s="13">
        <f t="shared" si="13"/>
        <v>484.84848484848487</v>
      </c>
      <c r="I50" s="10">
        <v>18</v>
      </c>
      <c r="J50" s="15">
        <v>2983</v>
      </c>
      <c r="K50" s="15">
        <f t="shared" si="14"/>
        <v>3001</v>
      </c>
      <c r="L50" s="10">
        <v>33</v>
      </c>
      <c r="M50" s="10">
        <f t="shared" si="15"/>
        <v>-12.5</v>
      </c>
      <c r="N50" s="10">
        <f t="shared" si="16"/>
        <v>-107.87456445993031</v>
      </c>
      <c r="O50" s="10">
        <f t="shared" si="17"/>
        <v>-106.82288077188147</v>
      </c>
      <c r="P50" s="13">
        <f t="shared" si="18"/>
        <v>545.4545454545455</v>
      </c>
    </row>
    <row r="51" spans="1:16" x14ac:dyDescent="0.3">
      <c r="A51" s="2">
        <v>44462</v>
      </c>
      <c r="B51" s="3" t="s">
        <v>36</v>
      </c>
      <c r="C51" s="10">
        <v>17</v>
      </c>
      <c r="D51" s="15">
        <v>1690</v>
      </c>
      <c r="E51" s="15">
        <f t="shared" si="12"/>
        <v>1707</v>
      </c>
      <c r="F51" s="10">
        <v>33</v>
      </c>
      <c r="G51" s="13">
        <f t="shared" si="13"/>
        <v>515.15151515151513</v>
      </c>
      <c r="I51" s="10">
        <v>11</v>
      </c>
      <c r="J51" s="15">
        <v>1436</v>
      </c>
      <c r="K51" s="15">
        <f t="shared" si="14"/>
        <v>1447</v>
      </c>
      <c r="L51" s="10">
        <v>33</v>
      </c>
      <c r="M51" s="10">
        <f t="shared" si="15"/>
        <v>35.294117647058826</v>
      </c>
      <c r="N51" s="10">
        <f t="shared" si="16"/>
        <v>15.029585798816569</v>
      </c>
      <c r="O51" s="10">
        <f t="shared" si="17"/>
        <v>15.231400117164618</v>
      </c>
      <c r="P51" s="13">
        <f t="shared" si="18"/>
        <v>333.33333333333337</v>
      </c>
    </row>
    <row r="52" spans="1:16" x14ac:dyDescent="0.3">
      <c r="A52" s="2">
        <v>44466</v>
      </c>
      <c r="B52" s="3" t="s">
        <v>42</v>
      </c>
      <c r="C52" s="10">
        <v>2</v>
      </c>
      <c r="D52" s="15">
        <v>785</v>
      </c>
      <c r="E52" s="15">
        <f t="shared" si="12"/>
        <v>787</v>
      </c>
      <c r="F52" s="10">
        <v>33</v>
      </c>
      <c r="G52" s="13">
        <f t="shared" si="13"/>
        <v>60.606060606060609</v>
      </c>
      <c r="I52" s="10">
        <v>0</v>
      </c>
      <c r="J52" s="15">
        <v>829</v>
      </c>
      <c r="K52" s="15">
        <f t="shared" si="14"/>
        <v>829</v>
      </c>
      <c r="L52" s="10">
        <v>33</v>
      </c>
      <c r="M52" s="10">
        <f t="shared" si="15"/>
        <v>100</v>
      </c>
      <c r="N52" s="10">
        <f t="shared" si="16"/>
        <v>-5.6050955414012744</v>
      </c>
      <c r="O52" s="10">
        <f t="shared" si="17"/>
        <v>-5.3367217280813213</v>
      </c>
      <c r="P52" s="13">
        <f t="shared" si="18"/>
        <v>0</v>
      </c>
    </row>
    <row r="53" spans="1:16" x14ac:dyDescent="0.3">
      <c r="A53" s="2">
        <v>44466</v>
      </c>
      <c r="B53" s="3" t="s">
        <v>43</v>
      </c>
      <c r="C53" s="10">
        <v>3</v>
      </c>
      <c r="D53" s="10">
        <v>658</v>
      </c>
      <c r="E53" s="15">
        <f t="shared" si="12"/>
        <v>661</v>
      </c>
      <c r="F53" s="10">
        <v>33</v>
      </c>
      <c r="G53" s="13">
        <f t="shared" si="13"/>
        <v>90.909090909090907</v>
      </c>
      <c r="I53" s="10">
        <v>6</v>
      </c>
      <c r="J53" s="15">
        <v>1030</v>
      </c>
      <c r="K53" s="15">
        <f t="shared" si="14"/>
        <v>1036</v>
      </c>
      <c r="L53" s="10">
        <v>33</v>
      </c>
      <c r="M53" s="10">
        <f t="shared" si="15"/>
        <v>-100</v>
      </c>
      <c r="N53" s="10">
        <f t="shared" si="16"/>
        <v>-56.534954407294833</v>
      </c>
      <c r="O53" s="10">
        <f t="shared" si="17"/>
        <v>-56.732223903177001</v>
      </c>
      <c r="P53" s="13">
        <f t="shared" si="18"/>
        <v>181.81818181818181</v>
      </c>
    </row>
    <row r="54" spans="1:16" x14ac:dyDescent="0.3">
      <c r="A54" s="2">
        <v>44466</v>
      </c>
      <c r="B54" s="3" t="s">
        <v>40</v>
      </c>
      <c r="C54" s="10">
        <v>2</v>
      </c>
      <c r="D54" s="15">
        <v>1214</v>
      </c>
      <c r="E54" s="15">
        <f t="shared" si="12"/>
        <v>1216</v>
      </c>
      <c r="F54" s="10">
        <v>33</v>
      </c>
      <c r="G54" s="13">
        <f t="shared" si="13"/>
        <v>60.606060606060609</v>
      </c>
      <c r="I54" s="10">
        <v>4</v>
      </c>
      <c r="J54" s="15">
        <v>594</v>
      </c>
      <c r="K54" s="15">
        <f t="shared" si="14"/>
        <v>598</v>
      </c>
      <c r="L54" s="10">
        <v>33</v>
      </c>
      <c r="M54" s="10">
        <f t="shared" si="15"/>
        <v>-100</v>
      </c>
      <c r="N54" s="10">
        <f t="shared" si="16"/>
        <v>51.070840197693578</v>
      </c>
      <c r="O54" s="10">
        <f t="shared" si="17"/>
        <v>50.82236842105263</v>
      </c>
      <c r="P54" s="13">
        <f t="shared" si="18"/>
        <v>121.21212121212122</v>
      </c>
    </row>
    <row r="55" spans="1:16" x14ac:dyDescent="0.3">
      <c r="A55" s="2">
        <v>44466</v>
      </c>
      <c r="B55" s="3" t="s">
        <v>41</v>
      </c>
      <c r="C55" s="10">
        <v>6</v>
      </c>
      <c r="D55" s="15">
        <v>1114</v>
      </c>
      <c r="E55" s="15">
        <f t="shared" si="12"/>
        <v>1120</v>
      </c>
      <c r="F55" s="10">
        <v>33</v>
      </c>
      <c r="G55" s="13">
        <f t="shared" si="13"/>
        <v>181.81818181818181</v>
      </c>
      <c r="I55" s="10">
        <v>4</v>
      </c>
      <c r="J55" s="15">
        <v>5987</v>
      </c>
      <c r="K55" s="15">
        <f t="shared" si="14"/>
        <v>5991</v>
      </c>
      <c r="L55" s="10">
        <v>33</v>
      </c>
      <c r="M55" s="10">
        <f t="shared" si="15"/>
        <v>33.333333333333329</v>
      </c>
      <c r="N55" s="10">
        <f t="shared" si="16"/>
        <v>-437.4326750448833</v>
      </c>
      <c r="O55" s="10">
        <f t="shared" si="17"/>
        <v>-434.91071428571433</v>
      </c>
      <c r="P55" s="13">
        <f t="shared" si="18"/>
        <v>121.21212121212122</v>
      </c>
    </row>
    <row r="56" spans="1:16" x14ac:dyDescent="0.3">
      <c r="A56" s="2">
        <v>44466</v>
      </c>
      <c r="B56" s="3" t="s">
        <v>37</v>
      </c>
      <c r="C56" s="10">
        <v>3</v>
      </c>
      <c r="D56" s="15">
        <v>467</v>
      </c>
      <c r="E56" s="15">
        <f t="shared" si="12"/>
        <v>470</v>
      </c>
      <c r="F56" s="10">
        <v>33</v>
      </c>
      <c r="G56" s="13">
        <f t="shared" si="13"/>
        <v>90.909090909090907</v>
      </c>
      <c r="I56" s="10">
        <v>2</v>
      </c>
      <c r="J56" s="15">
        <v>576</v>
      </c>
      <c r="K56" s="15">
        <f t="shared" si="14"/>
        <v>578</v>
      </c>
      <c r="L56" s="10">
        <v>33</v>
      </c>
      <c r="M56" s="10">
        <f t="shared" si="15"/>
        <v>33.333333333333329</v>
      </c>
      <c r="N56" s="10">
        <f t="shared" si="16"/>
        <v>-23.340471092077088</v>
      </c>
      <c r="O56" s="10">
        <f t="shared" si="17"/>
        <v>-22.978723404255319</v>
      </c>
      <c r="P56" s="13">
        <f t="shared" si="18"/>
        <v>60.606060606060609</v>
      </c>
    </row>
    <row r="57" spans="1:16" x14ac:dyDescent="0.3">
      <c r="A57" s="2">
        <v>44466</v>
      </c>
      <c r="B57" s="3" t="s">
        <v>39</v>
      </c>
      <c r="C57" s="10">
        <v>1</v>
      </c>
      <c r="D57" s="15">
        <v>1051</v>
      </c>
      <c r="E57" s="15">
        <f t="shared" si="12"/>
        <v>1052</v>
      </c>
      <c r="F57" s="10">
        <v>33</v>
      </c>
      <c r="G57" s="13">
        <f t="shared" si="13"/>
        <v>30.303030303030305</v>
      </c>
      <c r="I57" s="10">
        <v>5</v>
      </c>
      <c r="J57" s="15">
        <v>504</v>
      </c>
      <c r="K57" s="15">
        <f t="shared" si="14"/>
        <v>509</v>
      </c>
      <c r="L57" s="10">
        <v>33</v>
      </c>
      <c r="M57" s="10">
        <f t="shared" si="15"/>
        <v>-400</v>
      </c>
      <c r="N57" s="10">
        <f t="shared" si="16"/>
        <v>52.045670789724078</v>
      </c>
      <c r="O57" s="10">
        <f t="shared" si="17"/>
        <v>51.615969581749056</v>
      </c>
      <c r="P57" s="13">
        <f t="shared" si="18"/>
        <v>151.51515151515153</v>
      </c>
    </row>
    <row r="58" spans="1:16" x14ac:dyDescent="0.3">
      <c r="A58" s="2">
        <v>44466</v>
      </c>
      <c r="B58" s="3" t="s">
        <v>38</v>
      </c>
      <c r="C58" s="10">
        <v>3</v>
      </c>
      <c r="D58" s="15">
        <v>609</v>
      </c>
      <c r="E58" s="15">
        <f t="shared" si="12"/>
        <v>612</v>
      </c>
      <c r="F58" s="10">
        <v>33</v>
      </c>
      <c r="G58" s="13">
        <f t="shared" si="13"/>
        <v>90.909090909090907</v>
      </c>
      <c r="I58" s="10">
        <v>2</v>
      </c>
      <c r="J58" s="15">
        <v>571</v>
      </c>
      <c r="K58" s="15">
        <f t="shared" si="14"/>
        <v>573</v>
      </c>
      <c r="L58" s="10">
        <v>33</v>
      </c>
      <c r="M58" s="10">
        <f t="shared" si="15"/>
        <v>33.333333333333329</v>
      </c>
      <c r="N58" s="10">
        <f t="shared" si="16"/>
        <v>6.2397372742200332</v>
      </c>
      <c r="O58" s="10">
        <f t="shared" si="17"/>
        <v>6.3725490196078427</v>
      </c>
      <c r="P58" s="13">
        <f t="shared" si="18"/>
        <v>60.606060606060609</v>
      </c>
    </row>
    <row r="59" spans="1:16" x14ac:dyDescent="0.3">
      <c r="A59" s="2">
        <v>44466</v>
      </c>
      <c r="B59" s="3" t="s">
        <v>36</v>
      </c>
      <c r="C59" s="10">
        <v>0</v>
      </c>
      <c r="D59" s="15">
        <v>528</v>
      </c>
      <c r="E59" s="15">
        <f t="shared" si="12"/>
        <v>528</v>
      </c>
      <c r="F59" s="10">
        <v>33</v>
      </c>
      <c r="G59" s="13">
        <f t="shared" si="13"/>
        <v>0</v>
      </c>
      <c r="I59" s="10">
        <v>2</v>
      </c>
      <c r="J59" s="15">
        <v>479</v>
      </c>
      <c r="K59" s="15">
        <f t="shared" si="14"/>
        <v>481</v>
      </c>
      <c r="L59" s="10">
        <v>33</v>
      </c>
      <c r="M59" s="10" t="e">
        <f t="shared" si="15"/>
        <v>#DIV/0!</v>
      </c>
      <c r="N59" s="10">
        <f t="shared" si="16"/>
        <v>9.2803030303030312</v>
      </c>
      <c r="O59" s="10">
        <f t="shared" si="17"/>
        <v>8.9015151515151523</v>
      </c>
      <c r="P59" s="13">
        <f t="shared" si="18"/>
        <v>60.606060606060609</v>
      </c>
    </row>
    <row r="60" spans="1:16" x14ac:dyDescent="0.3">
      <c r="A60" s="2">
        <v>44467</v>
      </c>
      <c r="B60" s="3" t="s">
        <v>42</v>
      </c>
      <c r="C60" s="10">
        <v>42</v>
      </c>
      <c r="D60" s="15">
        <v>3231</v>
      </c>
      <c r="E60" s="15">
        <f t="shared" si="12"/>
        <v>3273</v>
      </c>
      <c r="F60" s="10">
        <v>33</v>
      </c>
      <c r="G60" s="13">
        <f t="shared" si="13"/>
        <v>1272.7272727272727</v>
      </c>
      <c r="I60" s="10">
        <v>58</v>
      </c>
      <c r="J60" s="15">
        <v>3150</v>
      </c>
      <c r="K60" s="15">
        <f t="shared" si="14"/>
        <v>3208</v>
      </c>
      <c r="L60" s="10">
        <v>33</v>
      </c>
      <c r="M60" s="10">
        <f t="shared" si="15"/>
        <v>-38.095238095238095</v>
      </c>
      <c r="N60" s="10">
        <f t="shared" si="16"/>
        <v>2.5069637883008355</v>
      </c>
      <c r="O60" s="10">
        <f t="shared" si="17"/>
        <v>1.9859456156431408</v>
      </c>
      <c r="P60" s="13">
        <f t="shared" si="18"/>
        <v>1757.5757575757577</v>
      </c>
    </row>
    <row r="61" spans="1:16" x14ac:dyDescent="0.3">
      <c r="A61" s="2">
        <v>44467</v>
      </c>
      <c r="B61" s="3" t="s">
        <v>43</v>
      </c>
      <c r="C61" s="10">
        <v>32</v>
      </c>
      <c r="D61" s="15">
        <v>3194</v>
      </c>
      <c r="E61" s="15">
        <f t="shared" si="12"/>
        <v>3226</v>
      </c>
      <c r="F61" s="10">
        <v>33</v>
      </c>
      <c r="G61" s="13">
        <f t="shared" si="13"/>
        <v>969.69696969696975</v>
      </c>
      <c r="I61" s="10">
        <v>57</v>
      </c>
      <c r="J61" s="15">
        <v>3227</v>
      </c>
      <c r="K61" s="15">
        <f t="shared" si="14"/>
        <v>3284</v>
      </c>
      <c r="L61" s="10">
        <v>33</v>
      </c>
      <c r="M61" s="10">
        <f t="shared" si="15"/>
        <v>-78.125</v>
      </c>
      <c r="N61" s="10">
        <f t="shared" si="16"/>
        <v>-1.0331872260488417</v>
      </c>
      <c r="O61" s="10">
        <f t="shared" si="17"/>
        <v>-1.7978921264724117</v>
      </c>
      <c r="P61" s="13">
        <f t="shared" si="18"/>
        <v>1727.2727272727273</v>
      </c>
    </row>
    <row r="62" spans="1:16" x14ac:dyDescent="0.3">
      <c r="A62" s="2">
        <v>44467</v>
      </c>
      <c r="B62" s="3" t="s">
        <v>40</v>
      </c>
      <c r="C62" s="10">
        <v>37</v>
      </c>
      <c r="D62" s="15">
        <v>3204</v>
      </c>
      <c r="E62" s="15">
        <f t="shared" si="12"/>
        <v>3241</v>
      </c>
      <c r="F62" s="10">
        <v>33</v>
      </c>
      <c r="G62" s="13">
        <f t="shared" si="13"/>
        <v>1121.2121212121212</v>
      </c>
      <c r="I62" s="10">
        <v>59</v>
      </c>
      <c r="J62" s="15">
        <v>5424</v>
      </c>
      <c r="K62" s="15">
        <f t="shared" si="14"/>
        <v>5483</v>
      </c>
      <c r="L62" s="10">
        <v>33</v>
      </c>
      <c r="M62" s="10">
        <f t="shared" si="15"/>
        <v>-59.45945945945946</v>
      </c>
      <c r="N62" s="10">
        <f t="shared" si="16"/>
        <v>-69.288389513108612</v>
      </c>
      <c r="O62" s="10">
        <f t="shared" si="17"/>
        <v>-69.176180191298982</v>
      </c>
      <c r="P62" s="13">
        <f t="shared" si="18"/>
        <v>1787.878787878788</v>
      </c>
    </row>
    <row r="63" spans="1:16" x14ac:dyDescent="0.3">
      <c r="A63" s="2">
        <v>44467</v>
      </c>
      <c r="B63" s="3" t="s">
        <v>41</v>
      </c>
      <c r="C63" s="10">
        <v>52</v>
      </c>
      <c r="D63" s="15">
        <v>3117</v>
      </c>
      <c r="E63" s="15">
        <f t="shared" si="12"/>
        <v>3169</v>
      </c>
      <c r="F63" s="10">
        <v>33</v>
      </c>
      <c r="G63" s="13">
        <f t="shared" si="13"/>
        <v>1575.7575757575758</v>
      </c>
      <c r="I63" s="10">
        <v>52</v>
      </c>
      <c r="J63" s="15">
        <v>3457</v>
      </c>
      <c r="K63" s="15">
        <f t="shared" si="14"/>
        <v>3509</v>
      </c>
      <c r="L63" s="10">
        <v>33</v>
      </c>
      <c r="M63" s="10">
        <f t="shared" si="15"/>
        <v>0</v>
      </c>
      <c r="N63" s="10">
        <f t="shared" si="16"/>
        <v>-10.907924286172602</v>
      </c>
      <c r="O63" s="10">
        <f t="shared" si="17"/>
        <v>-10.728936573051435</v>
      </c>
      <c r="P63" s="13">
        <f t="shared" si="18"/>
        <v>1575.7575757575758</v>
      </c>
    </row>
    <row r="64" spans="1:16" x14ac:dyDescent="0.3">
      <c r="A64" s="2">
        <v>44467</v>
      </c>
      <c r="B64" s="3" t="s">
        <v>37</v>
      </c>
      <c r="C64" s="10">
        <v>68</v>
      </c>
      <c r="D64" s="15">
        <v>4796</v>
      </c>
      <c r="E64" s="15">
        <f t="shared" si="12"/>
        <v>4864</v>
      </c>
      <c r="F64" s="10">
        <v>33</v>
      </c>
      <c r="G64" s="13">
        <f t="shared" si="13"/>
        <v>2060.6060606060605</v>
      </c>
      <c r="I64" s="10">
        <v>50</v>
      </c>
      <c r="J64" s="15">
        <v>4923</v>
      </c>
      <c r="K64" s="15">
        <f t="shared" si="14"/>
        <v>4973</v>
      </c>
      <c r="L64" s="10">
        <v>33</v>
      </c>
      <c r="M64" s="10">
        <f t="shared" si="15"/>
        <v>26.47058823529412</v>
      </c>
      <c r="N64" s="10">
        <f t="shared" si="16"/>
        <v>-2.6480400333611342</v>
      </c>
      <c r="O64" s="10">
        <f t="shared" si="17"/>
        <v>-2.2409539473684208</v>
      </c>
      <c r="P64" s="13">
        <f t="shared" si="18"/>
        <v>1515.1515151515152</v>
      </c>
    </row>
    <row r="65" spans="1:16" x14ac:dyDescent="0.3">
      <c r="A65" s="2">
        <v>44467</v>
      </c>
      <c r="B65" s="3" t="s">
        <v>39</v>
      </c>
      <c r="C65" s="10">
        <v>62</v>
      </c>
      <c r="D65" s="15">
        <v>4900</v>
      </c>
      <c r="E65" s="15">
        <f t="shared" si="12"/>
        <v>4962</v>
      </c>
      <c r="F65" s="10">
        <v>33</v>
      </c>
      <c r="G65" s="13">
        <f t="shared" si="13"/>
        <v>1878.787878787879</v>
      </c>
      <c r="I65" s="10">
        <v>52</v>
      </c>
      <c r="J65" s="15">
        <v>5103</v>
      </c>
      <c r="K65" s="15">
        <f t="shared" si="14"/>
        <v>5155</v>
      </c>
      <c r="L65" s="10">
        <v>33</v>
      </c>
      <c r="M65" s="10">
        <f t="shared" si="15"/>
        <v>16.129032258064516</v>
      </c>
      <c r="N65" s="10">
        <f t="shared" si="16"/>
        <v>-4.1428571428571423</v>
      </c>
      <c r="O65" s="10">
        <f t="shared" si="17"/>
        <v>-3.8895606610237805</v>
      </c>
      <c r="P65" s="13">
        <f t="shared" si="18"/>
        <v>1575.7575757575758</v>
      </c>
    </row>
    <row r="66" spans="1:16" x14ac:dyDescent="0.3">
      <c r="A66" s="2">
        <v>44467</v>
      </c>
      <c r="B66" s="3" t="s">
        <v>38</v>
      </c>
      <c r="C66" s="10">
        <v>61</v>
      </c>
      <c r="D66" s="15">
        <v>5154</v>
      </c>
      <c r="E66" s="15">
        <f t="shared" si="12"/>
        <v>5215</v>
      </c>
      <c r="F66" s="10">
        <v>33</v>
      </c>
      <c r="G66" s="13">
        <f t="shared" si="13"/>
        <v>1848.4848484848485</v>
      </c>
      <c r="I66" s="10">
        <v>56</v>
      </c>
      <c r="J66" s="15">
        <v>4537</v>
      </c>
      <c r="K66" s="15">
        <f t="shared" si="14"/>
        <v>4593</v>
      </c>
      <c r="L66" s="10">
        <v>33</v>
      </c>
      <c r="M66" s="10">
        <f t="shared" si="15"/>
        <v>8.1967213114754092</v>
      </c>
      <c r="N66" s="10">
        <f t="shared" si="16"/>
        <v>11.97128443927047</v>
      </c>
      <c r="O66" s="10">
        <f t="shared" si="17"/>
        <v>11.927133269415148</v>
      </c>
      <c r="P66" s="13">
        <f t="shared" si="18"/>
        <v>1696.969696969697</v>
      </c>
    </row>
    <row r="67" spans="1:16" x14ac:dyDescent="0.3">
      <c r="A67" s="2">
        <v>44467</v>
      </c>
      <c r="B67" s="3" t="s">
        <v>36</v>
      </c>
      <c r="C67" s="10">
        <v>54</v>
      </c>
      <c r="D67" s="15">
        <v>4675</v>
      </c>
      <c r="E67" s="15">
        <f t="shared" si="12"/>
        <v>4729</v>
      </c>
      <c r="F67" s="10">
        <v>33</v>
      </c>
      <c r="G67" s="13">
        <f t="shared" si="13"/>
        <v>1636.3636363636365</v>
      </c>
      <c r="I67" s="10">
        <v>56</v>
      </c>
      <c r="J67" s="15">
        <v>4517</v>
      </c>
      <c r="K67" s="15">
        <f t="shared" si="14"/>
        <v>4573</v>
      </c>
      <c r="L67" s="10">
        <v>33</v>
      </c>
      <c r="M67" s="10">
        <f t="shared" si="15"/>
        <v>-3.7037037037037033</v>
      </c>
      <c r="N67" s="10">
        <f t="shared" si="16"/>
        <v>3.3796791443850269</v>
      </c>
      <c r="O67" s="10">
        <f t="shared" si="17"/>
        <v>3.2987946711778391</v>
      </c>
      <c r="P67" s="13">
        <f t="shared" si="18"/>
        <v>1696.969696969697</v>
      </c>
    </row>
    <row r="68" spans="1:16" x14ac:dyDescent="0.3">
      <c r="A68" s="2">
        <v>44469</v>
      </c>
      <c r="B68" s="3" t="s">
        <v>42</v>
      </c>
      <c r="C68" s="10">
        <v>37</v>
      </c>
      <c r="D68" s="15">
        <v>3399</v>
      </c>
      <c r="E68" s="15">
        <f t="shared" si="12"/>
        <v>3436</v>
      </c>
      <c r="F68" s="10">
        <v>33</v>
      </c>
      <c r="G68" s="13">
        <f t="shared" si="13"/>
        <v>1121.2121212121212</v>
      </c>
      <c r="I68" s="10">
        <v>9</v>
      </c>
      <c r="J68" s="15">
        <v>1860</v>
      </c>
      <c r="K68" s="15">
        <f t="shared" si="14"/>
        <v>1869</v>
      </c>
      <c r="L68" s="10">
        <v>33</v>
      </c>
      <c r="M68" s="10">
        <f t="shared" si="15"/>
        <v>75.675675675675677</v>
      </c>
      <c r="N68" s="10">
        <f t="shared" si="16"/>
        <v>45.278022947925862</v>
      </c>
      <c r="O68" s="10">
        <f t="shared" si="17"/>
        <v>45.60535506402794</v>
      </c>
      <c r="P68" s="13">
        <f t="shared" si="18"/>
        <v>272.72727272727275</v>
      </c>
    </row>
    <row r="69" spans="1:16" x14ac:dyDescent="0.3">
      <c r="A69" s="2">
        <v>44469</v>
      </c>
      <c r="B69" s="3" t="s">
        <v>43</v>
      </c>
      <c r="C69" s="10">
        <v>37</v>
      </c>
      <c r="D69" s="15">
        <v>9624</v>
      </c>
      <c r="E69" s="15">
        <f t="shared" si="12"/>
        <v>9661</v>
      </c>
      <c r="F69" s="10">
        <v>33</v>
      </c>
      <c r="G69" s="13">
        <f t="shared" si="13"/>
        <v>1121.2121212121212</v>
      </c>
      <c r="I69" s="10">
        <v>26</v>
      </c>
      <c r="J69" s="15">
        <v>3449</v>
      </c>
      <c r="K69" s="15">
        <f t="shared" si="14"/>
        <v>3475</v>
      </c>
      <c r="L69" s="10">
        <v>33</v>
      </c>
      <c r="M69" s="10">
        <f t="shared" si="15"/>
        <v>29.72972972972973</v>
      </c>
      <c r="N69" s="10">
        <f t="shared" si="16"/>
        <v>64.162510390689945</v>
      </c>
      <c r="O69" s="10">
        <f t="shared" si="17"/>
        <v>64.030638650243247</v>
      </c>
      <c r="P69" s="13">
        <f t="shared" si="18"/>
        <v>787.87878787878788</v>
      </c>
    </row>
    <row r="70" spans="1:16" x14ac:dyDescent="0.3">
      <c r="A70" s="2">
        <v>44469</v>
      </c>
      <c r="B70" s="3" t="s">
        <v>40</v>
      </c>
      <c r="C70" s="10">
        <v>14</v>
      </c>
      <c r="D70" s="15">
        <v>2715</v>
      </c>
      <c r="E70" s="15">
        <f t="shared" si="12"/>
        <v>2729</v>
      </c>
      <c r="F70" s="10">
        <v>33</v>
      </c>
      <c r="G70" s="13">
        <f t="shared" si="13"/>
        <v>424.24242424242425</v>
      </c>
      <c r="I70" s="10">
        <v>9</v>
      </c>
      <c r="J70" s="15">
        <v>2119</v>
      </c>
      <c r="K70" s="15">
        <f t="shared" si="14"/>
        <v>2128</v>
      </c>
      <c r="L70" s="10">
        <v>33</v>
      </c>
      <c r="M70" s="10">
        <f t="shared" si="15"/>
        <v>35.714285714285715</v>
      </c>
      <c r="N70" s="10">
        <f t="shared" si="16"/>
        <v>21.952117863720076</v>
      </c>
      <c r="O70" s="10">
        <f t="shared" si="17"/>
        <v>22.022718944668377</v>
      </c>
      <c r="P70" s="13">
        <f t="shared" si="18"/>
        <v>272.72727272727275</v>
      </c>
    </row>
    <row r="71" spans="1:16" x14ac:dyDescent="0.3">
      <c r="A71" s="2">
        <v>44469</v>
      </c>
      <c r="B71" s="3" t="s">
        <v>41</v>
      </c>
      <c r="C71" s="15">
        <v>13</v>
      </c>
      <c r="D71" s="15">
        <v>1830</v>
      </c>
      <c r="E71" s="15">
        <f t="shared" si="12"/>
        <v>1843</v>
      </c>
      <c r="F71" s="10">
        <v>33</v>
      </c>
      <c r="G71" s="13">
        <f t="shared" si="13"/>
        <v>393.93939393939394</v>
      </c>
      <c r="I71" s="10">
        <v>12</v>
      </c>
      <c r="J71" s="15">
        <v>3106</v>
      </c>
      <c r="K71" s="15">
        <f t="shared" si="14"/>
        <v>3118</v>
      </c>
      <c r="L71" s="10">
        <v>33</v>
      </c>
      <c r="M71" s="10">
        <f t="shared" si="15"/>
        <v>7.6923076923076925</v>
      </c>
      <c r="N71" s="10">
        <f t="shared" si="16"/>
        <v>-69.726775956284143</v>
      </c>
      <c r="O71" s="10">
        <f t="shared" si="17"/>
        <v>-69.180683667932712</v>
      </c>
      <c r="P71" s="13">
        <f t="shared" si="18"/>
        <v>363.63636363636363</v>
      </c>
    </row>
    <row r="72" spans="1:16" x14ac:dyDescent="0.3">
      <c r="A72" s="2">
        <v>44469</v>
      </c>
      <c r="B72" s="3" t="s">
        <v>37</v>
      </c>
      <c r="C72" s="10">
        <v>18</v>
      </c>
      <c r="D72" s="15">
        <v>8433</v>
      </c>
      <c r="E72" s="15">
        <f t="shared" si="12"/>
        <v>8451</v>
      </c>
      <c r="F72" s="10">
        <v>33</v>
      </c>
      <c r="G72" s="13">
        <f t="shared" si="13"/>
        <v>545.4545454545455</v>
      </c>
      <c r="I72" s="10">
        <v>23</v>
      </c>
      <c r="J72" s="15">
        <v>5434</v>
      </c>
      <c r="K72" s="15">
        <f t="shared" si="14"/>
        <v>5457</v>
      </c>
      <c r="L72" s="10">
        <v>33</v>
      </c>
      <c r="M72" s="10">
        <f t="shared" si="15"/>
        <v>-27.777777777777779</v>
      </c>
      <c r="N72" s="10">
        <f t="shared" si="16"/>
        <v>35.562670461283055</v>
      </c>
      <c r="O72" s="10">
        <f t="shared" si="17"/>
        <v>35.427760028399007</v>
      </c>
      <c r="P72" s="13">
        <f t="shared" si="18"/>
        <v>696.969696969697</v>
      </c>
    </row>
    <row r="73" spans="1:16" x14ac:dyDescent="0.3">
      <c r="A73" s="2">
        <v>44469</v>
      </c>
      <c r="B73" s="3" t="s">
        <v>39</v>
      </c>
      <c r="C73" s="10">
        <v>22</v>
      </c>
      <c r="D73" s="15">
        <v>6688</v>
      </c>
      <c r="E73" s="15">
        <f t="shared" si="12"/>
        <v>6710</v>
      </c>
      <c r="F73" s="10">
        <v>33</v>
      </c>
      <c r="G73" s="13">
        <f t="shared" si="13"/>
        <v>666.66666666666674</v>
      </c>
      <c r="I73" s="10">
        <v>14</v>
      </c>
      <c r="J73" s="15">
        <v>4300</v>
      </c>
      <c r="K73" s="15">
        <f t="shared" si="14"/>
        <v>4314</v>
      </c>
      <c r="L73" s="10">
        <v>33</v>
      </c>
      <c r="M73" s="10">
        <f t="shared" si="15"/>
        <v>36.363636363636367</v>
      </c>
      <c r="N73" s="10">
        <f t="shared" si="16"/>
        <v>35.705741626794257</v>
      </c>
      <c r="O73" s="10">
        <f t="shared" si="17"/>
        <v>35.707898658718328</v>
      </c>
      <c r="P73" s="13">
        <f t="shared" si="18"/>
        <v>424.24242424242425</v>
      </c>
    </row>
    <row r="74" spans="1:16" x14ac:dyDescent="0.3">
      <c r="A74" s="2">
        <v>44469</v>
      </c>
      <c r="B74" s="3" t="s">
        <v>38</v>
      </c>
      <c r="C74" s="10">
        <v>24</v>
      </c>
      <c r="D74" s="15">
        <v>4930</v>
      </c>
      <c r="E74" s="15">
        <f t="shared" si="12"/>
        <v>4954</v>
      </c>
      <c r="F74" s="10">
        <v>33</v>
      </c>
      <c r="G74" s="13">
        <f t="shared" si="13"/>
        <v>727.27272727272725</v>
      </c>
      <c r="I74" s="10">
        <v>12</v>
      </c>
      <c r="J74" s="15">
        <v>3873</v>
      </c>
      <c r="K74" s="15">
        <f t="shared" si="14"/>
        <v>3885</v>
      </c>
      <c r="L74" s="10">
        <v>33</v>
      </c>
      <c r="M74" s="10">
        <f t="shared" si="15"/>
        <v>50</v>
      </c>
      <c r="N74" s="10">
        <f t="shared" si="16"/>
        <v>21.440162271805274</v>
      </c>
      <c r="O74" s="10">
        <f t="shared" si="17"/>
        <v>21.578522406136454</v>
      </c>
      <c r="P74" s="13">
        <f t="shared" si="18"/>
        <v>363.63636363636363</v>
      </c>
    </row>
    <row r="75" spans="1:16" x14ac:dyDescent="0.3">
      <c r="A75" s="2">
        <v>44469</v>
      </c>
      <c r="B75" s="3" t="s">
        <v>36</v>
      </c>
      <c r="C75" s="10">
        <v>16</v>
      </c>
      <c r="D75" s="15">
        <v>5117</v>
      </c>
      <c r="E75" s="15">
        <f t="shared" si="12"/>
        <v>5133</v>
      </c>
      <c r="F75" s="10">
        <v>33</v>
      </c>
      <c r="G75" s="13">
        <f t="shared" si="13"/>
        <v>484.84848484848487</v>
      </c>
      <c r="I75" s="10">
        <v>14</v>
      </c>
      <c r="J75" s="15">
        <v>4110</v>
      </c>
      <c r="K75" s="15">
        <f t="shared" si="14"/>
        <v>4124</v>
      </c>
      <c r="L75" s="10">
        <v>33</v>
      </c>
      <c r="M75" s="10">
        <f t="shared" si="15"/>
        <v>12.5</v>
      </c>
      <c r="N75" s="10">
        <f t="shared" si="16"/>
        <v>19.679499706859488</v>
      </c>
      <c r="O75" s="10">
        <f t="shared" si="17"/>
        <v>19.657120592246251</v>
      </c>
      <c r="P75" s="13">
        <f t="shared" si="18"/>
        <v>424.24242424242425</v>
      </c>
    </row>
    <row r="76" spans="1:16" x14ac:dyDescent="0.3">
      <c r="A76" s="2">
        <v>44473</v>
      </c>
      <c r="B76" s="3" t="s">
        <v>42</v>
      </c>
      <c r="C76" s="10">
        <v>12</v>
      </c>
      <c r="D76" s="10">
        <v>812</v>
      </c>
      <c r="E76" s="15">
        <f t="shared" ref="E76:E107" si="19">+C76+D76</f>
        <v>824</v>
      </c>
      <c r="F76" s="10">
        <v>33</v>
      </c>
      <c r="G76" s="13">
        <f t="shared" ref="G76:G107" si="20">(1000/F76)*C76</f>
        <v>363.63636363636363</v>
      </c>
      <c r="I76" s="10">
        <v>13</v>
      </c>
      <c r="J76" s="15">
        <v>1280</v>
      </c>
      <c r="K76" s="15">
        <f t="shared" ref="K76:K107" si="21">+I76+J76</f>
        <v>1293</v>
      </c>
      <c r="L76" s="10">
        <v>33</v>
      </c>
      <c r="M76" s="10">
        <f t="shared" ref="M76:M107" si="22">+(C76-I76)/C76*100</f>
        <v>-8.3333333333333321</v>
      </c>
      <c r="N76" s="10">
        <f t="shared" ref="N76:N107" si="23">+(D76-J76)/D76*100</f>
        <v>-57.635467980295566</v>
      </c>
      <c r="O76" s="10">
        <f t="shared" ref="O76:O107" si="24">+(E76-K76)/E76*100</f>
        <v>-56.917475728155345</v>
      </c>
      <c r="P76" s="13">
        <f t="shared" ref="P76:P107" si="25">(1000/L76)*I76</f>
        <v>393.93939393939394</v>
      </c>
    </row>
    <row r="77" spans="1:16" x14ac:dyDescent="0.3">
      <c r="A77" s="2">
        <v>44473</v>
      </c>
      <c r="B77" s="3" t="s">
        <v>43</v>
      </c>
      <c r="C77" s="10">
        <v>15</v>
      </c>
      <c r="D77" s="10">
        <v>910</v>
      </c>
      <c r="E77" s="15">
        <f t="shared" si="19"/>
        <v>925</v>
      </c>
      <c r="F77" s="10">
        <v>33</v>
      </c>
      <c r="G77" s="13">
        <f t="shared" si="20"/>
        <v>454.54545454545456</v>
      </c>
      <c r="I77" s="10">
        <v>6</v>
      </c>
      <c r="J77" s="10">
        <v>935</v>
      </c>
      <c r="K77" s="15">
        <f t="shared" si="21"/>
        <v>941</v>
      </c>
      <c r="L77" s="10">
        <v>33</v>
      </c>
      <c r="M77" s="10">
        <f t="shared" si="22"/>
        <v>60</v>
      </c>
      <c r="N77" s="10">
        <f t="shared" si="23"/>
        <v>-2.7472527472527473</v>
      </c>
      <c r="O77" s="10">
        <f t="shared" si="24"/>
        <v>-1.7297297297297298</v>
      </c>
      <c r="P77" s="13">
        <f t="shared" si="25"/>
        <v>181.81818181818181</v>
      </c>
    </row>
    <row r="78" spans="1:16" x14ac:dyDescent="0.3">
      <c r="A78" s="2">
        <v>44473</v>
      </c>
      <c r="B78" s="3" t="s">
        <v>40</v>
      </c>
      <c r="C78" s="10">
        <v>15</v>
      </c>
      <c r="D78" s="10">
        <v>858</v>
      </c>
      <c r="E78" s="15">
        <f t="shared" si="19"/>
        <v>873</v>
      </c>
      <c r="F78" s="10">
        <v>33</v>
      </c>
      <c r="G78" s="13">
        <f t="shared" si="20"/>
        <v>454.54545454545456</v>
      </c>
      <c r="I78" s="10">
        <v>17</v>
      </c>
      <c r="J78" s="15">
        <v>1054</v>
      </c>
      <c r="K78" s="15">
        <f t="shared" si="21"/>
        <v>1071</v>
      </c>
      <c r="L78" s="10">
        <v>33</v>
      </c>
      <c r="M78" s="10">
        <f t="shared" si="22"/>
        <v>-13.333333333333334</v>
      </c>
      <c r="N78" s="10">
        <f t="shared" si="23"/>
        <v>-22.843822843822846</v>
      </c>
      <c r="O78" s="10">
        <f t="shared" si="24"/>
        <v>-22.680412371134022</v>
      </c>
      <c r="P78" s="13">
        <f t="shared" si="25"/>
        <v>515.15151515151513</v>
      </c>
    </row>
    <row r="79" spans="1:16" x14ac:dyDescent="0.3">
      <c r="A79" s="2">
        <v>44473</v>
      </c>
      <c r="B79" s="3" t="s">
        <v>41</v>
      </c>
      <c r="C79" s="15">
        <v>27</v>
      </c>
      <c r="D79" s="10">
        <v>960</v>
      </c>
      <c r="E79" s="15">
        <f t="shared" si="19"/>
        <v>987</v>
      </c>
      <c r="F79" s="10">
        <v>33</v>
      </c>
      <c r="G79" s="13">
        <f t="shared" si="20"/>
        <v>818.18181818181824</v>
      </c>
      <c r="I79" s="10">
        <v>31</v>
      </c>
      <c r="J79" s="10">
        <v>958</v>
      </c>
      <c r="K79" s="15">
        <f t="shared" si="21"/>
        <v>989</v>
      </c>
      <c r="L79" s="10">
        <v>33</v>
      </c>
      <c r="M79" s="10">
        <f t="shared" si="22"/>
        <v>-14.814814814814813</v>
      </c>
      <c r="N79" s="10">
        <f t="shared" si="23"/>
        <v>0.20833333333333334</v>
      </c>
      <c r="O79" s="10">
        <f t="shared" si="24"/>
        <v>-0.2026342451874367</v>
      </c>
      <c r="P79" s="13">
        <f t="shared" si="25"/>
        <v>939.39393939393949</v>
      </c>
    </row>
    <row r="80" spans="1:16" x14ac:dyDescent="0.3">
      <c r="A80" s="2">
        <v>44473</v>
      </c>
      <c r="B80" s="3" t="s">
        <v>37</v>
      </c>
      <c r="C80" s="10">
        <v>19</v>
      </c>
      <c r="D80" s="15">
        <v>1834</v>
      </c>
      <c r="E80" s="15">
        <f t="shared" si="19"/>
        <v>1853</v>
      </c>
      <c r="F80" s="10">
        <v>33</v>
      </c>
      <c r="G80" s="13">
        <f t="shared" si="20"/>
        <v>575.75757575757575</v>
      </c>
      <c r="I80" s="10">
        <v>21</v>
      </c>
      <c r="J80" s="15">
        <v>1930</v>
      </c>
      <c r="K80" s="15">
        <f t="shared" si="21"/>
        <v>1951</v>
      </c>
      <c r="L80" s="10">
        <v>33</v>
      </c>
      <c r="M80" s="10">
        <f t="shared" si="22"/>
        <v>-10.526315789473683</v>
      </c>
      <c r="N80" s="10">
        <f t="shared" si="23"/>
        <v>-5.2344601962922575</v>
      </c>
      <c r="O80" s="10">
        <f t="shared" si="24"/>
        <v>-5.2887209929843495</v>
      </c>
      <c r="P80" s="13">
        <f t="shared" si="25"/>
        <v>636.36363636363637</v>
      </c>
    </row>
    <row r="81" spans="1:16" x14ac:dyDescent="0.3">
      <c r="A81" s="2">
        <v>44473</v>
      </c>
      <c r="B81" s="3" t="s">
        <v>39</v>
      </c>
      <c r="C81" s="10">
        <v>16</v>
      </c>
      <c r="D81" s="15">
        <v>1470</v>
      </c>
      <c r="E81" s="15">
        <f t="shared" si="19"/>
        <v>1486</v>
      </c>
      <c r="F81" s="10">
        <v>33</v>
      </c>
      <c r="G81" s="13">
        <f t="shared" si="20"/>
        <v>484.84848484848487</v>
      </c>
      <c r="I81" s="10">
        <v>20</v>
      </c>
      <c r="J81" s="15">
        <v>1518</v>
      </c>
      <c r="K81" s="15">
        <f t="shared" si="21"/>
        <v>1538</v>
      </c>
      <c r="L81" s="10">
        <v>33</v>
      </c>
      <c r="M81" s="10">
        <f t="shared" si="22"/>
        <v>-25</v>
      </c>
      <c r="N81" s="10">
        <f t="shared" si="23"/>
        <v>-3.2653061224489797</v>
      </c>
      <c r="O81" s="10">
        <f t="shared" si="24"/>
        <v>-3.4993270524899054</v>
      </c>
      <c r="P81" s="13">
        <f t="shared" si="25"/>
        <v>606.06060606060612</v>
      </c>
    </row>
    <row r="82" spans="1:16" x14ac:dyDescent="0.3">
      <c r="A82" s="2">
        <v>44473</v>
      </c>
      <c r="B82" s="3" t="s">
        <v>38</v>
      </c>
      <c r="C82" s="10">
        <v>23</v>
      </c>
      <c r="D82" s="15">
        <v>1648</v>
      </c>
      <c r="E82" s="15">
        <f t="shared" si="19"/>
        <v>1671</v>
      </c>
      <c r="F82" s="10">
        <v>33</v>
      </c>
      <c r="G82" s="13">
        <f t="shared" si="20"/>
        <v>696.969696969697</v>
      </c>
      <c r="I82" s="10">
        <v>42</v>
      </c>
      <c r="J82" s="15">
        <v>1703</v>
      </c>
      <c r="K82" s="15">
        <f t="shared" si="21"/>
        <v>1745</v>
      </c>
      <c r="L82" s="10">
        <v>33</v>
      </c>
      <c r="M82" s="10">
        <f t="shared" si="22"/>
        <v>-82.608695652173907</v>
      </c>
      <c r="N82" s="10">
        <f t="shared" si="23"/>
        <v>-3.337378640776699</v>
      </c>
      <c r="O82" s="10">
        <f t="shared" si="24"/>
        <v>-4.4284859365649316</v>
      </c>
      <c r="P82" s="13">
        <f t="shared" si="25"/>
        <v>1272.7272727272727</v>
      </c>
    </row>
    <row r="83" spans="1:16" x14ac:dyDescent="0.3">
      <c r="A83" s="2">
        <v>44473</v>
      </c>
      <c r="B83" s="3" t="s">
        <v>36</v>
      </c>
      <c r="C83" s="10">
        <v>17</v>
      </c>
      <c r="D83" s="15">
        <v>1463</v>
      </c>
      <c r="E83" s="15">
        <f t="shared" si="19"/>
        <v>1480</v>
      </c>
      <c r="F83" s="10">
        <v>33</v>
      </c>
      <c r="G83" s="13">
        <f t="shared" si="20"/>
        <v>515.15151515151513</v>
      </c>
      <c r="I83" s="10">
        <v>19</v>
      </c>
      <c r="J83" s="15">
        <v>1258</v>
      </c>
      <c r="K83" s="15">
        <f t="shared" si="21"/>
        <v>1277</v>
      </c>
      <c r="L83" s="10">
        <v>33</v>
      </c>
      <c r="M83" s="10">
        <f t="shared" si="22"/>
        <v>-11.76470588235294</v>
      </c>
      <c r="N83" s="10">
        <f t="shared" si="23"/>
        <v>14.012303485987696</v>
      </c>
      <c r="O83" s="10">
        <f t="shared" si="24"/>
        <v>13.716216216216214</v>
      </c>
      <c r="P83" s="13">
        <f t="shared" si="25"/>
        <v>575.75757575757575</v>
      </c>
    </row>
    <row r="84" spans="1:16" x14ac:dyDescent="0.3">
      <c r="A84" s="2">
        <v>44474</v>
      </c>
      <c r="B84" s="3" t="s">
        <v>42</v>
      </c>
      <c r="C84" s="10">
        <v>14</v>
      </c>
      <c r="D84" s="15">
        <v>3587</v>
      </c>
      <c r="E84" s="15">
        <f t="shared" si="19"/>
        <v>3601</v>
      </c>
      <c r="F84" s="10">
        <v>33</v>
      </c>
      <c r="G84" s="13">
        <f t="shared" si="20"/>
        <v>424.24242424242425</v>
      </c>
      <c r="I84" s="10">
        <v>17</v>
      </c>
      <c r="J84" s="15">
        <v>1622</v>
      </c>
      <c r="K84" s="15">
        <f t="shared" si="21"/>
        <v>1639</v>
      </c>
      <c r="L84" s="10">
        <v>33</v>
      </c>
      <c r="M84" s="10">
        <f t="shared" si="22"/>
        <v>-21.428571428571427</v>
      </c>
      <c r="N84" s="10">
        <f t="shared" si="23"/>
        <v>54.781154167828269</v>
      </c>
      <c r="O84" s="10">
        <f t="shared" si="24"/>
        <v>54.48486531519022</v>
      </c>
      <c r="P84" s="13">
        <f t="shared" si="25"/>
        <v>515.15151515151513</v>
      </c>
    </row>
    <row r="85" spans="1:16" x14ac:dyDescent="0.3">
      <c r="A85" s="2">
        <v>44474</v>
      </c>
      <c r="B85" s="3" t="s">
        <v>43</v>
      </c>
      <c r="C85" s="10">
        <v>15</v>
      </c>
      <c r="D85" s="15">
        <v>2496</v>
      </c>
      <c r="E85" s="15">
        <f t="shared" si="19"/>
        <v>2511</v>
      </c>
      <c r="F85" s="10">
        <v>33</v>
      </c>
      <c r="G85" s="13">
        <f t="shared" si="20"/>
        <v>454.54545454545456</v>
      </c>
      <c r="I85" s="10">
        <v>16</v>
      </c>
      <c r="J85" s="15">
        <v>2777</v>
      </c>
      <c r="K85" s="15">
        <f t="shared" si="21"/>
        <v>2793</v>
      </c>
      <c r="L85" s="10">
        <v>33</v>
      </c>
      <c r="M85" s="10">
        <f t="shared" si="22"/>
        <v>-6.666666666666667</v>
      </c>
      <c r="N85" s="10">
        <f t="shared" si="23"/>
        <v>-11.258012820512821</v>
      </c>
      <c r="O85" s="10">
        <f t="shared" si="24"/>
        <v>-11.230585424133812</v>
      </c>
      <c r="P85" s="13">
        <f t="shared" si="25"/>
        <v>484.84848484848487</v>
      </c>
    </row>
    <row r="86" spans="1:16" x14ac:dyDescent="0.3">
      <c r="A86" s="2">
        <v>44474</v>
      </c>
      <c r="B86" s="3" t="s">
        <v>40</v>
      </c>
      <c r="C86" s="10">
        <v>23</v>
      </c>
      <c r="D86" s="15">
        <v>2680</v>
      </c>
      <c r="E86" s="15">
        <f t="shared" si="19"/>
        <v>2703</v>
      </c>
      <c r="F86" s="10">
        <v>33</v>
      </c>
      <c r="G86" s="13">
        <f t="shared" si="20"/>
        <v>696.969696969697</v>
      </c>
      <c r="I86" s="10">
        <v>19</v>
      </c>
      <c r="J86" s="15">
        <v>2540</v>
      </c>
      <c r="K86" s="15">
        <f t="shared" si="21"/>
        <v>2559</v>
      </c>
      <c r="L86" s="10">
        <v>33</v>
      </c>
      <c r="M86" s="10">
        <f t="shared" si="22"/>
        <v>17.391304347826086</v>
      </c>
      <c r="N86" s="10">
        <f t="shared" si="23"/>
        <v>5.2238805970149249</v>
      </c>
      <c r="O86" s="10">
        <f t="shared" si="24"/>
        <v>5.3274139844617086</v>
      </c>
      <c r="P86" s="13">
        <f t="shared" si="25"/>
        <v>575.75757575757575</v>
      </c>
    </row>
    <row r="87" spans="1:16" x14ac:dyDescent="0.3">
      <c r="A87" s="2">
        <v>44474</v>
      </c>
      <c r="B87" s="3" t="s">
        <v>41</v>
      </c>
      <c r="C87" s="15">
        <v>47</v>
      </c>
      <c r="D87" s="15">
        <v>5358</v>
      </c>
      <c r="E87" s="15">
        <f t="shared" si="19"/>
        <v>5405</v>
      </c>
      <c r="F87" s="10">
        <v>33</v>
      </c>
      <c r="G87" s="13">
        <f t="shared" si="20"/>
        <v>1424.2424242424242</v>
      </c>
      <c r="I87" s="10">
        <v>17</v>
      </c>
      <c r="J87" s="15">
        <v>2589</v>
      </c>
      <c r="K87" s="15">
        <f t="shared" si="21"/>
        <v>2606</v>
      </c>
      <c r="L87" s="10">
        <v>33</v>
      </c>
      <c r="M87" s="10">
        <f t="shared" si="22"/>
        <v>63.829787234042556</v>
      </c>
      <c r="N87" s="10">
        <f t="shared" si="23"/>
        <v>51.679731243001115</v>
      </c>
      <c r="O87" s="10">
        <f t="shared" si="24"/>
        <v>51.785383903792784</v>
      </c>
      <c r="P87" s="13">
        <f t="shared" si="25"/>
        <v>515.15151515151513</v>
      </c>
    </row>
    <row r="88" spans="1:16" x14ac:dyDescent="0.3">
      <c r="A88" s="2">
        <v>44474</v>
      </c>
      <c r="B88" s="3" t="s">
        <v>37</v>
      </c>
      <c r="C88" s="10">
        <v>25</v>
      </c>
      <c r="D88" s="15">
        <v>3883</v>
      </c>
      <c r="E88" s="15">
        <f t="shared" si="19"/>
        <v>3908</v>
      </c>
      <c r="F88" s="10">
        <v>33</v>
      </c>
      <c r="G88" s="13">
        <f t="shared" si="20"/>
        <v>757.57575757575762</v>
      </c>
      <c r="I88" s="10">
        <v>31</v>
      </c>
      <c r="J88" s="15">
        <v>3238</v>
      </c>
      <c r="K88" s="15">
        <f t="shared" si="21"/>
        <v>3269</v>
      </c>
      <c r="L88" s="10">
        <v>33</v>
      </c>
      <c r="M88" s="10">
        <f t="shared" si="22"/>
        <v>-24</v>
      </c>
      <c r="N88" s="10">
        <f t="shared" si="23"/>
        <v>16.61086788565542</v>
      </c>
      <c r="O88" s="10">
        <f t="shared" si="24"/>
        <v>16.3510747185261</v>
      </c>
      <c r="P88" s="13">
        <f t="shared" si="25"/>
        <v>939.39393939393949</v>
      </c>
    </row>
    <row r="89" spans="1:16" x14ac:dyDescent="0.3">
      <c r="A89" s="2">
        <v>44474</v>
      </c>
      <c r="B89" s="3" t="s">
        <v>39</v>
      </c>
      <c r="C89" s="15">
        <v>32</v>
      </c>
      <c r="D89" s="15">
        <v>5629</v>
      </c>
      <c r="E89" s="15">
        <f t="shared" si="19"/>
        <v>5661</v>
      </c>
      <c r="F89" s="10">
        <v>33</v>
      </c>
      <c r="G89" s="13">
        <f t="shared" si="20"/>
        <v>969.69696969696975</v>
      </c>
      <c r="I89" s="15">
        <v>26</v>
      </c>
      <c r="J89" s="15">
        <v>4534</v>
      </c>
      <c r="K89" s="15">
        <f t="shared" si="21"/>
        <v>4560</v>
      </c>
      <c r="L89" s="10">
        <v>33</v>
      </c>
      <c r="M89" s="10">
        <f t="shared" si="22"/>
        <v>18.75</v>
      </c>
      <c r="N89" s="10">
        <f t="shared" si="23"/>
        <v>19.452833540593357</v>
      </c>
      <c r="O89" s="10">
        <f t="shared" si="24"/>
        <v>19.448860625331214</v>
      </c>
      <c r="P89" s="13">
        <f t="shared" si="25"/>
        <v>787.87878787878788</v>
      </c>
    </row>
    <row r="90" spans="1:16" x14ac:dyDescent="0.3">
      <c r="A90" s="2">
        <v>44474</v>
      </c>
      <c r="B90" s="3" t="s">
        <v>38</v>
      </c>
      <c r="C90" s="10">
        <v>26</v>
      </c>
      <c r="D90" s="15">
        <v>4349</v>
      </c>
      <c r="E90" s="15">
        <f t="shared" si="19"/>
        <v>4375</v>
      </c>
      <c r="F90" s="10">
        <v>33</v>
      </c>
      <c r="G90" s="13">
        <f t="shared" si="20"/>
        <v>787.87878787878788</v>
      </c>
      <c r="I90" s="10">
        <v>31</v>
      </c>
      <c r="J90" s="15">
        <v>3845</v>
      </c>
      <c r="K90" s="15">
        <f t="shared" si="21"/>
        <v>3876</v>
      </c>
      <c r="L90" s="10">
        <v>33</v>
      </c>
      <c r="M90" s="10">
        <f t="shared" si="22"/>
        <v>-19.230769230769234</v>
      </c>
      <c r="N90" s="10">
        <f t="shared" si="23"/>
        <v>11.588871004828697</v>
      </c>
      <c r="O90" s="10">
        <f t="shared" si="24"/>
        <v>11.405714285714286</v>
      </c>
      <c r="P90" s="13">
        <f t="shared" si="25"/>
        <v>939.39393939393949</v>
      </c>
    </row>
    <row r="91" spans="1:16" x14ac:dyDescent="0.3">
      <c r="A91" s="2">
        <v>44474</v>
      </c>
      <c r="B91" s="3" t="s">
        <v>36</v>
      </c>
      <c r="C91" s="10">
        <v>33</v>
      </c>
      <c r="D91" s="15">
        <v>4755</v>
      </c>
      <c r="E91" s="15">
        <f t="shared" si="19"/>
        <v>4788</v>
      </c>
      <c r="F91" s="10">
        <v>33</v>
      </c>
      <c r="G91" s="13">
        <f t="shared" si="20"/>
        <v>1000</v>
      </c>
      <c r="I91" s="10">
        <v>25</v>
      </c>
      <c r="J91" s="15">
        <v>3517</v>
      </c>
      <c r="K91" s="15">
        <f t="shared" si="21"/>
        <v>3542</v>
      </c>
      <c r="L91" s="10">
        <v>33</v>
      </c>
      <c r="M91" s="10">
        <f t="shared" si="22"/>
        <v>24.242424242424242</v>
      </c>
      <c r="N91" s="10">
        <f t="shared" si="23"/>
        <v>26.035751840168242</v>
      </c>
      <c r="O91" s="10">
        <f t="shared" si="24"/>
        <v>26.023391812865498</v>
      </c>
      <c r="P91" s="13">
        <f t="shared" si="25"/>
        <v>757.57575757575762</v>
      </c>
    </row>
    <row r="92" spans="1:16" x14ac:dyDescent="0.3">
      <c r="A92" s="2">
        <v>44475</v>
      </c>
      <c r="B92" s="3" t="s">
        <v>42</v>
      </c>
      <c r="C92" s="10">
        <v>10</v>
      </c>
      <c r="D92" s="15">
        <v>5208</v>
      </c>
      <c r="E92" s="15">
        <f t="shared" si="19"/>
        <v>5218</v>
      </c>
      <c r="F92" s="10">
        <v>33</v>
      </c>
      <c r="G92" s="13">
        <f t="shared" si="20"/>
        <v>303.03030303030306</v>
      </c>
      <c r="I92" s="10">
        <v>23</v>
      </c>
      <c r="J92" s="15">
        <v>4924</v>
      </c>
      <c r="K92" s="15">
        <f t="shared" si="21"/>
        <v>4947</v>
      </c>
      <c r="L92" s="10">
        <v>33</v>
      </c>
      <c r="M92" s="10">
        <f t="shared" si="22"/>
        <v>-130</v>
      </c>
      <c r="N92" s="10">
        <f t="shared" si="23"/>
        <v>5.4531490015360982</v>
      </c>
      <c r="O92" s="10">
        <f t="shared" si="24"/>
        <v>5.1935607512456876</v>
      </c>
      <c r="P92" s="13">
        <f t="shared" si="25"/>
        <v>696.969696969697</v>
      </c>
    </row>
    <row r="93" spans="1:16" x14ac:dyDescent="0.3">
      <c r="A93" s="2">
        <v>44475</v>
      </c>
      <c r="B93" s="3" t="s">
        <v>43</v>
      </c>
      <c r="C93" s="10">
        <v>12</v>
      </c>
      <c r="D93" s="15">
        <v>3221</v>
      </c>
      <c r="E93" s="15">
        <f t="shared" si="19"/>
        <v>3233</v>
      </c>
      <c r="F93" s="10">
        <v>33</v>
      </c>
      <c r="G93" s="13">
        <f t="shared" si="20"/>
        <v>363.63636363636363</v>
      </c>
      <c r="I93" s="10">
        <v>44</v>
      </c>
      <c r="J93" s="15">
        <v>3925</v>
      </c>
      <c r="K93" s="15">
        <f t="shared" si="21"/>
        <v>3969</v>
      </c>
      <c r="L93" s="10">
        <v>33</v>
      </c>
      <c r="M93" s="10">
        <f t="shared" si="22"/>
        <v>-266.66666666666663</v>
      </c>
      <c r="N93" s="10">
        <f t="shared" si="23"/>
        <v>-21.856566283762806</v>
      </c>
      <c r="O93" s="10">
        <f t="shared" si="24"/>
        <v>-22.765233529229818</v>
      </c>
      <c r="P93" s="13">
        <f t="shared" si="25"/>
        <v>1333.3333333333335</v>
      </c>
    </row>
    <row r="94" spans="1:16" x14ac:dyDescent="0.3">
      <c r="A94" s="2">
        <v>44475</v>
      </c>
      <c r="B94" s="3" t="s">
        <v>40</v>
      </c>
      <c r="C94" s="10">
        <v>8</v>
      </c>
      <c r="D94" s="15">
        <v>3975</v>
      </c>
      <c r="E94" s="15">
        <f t="shared" si="19"/>
        <v>3983</v>
      </c>
      <c r="F94" s="10">
        <v>33</v>
      </c>
      <c r="G94" s="13">
        <f t="shared" si="20"/>
        <v>242.42424242424244</v>
      </c>
      <c r="I94" s="10">
        <v>46</v>
      </c>
      <c r="J94" s="15">
        <v>4569</v>
      </c>
      <c r="K94" s="15">
        <f t="shared" si="21"/>
        <v>4615</v>
      </c>
      <c r="L94" s="10">
        <v>33</v>
      </c>
      <c r="M94" s="10">
        <f t="shared" si="22"/>
        <v>-475</v>
      </c>
      <c r="N94" s="10">
        <f t="shared" si="23"/>
        <v>-14.943396226415096</v>
      </c>
      <c r="O94" s="10">
        <f t="shared" si="24"/>
        <v>-15.867436605573687</v>
      </c>
      <c r="P94" s="13">
        <f t="shared" si="25"/>
        <v>1393.939393939394</v>
      </c>
    </row>
    <row r="95" spans="1:16" x14ac:dyDescent="0.3">
      <c r="A95" s="2">
        <v>44475</v>
      </c>
      <c r="B95" s="3" t="s">
        <v>41</v>
      </c>
      <c r="C95" s="10">
        <v>10</v>
      </c>
      <c r="D95" s="15">
        <v>2924</v>
      </c>
      <c r="E95" s="15">
        <f t="shared" si="19"/>
        <v>2934</v>
      </c>
      <c r="F95" s="10">
        <v>33</v>
      </c>
      <c r="G95" s="13">
        <f t="shared" si="20"/>
        <v>303.03030303030306</v>
      </c>
      <c r="I95" s="15">
        <v>25</v>
      </c>
      <c r="J95" s="15">
        <v>6038</v>
      </c>
      <c r="K95" s="15">
        <f t="shared" si="21"/>
        <v>6063</v>
      </c>
      <c r="L95" s="10">
        <v>33</v>
      </c>
      <c r="M95" s="10">
        <f t="shared" si="22"/>
        <v>-150</v>
      </c>
      <c r="N95" s="10">
        <f t="shared" si="23"/>
        <v>-106.49794801641588</v>
      </c>
      <c r="O95" s="10">
        <f t="shared" si="24"/>
        <v>-106.64621676891615</v>
      </c>
      <c r="P95" s="13">
        <f t="shared" si="25"/>
        <v>757.57575757575762</v>
      </c>
    </row>
    <row r="96" spans="1:16" x14ac:dyDescent="0.3">
      <c r="A96" s="2">
        <v>44475</v>
      </c>
      <c r="B96" s="3" t="s">
        <v>37</v>
      </c>
      <c r="C96" s="10">
        <v>2</v>
      </c>
      <c r="D96" s="15">
        <v>1750</v>
      </c>
      <c r="E96" s="15">
        <f t="shared" si="19"/>
        <v>1752</v>
      </c>
      <c r="F96" s="10">
        <v>33</v>
      </c>
      <c r="G96" s="13">
        <f t="shared" si="20"/>
        <v>60.606060606060609</v>
      </c>
      <c r="I96" s="10">
        <v>7</v>
      </c>
      <c r="J96" s="15">
        <v>1875</v>
      </c>
      <c r="K96" s="15">
        <f t="shared" si="21"/>
        <v>1882</v>
      </c>
      <c r="L96" s="10">
        <v>33</v>
      </c>
      <c r="M96" s="10">
        <f t="shared" si="22"/>
        <v>-250</v>
      </c>
      <c r="N96" s="10">
        <f t="shared" si="23"/>
        <v>-7.1428571428571423</v>
      </c>
      <c r="O96" s="10">
        <f t="shared" si="24"/>
        <v>-7.4200913242009126</v>
      </c>
      <c r="P96" s="13">
        <f t="shared" si="25"/>
        <v>212.12121212121212</v>
      </c>
    </row>
    <row r="97" spans="1:16" x14ac:dyDescent="0.3">
      <c r="A97" s="2">
        <v>44475</v>
      </c>
      <c r="B97" s="3" t="s">
        <v>39</v>
      </c>
      <c r="C97" s="10">
        <v>5</v>
      </c>
      <c r="D97" s="15">
        <v>1579</v>
      </c>
      <c r="E97" s="15">
        <f t="shared" si="19"/>
        <v>1584</v>
      </c>
      <c r="F97" s="10">
        <v>33</v>
      </c>
      <c r="G97" s="13">
        <f t="shared" si="20"/>
        <v>151.51515151515153</v>
      </c>
      <c r="I97" s="10">
        <v>21</v>
      </c>
      <c r="J97" s="15">
        <v>2076</v>
      </c>
      <c r="K97" s="15">
        <f t="shared" si="21"/>
        <v>2097</v>
      </c>
      <c r="L97" s="10">
        <v>33</v>
      </c>
      <c r="M97" s="10">
        <f t="shared" si="22"/>
        <v>-320</v>
      </c>
      <c r="N97" s="10">
        <f t="shared" si="23"/>
        <v>-31.475617479417352</v>
      </c>
      <c r="O97" s="10">
        <f t="shared" si="24"/>
        <v>-32.386363636363633</v>
      </c>
      <c r="P97" s="13">
        <f t="shared" si="25"/>
        <v>636.36363636363637</v>
      </c>
    </row>
    <row r="98" spans="1:16" x14ac:dyDescent="0.3">
      <c r="A98" s="2">
        <v>44475</v>
      </c>
      <c r="B98" s="3" t="s">
        <v>38</v>
      </c>
      <c r="C98" s="10">
        <v>304</v>
      </c>
      <c r="D98" s="15">
        <v>3856</v>
      </c>
      <c r="E98" s="15">
        <f t="shared" si="19"/>
        <v>4160</v>
      </c>
      <c r="F98" s="10">
        <v>33</v>
      </c>
      <c r="G98" s="13">
        <f t="shared" si="20"/>
        <v>9212.121212121212</v>
      </c>
      <c r="I98" s="10">
        <v>2</v>
      </c>
      <c r="J98" s="15">
        <v>1645</v>
      </c>
      <c r="K98" s="15">
        <f t="shared" si="21"/>
        <v>1647</v>
      </c>
      <c r="L98" s="10">
        <v>33</v>
      </c>
      <c r="M98" s="10">
        <f t="shared" si="22"/>
        <v>99.342105263157904</v>
      </c>
      <c r="N98" s="10">
        <f t="shared" si="23"/>
        <v>57.339211618257259</v>
      </c>
      <c r="O98" s="10">
        <f t="shared" si="24"/>
        <v>60.408653846153847</v>
      </c>
      <c r="P98" s="13">
        <f t="shared" si="25"/>
        <v>60.606060606060609</v>
      </c>
    </row>
    <row r="99" spans="1:16" x14ac:dyDescent="0.3">
      <c r="A99" s="2">
        <v>44475</v>
      </c>
      <c r="B99" s="3" t="s">
        <v>36</v>
      </c>
      <c r="C99" s="10">
        <v>1</v>
      </c>
      <c r="D99" s="15">
        <v>1843</v>
      </c>
      <c r="E99" s="15">
        <f t="shared" si="19"/>
        <v>1844</v>
      </c>
      <c r="F99" s="10">
        <v>33</v>
      </c>
      <c r="G99" s="13">
        <f t="shared" si="20"/>
        <v>30.303030303030305</v>
      </c>
      <c r="I99" s="10">
        <v>6</v>
      </c>
      <c r="J99" s="15">
        <v>1658</v>
      </c>
      <c r="K99" s="15">
        <f t="shared" si="21"/>
        <v>1664</v>
      </c>
      <c r="L99" s="10">
        <v>33</v>
      </c>
      <c r="M99" s="10">
        <f t="shared" si="22"/>
        <v>-500</v>
      </c>
      <c r="N99" s="10">
        <f t="shared" si="23"/>
        <v>10.037981551817689</v>
      </c>
      <c r="O99" s="10">
        <f t="shared" si="24"/>
        <v>9.7613882863340571</v>
      </c>
      <c r="P99" s="13">
        <f t="shared" si="25"/>
        <v>181.81818181818181</v>
      </c>
    </row>
    <row r="100" spans="1:16" x14ac:dyDescent="0.3">
      <c r="A100" s="2">
        <v>44476</v>
      </c>
      <c r="B100" s="3" t="s">
        <v>42</v>
      </c>
      <c r="C100" s="10">
        <v>8</v>
      </c>
      <c r="D100" s="15">
        <v>1977</v>
      </c>
      <c r="E100" s="15">
        <f t="shared" si="19"/>
        <v>1985</v>
      </c>
      <c r="F100" s="10">
        <v>33</v>
      </c>
      <c r="G100" s="13">
        <f t="shared" si="20"/>
        <v>242.42424242424244</v>
      </c>
      <c r="I100" s="10">
        <v>11</v>
      </c>
      <c r="J100" s="15">
        <v>1925</v>
      </c>
      <c r="K100" s="15">
        <f t="shared" si="21"/>
        <v>1936</v>
      </c>
      <c r="L100" s="10">
        <v>33</v>
      </c>
      <c r="M100" s="10">
        <f t="shared" si="22"/>
        <v>-37.5</v>
      </c>
      <c r="N100" s="10">
        <f t="shared" si="23"/>
        <v>2.6302478502781992</v>
      </c>
      <c r="O100" s="10">
        <f t="shared" si="24"/>
        <v>2.4685138539042821</v>
      </c>
      <c r="P100" s="13">
        <f t="shared" si="25"/>
        <v>333.33333333333337</v>
      </c>
    </row>
    <row r="101" spans="1:16" x14ac:dyDescent="0.3">
      <c r="A101" s="2">
        <v>44476</v>
      </c>
      <c r="B101" s="3" t="s">
        <v>43</v>
      </c>
      <c r="C101" s="10">
        <v>5</v>
      </c>
      <c r="D101" s="15">
        <v>2543</v>
      </c>
      <c r="E101" s="15">
        <f t="shared" si="19"/>
        <v>2548</v>
      </c>
      <c r="F101" s="10">
        <v>33</v>
      </c>
      <c r="G101" s="13">
        <f t="shared" si="20"/>
        <v>151.51515151515153</v>
      </c>
      <c r="I101" s="10">
        <v>22</v>
      </c>
      <c r="J101" s="15">
        <v>1950</v>
      </c>
      <c r="K101" s="15">
        <f t="shared" si="21"/>
        <v>1972</v>
      </c>
      <c r="L101" s="10">
        <v>33</v>
      </c>
      <c r="M101" s="10">
        <f t="shared" si="22"/>
        <v>-340</v>
      </c>
      <c r="N101" s="10">
        <f t="shared" si="23"/>
        <v>23.318914667715298</v>
      </c>
      <c r="O101" s="10">
        <f t="shared" si="24"/>
        <v>22.605965463108323</v>
      </c>
      <c r="P101" s="13">
        <f t="shared" si="25"/>
        <v>666.66666666666674</v>
      </c>
    </row>
    <row r="102" spans="1:16" x14ac:dyDescent="0.3">
      <c r="A102" s="2">
        <v>44476</v>
      </c>
      <c r="B102" s="3" t="s">
        <v>40</v>
      </c>
      <c r="C102" s="10">
        <v>12</v>
      </c>
      <c r="D102" s="15">
        <v>2884</v>
      </c>
      <c r="E102" s="15">
        <f t="shared" si="19"/>
        <v>2896</v>
      </c>
      <c r="F102" s="10">
        <v>33</v>
      </c>
      <c r="G102" s="13">
        <f t="shared" si="20"/>
        <v>363.63636363636363</v>
      </c>
      <c r="I102" s="10">
        <v>7</v>
      </c>
      <c r="J102" s="15">
        <v>1810</v>
      </c>
      <c r="K102" s="15">
        <f t="shared" si="21"/>
        <v>1817</v>
      </c>
      <c r="L102" s="10">
        <v>33</v>
      </c>
      <c r="M102" s="10">
        <f t="shared" si="22"/>
        <v>41.666666666666671</v>
      </c>
      <c r="N102" s="10">
        <f t="shared" si="23"/>
        <v>37.239944521497918</v>
      </c>
      <c r="O102" s="10">
        <f t="shared" si="24"/>
        <v>37.258287292817684</v>
      </c>
      <c r="P102" s="13">
        <f t="shared" si="25"/>
        <v>212.12121212121212</v>
      </c>
    </row>
    <row r="103" spans="1:16" x14ac:dyDescent="0.3">
      <c r="A103" s="2">
        <v>44476</v>
      </c>
      <c r="B103" s="3" t="s">
        <v>41</v>
      </c>
      <c r="C103" s="10">
        <v>7</v>
      </c>
      <c r="D103" s="15">
        <v>3738</v>
      </c>
      <c r="E103" s="15">
        <f t="shared" si="19"/>
        <v>3745</v>
      </c>
      <c r="F103" s="10">
        <v>33</v>
      </c>
      <c r="G103" s="13">
        <f t="shared" si="20"/>
        <v>212.12121212121212</v>
      </c>
      <c r="I103" s="15">
        <v>9</v>
      </c>
      <c r="J103" s="15">
        <v>2139</v>
      </c>
      <c r="K103" s="15">
        <f t="shared" si="21"/>
        <v>2148</v>
      </c>
      <c r="L103" s="10">
        <v>33</v>
      </c>
      <c r="M103" s="10">
        <f t="shared" si="22"/>
        <v>-28.571428571428569</v>
      </c>
      <c r="N103" s="10">
        <f t="shared" si="23"/>
        <v>42.776886035312998</v>
      </c>
      <c r="O103" s="10">
        <f t="shared" si="24"/>
        <v>42.643524699599467</v>
      </c>
      <c r="P103" s="13">
        <f t="shared" si="25"/>
        <v>272.72727272727275</v>
      </c>
    </row>
    <row r="104" spans="1:16" x14ac:dyDescent="0.3">
      <c r="A104" s="2">
        <v>44476</v>
      </c>
      <c r="B104" s="3" t="s">
        <v>37</v>
      </c>
      <c r="C104" s="10">
        <v>6</v>
      </c>
      <c r="D104" s="15">
        <v>1873</v>
      </c>
      <c r="E104" s="15">
        <f t="shared" si="19"/>
        <v>1879</v>
      </c>
      <c r="F104" s="10">
        <v>33</v>
      </c>
      <c r="G104" s="13">
        <f t="shared" si="20"/>
        <v>181.81818181818181</v>
      </c>
      <c r="I104" s="10">
        <v>7</v>
      </c>
      <c r="J104" s="15">
        <v>1386</v>
      </c>
      <c r="K104" s="15">
        <f t="shared" si="21"/>
        <v>1393</v>
      </c>
      <c r="L104" s="10">
        <v>33</v>
      </c>
      <c r="M104" s="10">
        <f t="shared" si="22"/>
        <v>-16.666666666666664</v>
      </c>
      <c r="N104" s="10">
        <f t="shared" si="23"/>
        <v>26.001067805659371</v>
      </c>
      <c r="O104" s="10">
        <f t="shared" si="24"/>
        <v>25.86482171367749</v>
      </c>
      <c r="P104" s="13">
        <f t="shared" si="25"/>
        <v>212.12121212121212</v>
      </c>
    </row>
    <row r="105" spans="1:16" x14ac:dyDescent="0.3">
      <c r="A105" s="2">
        <v>44476</v>
      </c>
      <c r="B105" s="3" t="s">
        <v>39</v>
      </c>
      <c r="C105" s="10">
        <v>7</v>
      </c>
      <c r="D105" s="15">
        <v>2922</v>
      </c>
      <c r="E105" s="15">
        <f t="shared" si="19"/>
        <v>2929</v>
      </c>
      <c r="F105" s="10">
        <v>33</v>
      </c>
      <c r="G105" s="13">
        <f t="shared" si="20"/>
        <v>212.12121212121212</v>
      </c>
      <c r="I105" s="10">
        <v>6</v>
      </c>
      <c r="J105" s="15">
        <v>1404</v>
      </c>
      <c r="K105" s="15">
        <f t="shared" si="21"/>
        <v>1410</v>
      </c>
      <c r="L105" s="10">
        <v>33</v>
      </c>
      <c r="M105" s="10">
        <f t="shared" si="22"/>
        <v>14.285714285714285</v>
      </c>
      <c r="N105" s="10">
        <f t="shared" si="23"/>
        <v>51.950718685831617</v>
      </c>
      <c r="O105" s="10">
        <f t="shared" si="24"/>
        <v>51.860703311710473</v>
      </c>
      <c r="P105" s="13">
        <f t="shared" si="25"/>
        <v>181.81818181818181</v>
      </c>
    </row>
    <row r="106" spans="1:16" x14ac:dyDescent="0.3">
      <c r="A106" s="2">
        <v>44476</v>
      </c>
      <c r="B106" s="3" t="s">
        <v>38</v>
      </c>
      <c r="C106" s="10">
        <v>4</v>
      </c>
      <c r="D106" s="15">
        <v>1808</v>
      </c>
      <c r="E106" s="15">
        <f t="shared" si="19"/>
        <v>1812</v>
      </c>
      <c r="F106" s="10">
        <v>33</v>
      </c>
      <c r="G106" s="13">
        <f t="shared" si="20"/>
        <v>121.21212121212122</v>
      </c>
      <c r="I106" s="10">
        <v>5</v>
      </c>
      <c r="J106" s="15">
        <v>968</v>
      </c>
      <c r="K106" s="15">
        <f t="shared" si="21"/>
        <v>973</v>
      </c>
      <c r="L106" s="10">
        <v>33</v>
      </c>
      <c r="M106" s="10">
        <f t="shared" si="22"/>
        <v>-25</v>
      </c>
      <c r="N106" s="10">
        <f t="shared" si="23"/>
        <v>46.460176991150441</v>
      </c>
      <c r="O106" s="10">
        <f t="shared" si="24"/>
        <v>46.302428256070641</v>
      </c>
      <c r="P106" s="13">
        <f t="shared" si="25"/>
        <v>151.51515151515153</v>
      </c>
    </row>
    <row r="107" spans="1:16" x14ac:dyDescent="0.3">
      <c r="A107" s="2">
        <v>44476</v>
      </c>
      <c r="B107" s="3" t="s">
        <v>36</v>
      </c>
      <c r="C107" s="10">
        <v>6</v>
      </c>
      <c r="D107" s="15">
        <v>1419</v>
      </c>
      <c r="E107" s="15">
        <f t="shared" si="19"/>
        <v>1425</v>
      </c>
      <c r="F107" s="10">
        <v>33</v>
      </c>
      <c r="G107" s="13">
        <f t="shared" si="20"/>
        <v>181.81818181818181</v>
      </c>
      <c r="I107" s="10">
        <v>6</v>
      </c>
      <c r="J107" s="15">
        <v>1027</v>
      </c>
      <c r="K107" s="15">
        <f t="shared" si="21"/>
        <v>1033</v>
      </c>
      <c r="L107" s="10">
        <v>33</v>
      </c>
      <c r="M107" s="10">
        <f t="shared" si="22"/>
        <v>0</v>
      </c>
      <c r="N107" s="10">
        <f t="shared" si="23"/>
        <v>27.625088090204368</v>
      </c>
      <c r="O107" s="10">
        <f t="shared" si="24"/>
        <v>27.508771929824562</v>
      </c>
      <c r="P107" s="13">
        <f t="shared" si="25"/>
        <v>181.81818181818181</v>
      </c>
    </row>
    <row r="108" spans="1:16" x14ac:dyDescent="0.3">
      <c r="A108" s="2">
        <v>44481</v>
      </c>
      <c r="B108" s="3" t="s">
        <v>42</v>
      </c>
      <c r="C108" s="13">
        <v>37</v>
      </c>
      <c r="D108" s="15">
        <v>3336</v>
      </c>
      <c r="E108" s="15">
        <f t="shared" ref="E108:E139" si="26">+C108+D108</f>
        <v>3373</v>
      </c>
      <c r="F108" s="10">
        <v>33</v>
      </c>
      <c r="G108" s="13">
        <f t="shared" ref="G108:G139" si="27">(1000/F108)*C108</f>
        <v>1121.2121212121212</v>
      </c>
      <c r="I108" s="13">
        <v>21</v>
      </c>
      <c r="J108" s="15">
        <v>3467</v>
      </c>
      <c r="K108" s="15">
        <f t="shared" ref="K108:K139" si="28">+I108+J108</f>
        <v>3488</v>
      </c>
      <c r="L108" s="10">
        <v>33</v>
      </c>
      <c r="M108" s="10">
        <f t="shared" ref="M108:M139" si="29">+(C108-I108)/C108*100</f>
        <v>43.243243243243242</v>
      </c>
      <c r="N108" s="10">
        <f t="shared" ref="N108:N139" si="30">+(D108-J108)/D108*100</f>
        <v>-3.9268585131894485</v>
      </c>
      <c r="O108" s="10">
        <f t="shared" ref="O108:O139" si="31">+(E108-K108)/E108*100</f>
        <v>-3.4094278090720431</v>
      </c>
      <c r="P108" s="13">
        <f t="shared" ref="P108:P139" si="32">(1000/L108)*I108</f>
        <v>636.36363636363637</v>
      </c>
    </row>
    <row r="109" spans="1:16" x14ac:dyDescent="0.3">
      <c r="A109" s="2">
        <v>44481</v>
      </c>
      <c r="B109" s="3" t="s">
        <v>43</v>
      </c>
      <c r="C109" s="13">
        <v>9</v>
      </c>
      <c r="D109" s="15">
        <v>3075</v>
      </c>
      <c r="E109" s="15">
        <f t="shared" si="26"/>
        <v>3084</v>
      </c>
      <c r="F109" s="10">
        <v>33</v>
      </c>
      <c r="G109" s="13">
        <f t="shared" si="27"/>
        <v>272.72727272727275</v>
      </c>
      <c r="I109" s="13">
        <v>10</v>
      </c>
      <c r="J109" s="15">
        <v>2978</v>
      </c>
      <c r="K109" s="15">
        <f t="shared" si="28"/>
        <v>2988</v>
      </c>
      <c r="L109" s="10">
        <v>33</v>
      </c>
      <c r="M109" s="10">
        <f t="shared" si="29"/>
        <v>-11.111111111111111</v>
      </c>
      <c r="N109" s="10">
        <f t="shared" si="30"/>
        <v>3.1544715447154474</v>
      </c>
      <c r="O109" s="10">
        <f t="shared" si="31"/>
        <v>3.1128404669260701</v>
      </c>
      <c r="P109" s="13">
        <f t="shared" si="32"/>
        <v>303.03030303030306</v>
      </c>
    </row>
    <row r="110" spans="1:16" x14ac:dyDescent="0.3">
      <c r="A110" s="2">
        <v>44481</v>
      </c>
      <c r="B110" s="3" t="s">
        <v>40</v>
      </c>
      <c r="C110" s="16">
        <v>18</v>
      </c>
      <c r="D110" s="15">
        <v>3350</v>
      </c>
      <c r="E110" s="15">
        <f t="shared" si="26"/>
        <v>3368</v>
      </c>
      <c r="F110" s="10">
        <v>33</v>
      </c>
      <c r="G110" s="13">
        <f t="shared" si="27"/>
        <v>545.4545454545455</v>
      </c>
      <c r="I110" s="10">
        <v>20</v>
      </c>
      <c r="J110" s="15">
        <v>3352</v>
      </c>
      <c r="K110" s="15">
        <f t="shared" si="28"/>
        <v>3372</v>
      </c>
      <c r="L110" s="10">
        <v>33</v>
      </c>
      <c r="M110" s="10">
        <f t="shared" si="29"/>
        <v>-11.111111111111111</v>
      </c>
      <c r="N110" s="10">
        <f t="shared" si="30"/>
        <v>-5.9701492537313432E-2</v>
      </c>
      <c r="O110" s="10">
        <f t="shared" si="31"/>
        <v>-0.11876484560570072</v>
      </c>
      <c r="P110" s="13">
        <f t="shared" si="32"/>
        <v>606.06060606060612</v>
      </c>
    </row>
    <row r="111" spans="1:16" x14ac:dyDescent="0.3">
      <c r="A111" s="2">
        <v>44481</v>
      </c>
      <c r="B111" s="3" t="s">
        <v>41</v>
      </c>
      <c r="C111" s="3">
        <v>24</v>
      </c>
      <c r="D111" s="15">
        <v>3556</v>
      </c>
      <c r="E111" s="15">
        <f t="shared" si="26"/>
        <v>3580</v>
      </c>
      <c r="F111" s="10">
        <v>33</v>
      </c>
      <c r="G111" s="13">
        <f t="shared" si="27"/>
        <v>727.27272727272725</v>
      </c>
      <c r="I111" s="3">
        <v>26</v>
      </c>
      <c r="J111" s="15">
        <v>3427</v>
      </c>
      <c r="K111" s="15">
        <f t="shared" si="28"/>
        <v>3453</v>
      </c>
      <c r="L111" s="10">
        <v>33</v>
      </c>
      <c r="M111" s="10">
        <f t="shared" si="29"/>
        <v>-8.3333333333333321</v>
      </c>
      <c r="N111" s="10">
        <f t="shared" si="30"/>
        <v>3.6276715410573681</v>
      </c>
      <c r="O111" s="10">
        <f t="shared" si="31"/>
        <v>3.5474860335195526</v>
      </c>
      <c r="P111" s="13">
        <f t="shared" si="32"/>
        <v>787.87878787878788</v>
      </c>
    </row>
    <row r="112" spans="1:16" x14ac:dyDescent="0.3">
      <c r="A112" s="2">
        <v>44481</v>
      </c>
      <c r="B112" s="3" t="s">
        <v>37</v>
      </c>
      <c r="C112" s="16">
        <v>8</v>
      </c>
      <c r="D112" s="15">
        <v>1895</v>
      </c>
      <c r="E112" s="15">
        <f t="shared" si="26"/>
        <v>1903</v>
      </c>
      <c r="F112" s="10">
        <v>33</v>
      </c>
      <c r="G112" s="13">
        <f t="shared" si="27"/>
        <v>242.42424242424244</v>
      </c>
      <c r="I112" s="16">
        <v>11</v>
      </c>
      <c r="J112" s="15">
        <v>1633</v>
      </c>
      <c r="K112" s="15">
        <f t="shared" si="28"/>
        <v>1644</v>
      </c>
      <c r="L112" s="10">
        <v>33</v>
      </c>
      <c r="M112" s="10">
        <f t="shared" si="29"/>
        <v>-37.5</v>
      </c>
      <c r="N112" s="10">
        <f t="shared" si="30"/>
        <v>13.825857519788917</v>
      </c>
      <c r="O112" s="10">
        <f t="shared" si="31"/>
        <v>13.610089332632686</v>
      </c>
      <c r="P112" s="13">
        <f t="shared" si="32"/>
        <v>333.33333333333337</v>
      </c>
    </row>
    <row r="113" spans="1:16" x14ac:dyDescent="0.3">
      <c r="A113" s="2">
        <v>44481</v>
      </c>
      <c r="B113" s="3" t="s">
        <v>39</v>
      </c>
      <c r="C113" s="16">
        <v>22</v>
      </c>
      <c r="D113" s="15">
        <v>8359</v>
      </c>
      <c r="E113" s="15">
        <f t="shared" si="26"/>
        <v>8381</v>
      </c>
      <c r="F113" s="10">
        <v>33</v>
      </c>
      <c r="G113" s="13">
        <f t="shared" si="27"/>
        <v>666.66666666666674</v>
      </c>
      <c r="I113" s="16">
        <v>7</v>
      </c>
      <c r="J113" s="15">
        <v>2116</v>
      </c>
      <c r="K113" s="15">
        <f t="shared" si="28"/>
        <v>2123</v>
      </c>
      <c r="L113" s="10">
        <v>33</v>
      </c>
      <c r="M113" s="10">
        <f t="shared" si="29"/>
        <v>68.181818181818173</v>
      </c>
      <c r="N113" s="10">
        <f t="shared" si="30"/>
        <v>74.685967220959455</v>
      </c>
      <c r="O113" s="10">
        <f t="shared" si="31"/>
        <v>74.668893926739059</v>
      </c>
      <c r="P113" s="13">
        <f t="shared" si="32"/>
        <v>212.12121212121212</v>
      </c>
    </row>
    <row r="114" spans="1:16" x14ac:dyDescent="0.3">
      <c r="A114" s="2">
        <v>44481</v>
      </c>
      <c r="B114" s="3" t="s">
        <v>38</v>
      </c>
      <c r="C114" s="16">
        <v>13</v>
      </c>
      <c r="D114" s="15">
        <v>4808</v>
      </c>
      <c r="E114" s="15">
        <f t="shared" si="26"/>
        <v>4821</v>
      </c>
      <c r="F114" s="10">
        <v>33</v>
      </c>
      <c r="G114" s="13">
        <f t="shared" si="27"/>
        <v>393.93939393939394</v>
      </c>
      <c r="I114" s="16">
        <v>11</v>
      </c>
      <c r="J114" s="15">
        <v>1999</v>
      </c>
      <c r="K114" s="15">
        <f t="shared" si="28"/>
        <v>2010</v>
      </c>
      <c r="L114" s="10">
        <v>33</v>
      </c>
      <c r="M114" s="10">
        <f t="shared" si="29"/>
        <v>15.384615384615385</v>
      </c>
      <c r="N114" s="10">
        <f t="shared" si="30"/>
        <v>58.423460898502498</v>
      </c>
      <c r="O114" s="10">
        <f t="shared" si="31"/>
        <v>58.307405102675794</v>
      </c>
      <c r="P114" s="13">
        <f t="shared" si="32"/>
        <v>333.33333333333337</v>
      </c>
    </row>
    <row r="115" spans="1:16" x14ac:dyDescent="0.3">
      <c r="A115" s="2">
        <v>44481</v>
      </c>
      <c r="B115" s="3" t="s">
        <v>36</v>
      </c>
      <c r="C115" s="13">
        <v>9</v>
      </c>
      <c r="D115" s="15">
        <v>2013</v>
      </c>
      <c r="E115" s="15">
        <f t="shared" si="26"/>
        <v>2022</v>
      </c>
      <c r="F115" s="10">
        <v>33</v>
      </c>
      <c r="G115" s="13">
        <f t="shared" si="27"/>
        <v>272.72727272727275</v>
      </c>
      <c r="I115" s="13">
        <v>8</v>
      </c>
      <c r="J115" s="15">
        <v>1906</v>
      </c>
      <c r="K115" s="15">
        <f t="shared" si="28"/>
        <v>1914</v>
      </c>
      <c r="L115" s="10">
        <v>33</v>
      </c>
      <c r="M115" s="10">
        <f t="shared" si="29"/>
        <v>11.111111111111111</v>
      </c>
      <c r="N115" s="10">
        <f t="shared" si="30"/>
        <v>5.3154495777446593</v>
      </c>
      <c r="O115" s="10">
        <f t="shared" si="31"/>
        <v>5.3412462908011866</v>
      </c>
      <c r="P115" s="13">
        <f t="shared" si="32"/>
        <v>242.42424242424244</v>
      </c>
    </row>
    <row r="116" spans="1:16" x14ac:dyDescent="0.3">
      <c r="A116" s="2">
        <v>44482</v>
      </c>
      <c r="B116" s="3" t="s">
        <v>42</v>
      </c>
      <c r="C116" s="13">
        <v>5</v>
      </c>
      <c r="D116" s="15">
        <v>2131</v>
      </c>
      <c r="E116" s="15">
        <f t="shared" si="26"/>
        <v>2136</v>
      </c>
      <c r="F116" s="10">
        <v>33</v>
      </c>
      <c r="G116" s="13">
        <f t="shared" si="27"/>
        <v>151.51515151515153</v>
      </c>
      <c r="I116" s="13">
        <v>3</v>
      </c>
      <c r="J116" s="15">
        <v>1846</v>
      </c>
      <c r="K116" s="15">
        <f t="shared" si="28"/>
        <v>1849</v>
      </c>
      <c r="L116" s="10">
        <v>33</v>
      </c>
      <c r="M116" s="10">
        <f t="shared" si="29"/>
        <v>40</v>
      </c>
      <c r="N116" s="10">
        <f t="shared" si="30"/>
        <v>13.374002815579539</v>
      </c>
      <c r="O116" s="10">
        <f t="shared" si="31"/>
        <v>13.436329588014981</v>
      </c>
      <c r="P116" s="13">
        <f t="shared" si="32"/>
        <v>90.909090909090907</v>
      </c>
    </row>
    <row r="117" spans="1:16" x14ac:dyDescent="0.3">
      <c r="A117" s="2">
        <v>44482</v>
      </c>
      <c r="B117" s="3" t="s">
        <v>43</v>
      </c>
      <c r="C117" s="13">
        <v>3</v>
      </c>
      <c r="D117" s="15">
        <v>1821</v>
      </c>
      <c r="E117" s="15">
        <f t="shared" si="26"/>
        <v>1824</v>
      </c>
      <c r="F117" s="10">
        <v>33</v>
      </c>
      <c r="G117" s="13">
        <f t="shared" si="27"/>
        <v>90.909090909090907</v>
      </c>
      <c r="I117" s="13">
        <v>3</v>
      </c>
      <c r="J117" s="15">
        <v>1880</v>
      </c>
      <c r="K117" s="15">
        <f t="shared" si="28"/>
        <v>1883</v>
      </c>
      <c r="L117" s="10">
        <v>33</v>
      </c>
      <c r="M117" s="10">
        <f t="shared" si="29"/>
        <v>0</v>
      </c>
      <c r="N117" s="10">
        <f t="shared" si="30"/>
        <v>-3.2399780340472266</v>
      </c>
      <c r="O117" s="10">
        <f t="shared" si="31"/>
        <v>-3.234649122807018</v>
      </c>
      <c r="P117" s="13">
        <f t="shared" si="32"/>
        <v>90.909090909090907</v>
      </c>
    </row>
    <row r="118" spans="1:16" x14ac:dyDescent="0.3">
      <c r="A118" s="2">
        <v>44482</v>
      </c>
      <c r="B118" s="3" t="s">
        <v>40</v>
      </c>
      <c r="C118" s="16">
        <v>4</v>
      </c>
      <c r="D118" s="15">
        <v>2115</v>
      </c>
      <c r="E118" s="15">
        <f t="shared" si="26"/>
        <v>2119</v>
      </c>
      <c r="F118" s="10">
        <v>33</v>
      </c>
      <c r="G118" s="13">
        <f t="shared" si="27"/>
        <v>121.21212121212122</v>
      </c>
      <c r="I118" s="16">
        <v>4</v>
      </c>
      <c r="J118" s="15">
        <v>1813</v>
      </c>
      <c r="K118" s="15">
        <f t="shared" si="28"/>
        <v>1817</v>
      </c>
      <c r="L118" s="10">
        <v>33</v>
      </c>
      <c r="M118" s="10">
        <f t="shared" si="29"/>
        <v>0</v>
      </c>
      <c r="N118" s="10">
        <f t="shared" si="30"/>
        <v>14.278959810874706</v>
      </c>
      <c r="O118" s="10">
        <f t="shared" si="31"/>
        <v>14.252005663048608</v>
      </c>
      <c r="P118" s="13">
        <f t="shared" si="32"/>
        <v>121.21212121212122</v>
      </c>
    </row>
    <row r="119" spans="1:16" x14ac:dyDescent="0.3">
      <c r="A119" s="2">
        <v>44482</v>
      </c>
      <c r="B119" s="3" t="s">
        <v>41</v>
      </c>
      <c r="C119" s="3">
        <v>6</v>
      </c>
      <c r="D119" s="15">
        <v>2145</v>
      </c>
      <c r="E119" s="15">
        <f t="shared" si="26"/>
        <v>2151</v>
      </c>
      <c r="F119" s="10">
        <v>33</v>
      </c>
      <c r="G119" s="13">
        <f t="shared" si="27"/>
        <v>181.81818181818181</v>
      </c>
      <c r="I119" s="3">
        <v>73</v>
      </c>
      <c r="J119" s="15">
        <v>2017</v>
      </c>
      <c r="K119" s="15">
        <f t="shared" si="28"/>
        <v>2090</v>
      </c>
      <c r="L119" s="10">
        <v>33</v>
      </c>
      <c r="M119" s="10">
        <f t="shared" si="29"/>
        <v>-1116.6666666666665</v>
      </c>
      <c r="N119" s="10">
        <f t="shared" si="30"/>
        <v>5.9673659673659678</v>
      </c>
      <c r="O119" s="10">
        <f t="shared" si="31"/>
        <v>2.8358902835890283</v>
      </c>
      <c r="P119" s="13">
        <f t="shared" si="32"/>
        <v>2212.121212121212</v>
      </c>
    </row>
    <row r="120" spans="1:16" x14ac:dyDescent="0.3">
      <c r="A120" s="2">
        <v>44482</v>
      </c>
      <c r="B120" s="3" t="s">
        <v>37</v>
      </c>
      <c r="C120" s="16">
        <v>6</v>
      </c>
      <c r="D120" s="15">
        <v>1676</v>
      </c>
      <c r="E120" s="15">
        <f t="shared" si="26"/>
        <v>1682</v>
      </c>
      <c r="F120" s="10">
        <v>33</v>
      </c>
      <c r="G120" s="13">
        <f t="shared" si="27"/>
        <v>181.81818181818181</v>
      </c>
      <c r="I120" s="16">
        <v>8</v>
      </c>
      <c r="J120" s="15">
        <v>1131</v>
      </c>
      <c r="K120" s="15">
        <f t="shared" si="28"/>
        <v>1139</v>
      </c>
      <c r="L120" s="10">
        <v>33</v>
      </c>
      <c r="M120" s="10">
        <f t="shared" si="29"/>
        <v>-33.333333333333329</v>
      </c>
      <c r="N120" s="10">
        <f t="shared" si="30"/>
        <v>32.517899761336515</v>
      </c>
      <c r="O120" s="10">
        <f t="shared" si="31"/>
        <v>32.282996432818074</v>
      </c>
      <c r="P120" s="13">
        <f t="shared" si="32"/>
        <v>242.42424242424244</v>
      </c>
    </row>
    <row r="121" spans="1:16" x14ac:dyDescent="0.3">
      <c r="A121" s="2">
        <v>44482</v>
      </c>
      <c r="B121" s="3" t="s">
        <v>39</v>
      </c>
      <c r="C121" s="16">
        <v>6</v>
      </c>
      <c r="D121" s="15">
        <v>2437</v>
      </c>
      <c r="E121" s="15">
        <f t="shared" si="26"/>
        <v>2443</v>
      </c>
      <c r="F121" s="10">
        <v>33</v>
      </c>
      <c r="G121" s="13">
        <f t="shared" si="27"/>
        <v>181.81818181818181</v>
      </c>
      <c r="I121" s="16">
        <v>7</v>
      </c>
      <c r="J121" s="15">
        <v>1425</v>
      </c>
      <c r="K121" s="15">
        <f t="shared" si="28"/>
        <v>1432</v>
      </c>
      <c r="L121" s="10">
        <v>33</v>
      </c>
      <c r="M121" s="10">
        <f t="shared" si="29"/>
        <v>-16.666666666666664</v>
      </c>
      <c r="N121" s="10">
        <f t="shared" si="30"/>
        <v>41.52646696758309</v>
      </c>
      <c r="O121" s="10">
        <f t="shared" si="31"/>
        <v>41.383544821940241</v>
      </c>
      <c r="P121" s="13">
        <f t="shared" si="32"/>
        <v>212.12121212121212</v>
      </c>
    </row>
    <row r="122" spans="1:16" x14ac:dyDescent="0.3">
      <c r="A122" s="2">
        <v>44482</v>
      </c>
      <c r="B122" s="3" t="s">
        <v>38</v>
      </c>
      <c r="C122" s="16">
        <v>5</v>
      </c>
      <c r="D122" s="15">
        <v>1812</v>
      </c>
      <c r="E122" s="15">
        <f t="shared" si="26"/>
        <v>1817</v>
      </c>
      <c r="F122" s="10">
        <v>33</v>
      </c>
      <c r="G122" s="13">
        <f t="shared" si="27"/>
        <v>151.51515151515153</v>
      </c>
      <c r="I122" s="16">
        <v>4</v>
      </c>
      <c r="J122" s="15">
        <v>1262</v>
      </c>
      <c r="K122" s="15">
        <f t="shared" si="28"/>
        <v>1266</v>
      </c>
      <c r="L122" s="10">
        <v>33</v>
      </c>
      <c r="M122" s="10">
        <f t="shared" si="29"/>
        <v>20</v>
      </c>
      <c r="N122" s="10">
        <f t="shared" si="30"/>
        <v>30.353200883002206</v>
      </c>
      <c r="O122" s="10">
        <f t="shared" si="31"/>
        <v>30.324711062190424</v>
      </c>
      <c r="P122" s="13">
        <f t="shared" si="32"/>
        <v>121.21212121212122</v>
      </c>
    </row>
    <row r="123" spans="1:16" x14ac:dyDescent="0.3">
      <c r="A123" s="2">
        <v>44482</v>
      </c>
      <c r="B123" s="3" t="s">
        <v>36</v>
      </c>
      <c r="C123" s="13">
        <v>4</v>
      </c>
      <c r="D123" s="15">
        <v>1696</v>
      </c>
      <c r="E123" s="15">
        <f t="shared" si="26"/>
        <v>1700</v>
      </c>
      <c r="F123" s="10">
        <v>33</v>
      </c>
      <c r="G123" s="13">
        <f t="shared" si="27"/>
        <v>121.21212121212122</v>
      </c>
      <c r="I123" s="13">
        <v>7</v>
      </c>
      <c r="J123" s="15">
        <v>1164</v>
      </c>
      <c r="K123" s="15">
        <f t="shared" si="28"/>
        <v>1171</v>
      </c>
      <c r="L123" s="10">
        <v>33</v>
      </c>
      <c r="M123" s="10">
        <f t="shared" si="29"/>
        <v>-75</v>
      </c>
      <c r="N123" s="10">
        <f t="shared" si="30"/>
        <v>31.367924528301888</v>
      </c>
      <c r="O123" s="10">
        <f t="shared" si="31"/>
        <v>31.117647058823529</v>
      </c>
      <c r="P123" s="13">
        <f t="shared" si="32"/>
        <v>212.12121212121212</v>
      </c>
    </row>
    <row r="124" spans="1:16" x14ac:dyDescent="0.3">
      <c r="A124" s="2">
        <v>44483</v>
      </c>
      <c r="B124" s="3" t="s">
        <v>42</v>
      </c>
      <c r="C124" s="13">
        <v>7</v>
      </c>
      <c r="D124" s="15">
        <v>1775</v>
      </c>
      <c r="E124" s="15">
        <f t="shared" si="26"/>
        <v>1782</v>
      </c>
      <c r="F124" s="10">
        <v>33</v>
      </c>
      <c r="G124" s="13">
        <f t="shared" si="27"/>
        <v>212.12121212121212</v>
      </c>
      <c r="I124" s="13">
        <v>6</v>
      </c>
      <c r="J124" s="15">
        <v>2175</v>
      </c>
      <c r="K124" s="15">
        <f t="shared" si="28"/>
        <v>2181</v>
      </c>
      <c r="L124" s="10">
        <v>33</v>
      </c>
      <c r="M124" s="10">
        <f t="shared" si="29"/>
        <v>14.285714285714285</v>
      </c>
      <c r="N124" s="10">
        <f t="shared" si="30"/>
        <v>-22.535211267605636</v>
      </c>
      <c r="O124" s="10">
        <f t="shared" si="31"/>
        <v>-22.390572390572391</v>
      </c>
      <c r="P124" s="13">
        <f t="shared" si="32"/>
        <v>181.81818181818181</v>
      </c>
    </row>
    <row r="125" spans="1:16" x14ac:dyDescent="0.3">
      <c r="A125" s="2">
        <v>44483</v>
      </c>
      <c r="B125" s="3" t="s">
        <v>43</v>
      </c>
      <c r="C125" s="16">
        <v>10</v>
      </c>
      <c r="D125" s="15">
        <v>5186</v>
      </c>
      <c r="E125" s="15">
        <f t="shared" si="26"/>
        <v>5196</v>
      </c>
      <c r="F125" s="10">
        <v>33</v>
      </c>
      <c r="G125" s="13">
        <f t="shared" si="27"/>
        <v>303.03030303030306</v>
      </c>
      <c r="I125" s="16">
        <v>14</v>
      </c>
      <c r="J125" s="15">
        <v>3203</v>
      </c>
      <c r="K125" s="15">
        <f t="shared" si="28"/>
        <v>3217</v>
      </c>
      <c r="L125" s="10">
        <v>33</v>
      </c>
      <c r="M125" s="10">
        <f t="shared" si="29"/>
        <v>-40</v>
      </c>
      <c r="N125" s="10">
        <f t="shared" si="30"/>
        <v>38.237562668723484</v>
      </c>
      <c r="O125" s="10">
        <f t="shared" si="31"/>
        <v>38.086989992301774</v>
      </c>
      <c r="P125" s="13">
        <f t="shared" si="32"/>
        <v>424.24242424242425</v>
      </c>
    </row>
    <row r="126" spans="1:16" x14ac:dyDescent="0.3">
      <c r="A126" s="2">
        <v>44483</v>
      </c>
      <c r="B126" s="3" t="s">
        <v>40</v>
      </c>
      <c r="C126" s="16">
        <v>13</v>
      </c>
      <c r="D126" s="15">
        <v>2649</v>
      </c>
      <c r="E126" s="15">
        <f t="shared" si="26"/>
        <v>2662</v>
      </c>
      <c r="F126" s="10">
        <v>33</v>
      </c>
      <c r="G126" s="13">
        <f t="shared" si="27"/>
        <v>393.93939393939394</v>
      </c>
      <c r="I126" s="16">
        <v>10</v>
      </c>
      <c r="J126" s="15">
        <v>1673</v>
      </c>
      <c r="K126" s="15">
        <f t="shared" si="28"/>
        <v>1683</v>
      </c>
      <c r="L126" s="10">
        <v>33</v>
      </c>
      <c r="M126" s="10">
        <f t="shared" si="29"/>
        <v>23.076923076923077</v>
      </c>
      <c r="N126" s="10">
        <f t="shared" si="30"/>
        <v>36.844092110230278</v>
      </c>
      <c r="O126" s="10">
        <f t="shared" si="31"/>
        <v>36.776859504132233</v>
      </c>
      <c r="P126" s="13">
        <f t="shared" si="32"/>
        <v>303.03030303030306</v>
      </c>
    </row>
    <row r="127" spans="1:16" x14ac:dyDescent="0.3">
      <c r="A127" s="2">
        <v>44483</v>
      </c>
      <c r="B127" s="3" t="s">
        <v>41</v>
      </c>
      <c r="C127" s="16">
        <v>14</v>
      </c>
      <c r="D127" s="15">
        <v>1660</v>
      </c>
      <c r="E127" s="15">
        <f t="shared" si="26"/>
        <v>1674</v>
      </c>
      <c r="F127" s="10">
        <v>33</v>
      </c>
      <c r="G127" s="13">
        <f t="shared" si="27"/>
        <v>424.24242424242425</v>
      </c>
      <c r="I127" s="16">
        <v>9</v>
      </c>
      <c r="J127" s="15">
        <v>2068</v>
      </c>
      <c r="K127" s="15">
        <f t="shared" si="28"/>
        <v>2077</v>
      </c>
      <c r="L127" s="10">
        <v>33</v>
      </c>
      <c r="M127" s="10">
        <f t="shared" si="29"/>
        <v>35.714285714285715</v>
      </c>
      <c r="N127" s="10">
        <f t="shared" si="30"/>
        <v>-24.578313253012048</v>
      </c>
      <c r="O127" s="10">
        <f t="shared" si="31"/>
        <v>-24.074074074074073</v>
      </c>
      <c r="P127" s="13">
        <f t="shared" si="32"/>
        <v>272.72727272727275</v>
      </c>
    </row>
    <row r="128" spans="1:16" x14ac:dyDescent="0.3">
      <c r="A128" s="2">
        <v>44483</v>
      </c>
      <c r="B128" s="3" t="s">
        <v>37</v>
      </c>
      <c r="C128" s="13">
        <v>4</v>
      </c>
      <c r="D128" s="15">
        <v>3279</v>
      </c>
      <c r="E128" s="15">
        <f t="shared" si="26"/>
        <v>3283</v>
      </c>
      <c r="F128" s="10">
        <v>33</v>
      </c>
      <c r="G128" s="13">
        <f t="shared" si="27"/>
        <v>121.21212121212122</v>
      </c>
      <c r="I128" s="13">
        <v>10</v>
      </c>
      <c r="J128" s="15">
        <v>1218</v>
      </c>
      <c r="K128" s="15">
        <f t="shared" si="28"/>
        <v>1228</v>
      </c>
      <c r="L128" s="10">
        <v>33</v>
      </c>
      <c r="M128" s="10">
        <f t="shared" si="29"/>
        <v>-150</v>
      </c>
      <c r="N128" s="10">
        <f t="shared" si="30"/>
        <v>62.854528819762123</v>
      </c>
      <c r="O128" s="10">
        <f t="shared" si="31"/>
        <v>62.595187328662803</v>
      </c>
      <c r="P128" s="13">
        <f t="shared" si="32"/>
        <v>303.03030303030306</v>
      </c>
    </row>
    <row r="129" spans="1:17" x14ac:dyDescent="0.3">
      <c r="A129" s="2">
        <v>44483</v>
      </c>
      <c r="B129" s="3" t="s">
        <v>39</v>
      </c>
      <c r="C129" s="10">
        <v>13</v>
      </c>
      <c r="D129" s="15">
        <v>5426</v>
      </c>
      <c r="E129" s="15">
        <f t="shared" si="26"/>
        <v>5439</v>
      </c>
      <c r="F129" s="10">
        <v>33</v>
      </c>
      <c r="G129" s="13">
        <f t="shared" si="27"/>
        <v>393.93939393939394</v>
      </c>
      <c r="I129" s="10">
        <v>7</v>
      </c>
      <c r="J129" s="15">
        <v>2515</v>
      </c>
      <c r="K129" s="15">
        <f t="shared" si="28"/>
        <v>2522</v>
      </c>
      <c r="L129" s="10">
        <v>33</v>
      </c>
      <c r="M129" s="10">
        <f t="shared" si="29"/>
        <v>46.153846153846153</v>
      </c>
      <c r="N129" s="10">
        <f t="shared" si="30"/>
        <v>53.649096940656108</v>
      </c>
      <c r="O129" s="10">
        <f t="shared" si="31"/>
        <v>53.631182202610773</v>
      </c>
      <c r="P129" s="13">
        <f t="shared" si="32"/>
        <v>212.12121212121212</v>
      </c>
    </row>
    <row r="130" spans="1:17" x14ac:dyDescent="0.3">
      <c r="A130" s="2">
        <v>44483</v>
      </c>
      <c r="B130" s="3" t="s">
        <v>38</v>
      </c>
      <c r="C130" s="10">
        <v>12</v>
      </c>
      <c r="D130" s="15">
        <v>3196</v>
      </c>
      <c r="E130" s="15">
        <f t="shared" si="26"/>
        <v>3208</v>
      </c>
      <c r="F130" s="10">
        <v>33</v>
      </c>
      <c r="G130" s="13">
        <f t="shared" si="27"/>
        <v>363.63636363636363</v>
      </c>
      <c r="I130" s="10">
        <v>8</v>
      </c>
      <c r="J130" s="15">
        <v>1270</v>
      </c>
      <c r="K130" s="15">
        <f t="shared" si="28"/>
        <v>1278</v>
      </c>
      <c r="L130" s="10">
        <v>33</v>
      </c>
      <c r="M130" s="10">
        <f t="shared" si="29"/>
        <v>33.333333333333329</v>
      </c>
      <c r="N130" s="10">
        <f t="shared" si="30"/>
        <v>60.262828535669591</v>
      </c>
      <c r="O130" s="10">
        <f t="shared" si="31"/>
        <v>60.16209476309227</v>
      </c>
      <c r="P130" s="13">
        <f t="shared" si="32"/>
        <v>242.42424242424244</v>
      </c>
    </row>
    <row r="131" spans="1:17" x14ac:dyDescent="0.3">
      <c r="A131" s="2">
        <v>44483</v>
      </c>
      <c r="B131" s="3" t="s">
        <v>36</v>
      </c>
      <c r="C131" s="10">
        <v>8</v>
      </c>
      <c r="D131" s="15">
        <v>2752</v>
      </c>
      <c r="E131" s="15">
        <f t="shared" si="26"/>
        <v>2760</v>
      </c>
      <c r="F131" s="10">
        <v>33</v>
      </c>
      <c r="G131" s="13">
        <f t="shared" si="27"/>
        <v>242.42424242424244</v>
      </c>
      <c r="I131" s="10">
        <v>5</v>
      </c>
      <c r="J131" s="15">
        <v>1710</v>
      </c>
      <c r="K131" s="15">
        <f t="shared" si="28"/>
        <v>1715</v>
      </c>
      <c r="L131" s="10">
        <v>33</v>
      </c>
      <c r="M131" s="10">
        <f t="shared" si="29"/>
        <v>37.5</v>
      </c>
      <c r="N131" s="10">
        <f t="shared" si="30"/>
        <v>37.863372093023258</v>
      </c>
      <c r="O131" s="10">
        <f t="shared" si="31"/>
        <v>37.862318840579711</v>
      </c>
      <c r="P131" s="13">
        <f t="shared" si="32"/>
        <v>151.51515151515153</v>
      </c>
    </row>
    <row r="132" spans="1:17" x14ac:dyDescent="0.3">
      <c r="A132" s="2">
        <v>44487</v>
      </c>
      <c r="B132" s="3" t="s">
        <v>42</v>
      </c>
      <c r="C132" s="10">
        <v>9</v>
      </c>
      <c r="D132" s="15">
        <v>2043</v>
      </c>
      <c r="E132" s="15">
        <f t="shared" si="26"/>
        <v>2052</v>
      </c>
      <c r="F132" s="10">
        <v>33</v>
      </c>
      <c r="G132" s="13">
        <f t="shared" si="27"/>
        <v>272.72727272727275</v>
      </c>
      <c r="I132" s="10">
        <v>4</v>
      </c>
      <c r="J132" s="15">
        <v>2717</v>
      </c>
      <c r="K132" s="15">
        <f t="shared" si="28"/>
        <v>2721</v>
      </c>
      <c r="L132" s="10">
        <v>33</v>
      </c>
      <c r="M132" s="10">
        <f t="shared" si="29"/>
        <v>55.555555555555557</v>
      </c>
      <c r="N132" s="10">
        <f t="shared" si="30"/>
        <v>-32.99069995105237</v>
      </c>
      <c r="O132" s="10">
        <f t="shared" si="31"/>
        <v>-32.602339181286553</v>
      </c>
      <c r="P132" s="13">
        <f t="shared" si="32"/>
        <v>121.21212121212122</v>
      </c>
    </row>
    <row r="133" spans="1:17" x14ac:dyDescent="0.3">
      <c r="A133" s="2">
        <v>44487</v>
      </c>
      <c r="B133" s="3" t="s">
        <v>43</v>
      </c>
      <c r="C133" s="10">
        <v>5</v>
      </c>
      <c r="D133" s="15">
        <v>1885</v>
      </c>
      <c r="E133" s="15">
        <f t="shared" si="26"/>
        <v>1890</v>
      </c>
      <c r="F133" s="10">
        <v>33</v>
      </c>
      <c r="G133" s="13">
        <f t="shared" si="27"/>
        <v>151.51515151515153</v>
      </c>
      <c r="I133" s="10">
        <v>7</v>
      </c>
      <c r="J133" s="15">
        <v>3216</v>
      </c>
      <c r="K133" s="15">
        <f t="shared" si="28"/>
        <v>3223</v>
      </c>
      <c r="L133" s="10">
        <v>33</v>
      </c>
      <c r="M133" s="10">
        <f t="shared" si="29"/>
        <v>-40</v>
      </c>
      <c r="N133" s="10">
        <f t="shared" si="30"/>
        <v>-70.610079575596814</v>
      </c>
      <c r="O133" s="10">
        <f t="shared" si="31"/>
        <v>-70.529100529100532</v>
      </c>
      <c r="P133" s="13">
        <f t="shared" si="32"/>
        <v>212.12121212121212</v>
      </c>
    </row>
    <row r="134" spans="1:17" x14ac:dyDescent="0.3">
      <c r="A134" s="2">
        <v>44487</v>
      </c>
      <c r="B134" s="3" t="s">
        <v>40</v>
      </c>
      <c r="C134" s="10">
        <v>15</v>
      </c>
      <c r="D134" s="15">
        <v>3739</v>
      </c>
      <c r="E134" s="15">
        <f t="shared" si="26"/>
        <v>3754</v>
      </c>
      <c r="F134" s="10">
        <v>33</v>
      </c>
      <c r="G134" s="13">
        <f t="shared" si="27"/>
        <v>454.54545454545456</v>
      </c>
      <c r="I134" s="10">
        <v>10</v>
      </c>
      <c r="J134" s="15">
        <v>2348</v>
      </c>
      <c r="K134" s="15">
        <f t="shared" si="28"/>
        <v>2358</v>
      </c>
      <c r="L134" s="10">
        <v>33</v>
      </c>
      <c r="M134" s="10">
        <f t="shared" si="29"/>
        <v>33.333333333333329</v>
      </c>
      <c r="N134" s="10">
        <f t="shared" si="30"/>
        <v>37.202460550949453</v>
      </c>
      <c r="O134" s="10">
        <f t="shared" si="31"/>
        <v>37.187000532765055</v>
      </c>
      <c r="P134" s="13">
        <f t="shared" si="32"/>
        <v>303.03030303030306</v>
      </c>
    </row>
    <row r="135" spans="1:17" x14ac:dyDescent="0.3">
      <c r="A135" s="2">
        <v>44487</v>
      </c>
      <c r="B135" s="3" t="s">
        <v>41</v>
      </c>
      <c r="C135" s="13">
        <v>7</v>
      </c>
      <c r="D135" s="15">
        <v>2513</v>
      </c>
      <c r="E135" s="15">
        <f t="shared" si="26"/>
        <v>2520</v>
      </c>
      <c r="F135" s="10">
        <v>33</v>
      </c>
      <c r="G135" s="13">
        <f t="shared" si="27"/>
        <v>212.12121212121212</v>
      </c>
      <c r="I135" s="13">
        <v>14</v>
      </c>
      <c r="J135" s="15">
        <v>2449</v>
      </c>
      <c r="K135" s="15">
        <f t="shared" si="28"/>
        <v>2463</v>
      </c>
      <c r="L135" s="10">
        <v>33</v>
      </c>
      <c r="M135" s="10">
        <f t="shared" si="29"/>
        <v>-100</v>
      </c>
      <c r="N135" s="10">
        <f t="shared" si="30"/>
        <v>2.5467568643056109</v>
      </c>
      <c r="O135" s="10">
        <f t="shared" si="31"/>
        <v>2.2619047619047619</v>
      </c>
      <c r="P135" s="13">
        <f t="shared" si="32"/>
        <v>424.24242424242425</v>
      </c>
    </row>
    <row r="136" spans="1:17" x14ac:dyDescent="0.3">
      <c r="A136" s="2">
        <v>44487</v>
      </c>
      <c r="B136" s="3" t="s">
        <v>37</v>
      </c>
      <c r="C136" s="16">
        <v>4</v>
      </c>
      <c r="D136" s="15">
        <v>1076</v>
      </c>
      <c r="E136" s="15">
        <f t="shared" si="26"/>
        <v>1080</v>
      </c>
      <c r="F136" s="10">
        <v>33</v>
      </c>
      <c r="G136" s="13">
        <f t="shared" si="27"/>
        <v>121.21212121212122</v>
      </c>
      <c r="I136" s="16">
        <v>2</v>
      </c>
      <c r="J136" s="15">
        <v>1351</v>
      </c>
      <c r="K136" s="15">
        <f t="shared" si="28"/>
        <v>1353</v>
      </c>
      <c r="L136" s="10">
        <v>33</v>
      </c>
      <c r="M136" s="10">
        <f t="shared" si="29"/>
        <v>50</v>
      </c>
      <c r="N136" s="10">
        <f t="shared" si="30"/>
        <v>-25.557620817843869</v>
      </c>
      <c r="O136" s="10">
        <f t="shared" si="31"/>
        <v>-25.277777777777779</v>
      </c>
      <c r="P136" s="13">
        <f t="shared" si="32"/>
        <v>60.606060606060609</v>
      </c>
    </row>
    <row r="137" spans="1:17" x14ac:dyDescent="0.3">
      <c r="A137" s="2">
        <v>44487</v>
      </c>
      <c r="B137" s="3" t="s">
        <v>39</v>
      </c>
      <c r="C137" s="16">
        <v>8</v>
      </c>
      <c r="D137" s="15">
        <v>1280</v>
      </c>
      <c r="E137" s="15">
        <f t="shared" si="26"/>
        <v>1288</v>
      </c>
      <c r="F137" s="10">
        <v>33</v>
      </c>
      <c r="G137" s="13">
        <f t="shared" si="27"/>
        <v>242.42424242424244</v>
      </c>
      <c r="I137" s="16">
        <v>4</v>
      </c>
      <c r="J137" s="15">
        <v>1229</v>
      </c>
      <c r="K137" s="15">
        <f t="shared" si="28"/>
        <v>1233</v>
      </c>
      <c r="L137" s="10">
        <v>33</v>
      </c>
      <c r="M137" s="10">
        <f t="shared" si="29"/>
        <v>50</v>
      </c>
      <c r="N137" s="10">
        <f t="shared" si="30"/>
        <v>3.9843749999999996</v>
      </c>
      <c r="O137" s="10">
        <f t="shared" si="31"/>
        <v>4.2701863354037268</v>
      </c>
      <c r="P137" s="13">
        <f t="shared" si="32"/>
        <v>121.21212121212122</v>
      </c>
    </row>
    <row r="138" spans="1:17" x14ac:dyDescent="0.3">
      <c r="A138" s="2">
        <v>44487</v>
      </c>
      <c r="B138" s="3" t="s">
        <v>38</v>
      </c>
      <c r="C138" s="16">
        <v>3</v>
      </c>
      <c r="D138" s="15">
        <v>1098</v>
      </c>
      <c r="E138" s="15">
        <f t="shared" si="26"/>
        <v>1101</v>
      </c>
      <c r="F138" s="10">
        <v>33</v>
      </c>
      <c r="G138" s="13">
        <f t="shared" si="27"/>
        <v>90.909090909090907</v>
      </c>
      <c r="I138" s="16">
        <v>5</v>
      </c>
      <c r="J138" s="15">
        <v>914</v>
      </c>
      <c r="K138" s="15">
        <f t="shared" si="28"/>
        <v>919</v>
      </c>
      <c r="L138" s="10">
        <v>33</v>
      </c>
      <c r="M138" s="10">
        <f t="shared" si="29"/>
        <v>-66.666666666666657</v>
      </c>
      <c r="N138" s="10">
        <f t="shared" si="30"/>
        <v>16.757741347905284</v>
      </c>
      <c r="O138" s="10">
        <f t="shared" si="31"/>
        <v>16.530426884650318</v>
      </c>
      <c r="P138" s="13">
        <f t="shared" si="32"/>
        <v>151.51515151515153</v>
      </c>
    </row>
    <row r="139" spans="1:17" x14ac:dyDescent="0.3">
      <c r="A139" s="2">
        <v>44487</v>
      </c>
      <c r="B139" s="3" t="s">
        <v>36</v>
      </c>
      <c r="C139" s="13">
        <v>9</v>
      </c>
      <c r="D139" s="15">
        <v>1387</v>
      </c>
      <c r="E139" s="15">
        <f t="shared" si="26"/>
        <v>1396</v>
      </c>
      <c r="F139" s="10">
        <v>33</v>
      </c>
      <c r="G139" s="13">
        <f t="shared" si="27"/>
        <v>272.72727272727275</v>
      </c>
      <c r="I139" s="13">
        <v>1</v>
      </c>
      <c r="J139" s="15">
        <v>1218</v>
      </c>
      <c r="K139" s="15">
        <f t="shared" si="28"/>
        <v>1219</v>
      </c>
      <c r="L139" s="10">
        <v>33</v>
      </c>
      <c r="M139" s="10">
        <f t="shared" si="29"/>
        <v>88.888888888888886</v>
      </c>
      <c r="N139" s="10">
        <f t="shared" si="30"/>
        <v>12.184571016582552</v>
      </c>
      <c r="O139" s="10">
        <f t="shared" si="31"/>
        <v>12.679083094555873</v>
      </c>
      <c r="P139" s="13">
        <f t="shared" si="32"/>
        <v>30.303030303030305</v>
      </c>
    </row>
    <row r="140" spans="1:17" x14ac:dyDescent="0.3">
      <c r="A140" s="14">
        <v>44488</v>
      </c>
      <c r="B140" s="3" t="s">
        <v>42</v>
      </c>
      <c r="C140" s="3" t="s">
        <v>42</v>
      </c>
      <c r="D140" s="10">
        <v>10</v>
      </c>
      <c r="E140" s="15">
        <v>4407</v>
      </c>
      <c r="F140" s="15">
        <f t="shared" ref="F140:F147" si="33">+D140+E140</f>
        <v>4417</v>
      </c>
      <c r="G140" s="10">
        <v>33</v>
      </c>
      <c r="H140" s="13">
        <f t="shared" ref="H140:H147" si="34">(1000/G140)*D140</f>
        <v>303.03030303030306</v>
      </c>
      <c r="J140" s="10">
        <v>20</v>
      </c>
      <c r="K140" s="15">
        <v>3773</v>
      </c>
      <c r="L140" s="15">
        <f t="shared" ref="L140:L147" si="35">+J140+K140</f>
        <v>3793</v>
      </c>
      <c r="M140" s="10">
        <v>33</v>
      </c>
      <c r="N140" s="10">
        <f t="shared" ref="N140:P147" si="36">+(D140-J140)/D140*100</f>
        <v>-100</v>
      </c>
      <c r="O140" s="10">
        <f t="shared" si="36"/>
        <v>14.38620376673474</v>
      </c>
      <c r="P140" s="10">
        <f t="shared" si="36"/>
        <v>14.127235680326015</v>
      </c>
      <c r="Q140" s="13">
        <f t="shared" ref="Q140:Q147" si="37">(1000/M140)*J140</f>
        <v>606.06060606060612</v>
      </c>
    </row>
    <row r="141" spans="1:17" x14ac:dyDescent="0.3">
      <c r="A141" s="14">
        <v>44488</v>
      </c>
      <c r="B141" s="3" t="s">
        <v>43</v>
      </c>
      <c r="C141" s="3" t="s">
        <v>43</v>
      </c>
      <c r="D141" s="10">
        <v>20</v>
      </c>
      <c r="E141" s="15">
        <v>3438</v>
      </c>
      <c r="F141" s="15">
        <f t="shared" si="33"/>
        <v>3458</v>
      </c>
      <c r="G141" s="10">
        <v>33</v>
      </c>
      <c r="H141" s="13">
        <f t="shared" si="34"/>
        <v>606.06060606060612</v>
      </c>
      <c r="J141" s="10">
        <v>26</v>
      </c>
      <c r="K141" s="15">
        <v>5490</v>
      </c>
      <c r="L141" s="15">
        <f t="shared" si="35"/>
        <v>5516</v>
      </c>
      <c r="M141" s="10">
        <v>33</v>
      </c>
      <c r="N141" s="10">
        <f t="shared" si="36"/>
        <v>-30</v>
      </c>
      <c r="O141" s="10">
        <f t="shared" si="36"/>
        <v>-59.685863874345543</v>
      </c>
      <c r="P141" s="10">
        <f t="shared" si="36"/>
        <v>-59.514170040485823</v>
      </c>
      <c r="Q141" s="13">
        <f t="shared" si="37"/>
        <v>787.87878787878788</v>
      </c>
    </row>
    <row r="142" spans="1:17" x14ac:dyDescent="0.3">
      <c r="A142" s="14">
        <v>44488</v>
      </c>
      <c r="B142" s="3" t="s">
        <v>40</v>
      </c>
      <c r="C142" s="3" t="s">
        <v>40</v>
      </c>
      <c r="D142" s="10">
        <v>8</v>
      </c>
      <c r="E142" s="15">
        <v>2575</v>
      </c>
      <c r="F142" s="15">
        <f t="shared" si="33"/>
        <v>2583</v>
      </c>
      <c r="G142" s="10">
        <v>33</v>
      </c>
      <c r="H142" s="13">
        <f t="shared" si="34"/>
        <v>242.42424242424244</v>
      </c>
      <c r="J142" s="10">
        <v>10</v>
      </c>
      <c r="K142" s="15">
        <v>3683</v>
      </c>
      <c r="L142" s="15">
        <f t="shared" si="35"/>
        <v>3693</v>
      </c>
      <c r="M142" s="10">
        <v>33</v>
      </c>
      <c r="N142" s="10">
        <f t="shared" si="36"/>
        <v>-25</v>
      </c>
      <c r="O142" s="10">
        <f t="shared" si="36"/>
        <v>-43.029126213592235</v>
      </c>
      <c r="P142" s="10">
        <f t="shared" si="36"/>
        <v>-42.973286875725904</v>
      </c>
      <c r="Q142" s="13">
        <f t="shared" si="37"/>
        <v>303.03030303030306</v>
      </c>
    </row>
    <row r="143" spans="1:17" x14ac:dyDescent="0.3">
      <c r="A143" s="14">
        <v>44488</v>
      </c>
      <c r="B143" s="3" t="s">
        <v>41</v>
      </c>
      <c r="C143" s="3" t="s">
        <v>41</v>
      </c>
      <c r="D143" s="13">
        <v>13</v>
      </c>
      <c r="E143" s="15">
        <v>2130</v>
      </c>
      <c r="F143" s="15">
        <f t="shared" si="33"/>
        <v>2143</v>
      </c>
      <c r="G143" s="10">
        <v>33</v>
      </c>
      <c r="H143" s="13">
        <f t="shared" si="34"/>
        <v>393.93939393939394</v>
      </c>
      <c r="J143" s="13">
        <v>12</v>
      </c>
      <c r="K143" s="15">
        <v>2272</v>
      </c>
      <c r="L143" s="15">
        <f t="shared" si="35"/>
        <v>2284</v>
      </c>
      <c r="M143" s="10">
        <v>33</v>
      </c>
      <c r="N143" s="10">
        <f t="shared" si="36"/>
        <v>7.6923076923076925</v>
      </c>
      <c r="O143" s="10">
        <f t="shared" si="36"/>
        <v>-6.666666666666667</v>
      </c>
      <c r="P143" s="10">
        <f t="shared" si="36"/>
        <v>-6.579561362575828</v>
      </c>
      <c r="Q143" s="13">
        <f t="shared" si="37"/>
        <v>363.63636363636363</v>
      </c>
    </row>
    <row r="144" spans="1:17" x14ac:dyDescent="0.3">
      <c r="A144" s="14">
        <v>44488</v>
      </c>
      <c r="B144" s="3" t="s">
        <v>37</v>
      </c>
      <c r="C144" s="3" t="s">
        <v>37</v>
      </c>
      <c r="D144" s="16">
        <v>7</v>
      </c>
      <c r="E144" s="15">
        <v>1526</v>
      </c>
      <c r="F144" s="15">
        <f t="shared" si="33"/>
        <v>1533</v>
      </c>
      <c r="G144" s="10">
        <v>33</v>
      </c>
      <c r="H144" s="13">
        <f t="shared" si="34"/>
        <v>212.12121212121212</v>
      </c>
      <c r="J144" s="16">
        <v>10</v>
      </c>
      <c r="K144" s="15">
        <v>1982</v>
      </c>
      <c r="L144" s="15">
        <f t="shared" si="35"/>
        <v>1992</v>
      </c>
      <c r="M144" s="10">
        <v>33</v>
      </c>
      <c r="N144" s="10">
        <f t="shared" si="36"/>
        <v>-42.857142857142854</v>
      </c>
      <c r="O144" s="10">
        <f t="shared" si="36"/>
        <v>-29.882044560943644</v>
      </c>
      <c r="P144" s="10">
        <f t="shared" si="36"/>
        <v>-29.9412915851272</v>
      </c>
      <c r="Q144" s="13">
        <f t="shared" si="37"/>
        <v>303.03030303030306</v>
      </c>
    </row>
    <row r="145" spans="1:17" x14ac:dyDescent="0.3">
      <c r="A145" s="14">
        <v>44488</v>
      </c>
      <c r="B145" s="3" t="s">
        <v>39</v>
      </c>
      <c r="C145" s="3" t="s">
        <v>39</v>
      </c>
      <c r="D145" s="16">
        <v>10</v>
      </c>
      <c r="E145" s="15">
        <v>1269</v>
      </c>
      <c r="F145" s="15">
        <f t="shared" si="33"/>
        <v>1279</v>
      </c>
      <c r="G145" s="10">
        <v>33</v>
      </c>
      <c r="H145" s="13">
        <f t="shared" si="34"/>
        <v>303.03030303030306</v>
      </c>
      <c r="J145" s="16">
        <v>8</v>
      </c>
      <c r="K145" s="15">
        <v>3006</v>
      </c>
      <c r="L145" s="15">
        <f t="shared" si="35"/>
        <v>3014</v>
      </c>
      <c r="M145" s="10">
        <v>33</v>
      </c>
      <c r="N145" s="10">
        <f t="shared" si="36"/>
        <v>20</v>
      </c>
      <c r="O145" s="10">
        <f t="shared" si="36"/>
        <v>-136.87943262411349</v>
      </c>
      <c r="P145" s="10">
        <f t="shared" si="36"/>
        <v>-135.65285379202504</v>
      </c>
      <c r="Q145" s="13">
        <f t="shared" si="37"/>
        <v>242.42424242424244</v>
      </c>
    </row>
    <row r="146" spans="1:17" x14ac:dyDescent="0.3">
      <c r="A146" s="14">
        <v>44488</v>
      </c>
      <c r="B146" s="3" t="s">
        <v>38</v>
      </c>
      <c r="C146" s="3" t="s">
        <v>38</v>
      </c>
      <c r="D146" s="16">
        <v>7</v>
      </c>
      <c r="E146" s="15">
        <v>2887</v>
      </c>
      <c r="F146" s="15">
        <f t="shared" si="33"/>
        <v>2894</v>
      </c>
      <c r="G146" s="10">
        <v>33</v>
      </c>
      <c r="H146" s="13">
        <f t="shared" si="34"/>
        <v>212.12121212121212</v>
      </c>
      <c r="J146" s="16">
        <v>6</v>
      </c>
      <c r="K146" s="15">
        <v>1124</v>
      </c>
      <c r="L146" s="15">
        <f t="shared" si="35"/>
        <v>1130</v>
      </c>
      <c r="M146" s="10">
        <v>33</v>
      </c>
      <c r="N146" s="10">
        <f t="shared" si="36"/>
        <v>14.285714285714285</v>
      </c>
      <c r="O146" s="10">
        <f t="shared" si="36"/>
        <v>61.066851402840314</v>
      </c>
      <c r="P146" s="10">
        <f t="shared" si="36"/>
        <v>60.953697304768482</v>
      </c>
      <c r="Q146" s="13">
        <f t="shared" si="37"/>
        <v>181.81818181818181</v>
      </c>
    </row>
    <row r="147" spans="1:17" x14ac:dyDescent="0.3">
      <c r="A147" s="14">
        <v>44488</v>
      </c>
      <c r="B147" s="3" t="s">
        <v>36</v>
      </c>
      <c r="C147" s="3" t="s">
        <v>36</v>
      </c>
      <c r="D147" s="13">
        <v>11</v>
      </c>
      <c r="E147" s="15">
        <v>1834</v>
      </c>
      <c r="F147" s="15">
        <f t="shared" si="33"/>
        <v>1845</v>
      </c>
      <c r="G147" s="10">
        <v>33</v>
      </c>
      <c r="H147" s="13">
        <f t="shared" si="34"/>
        <v>333.33333333333337</v>
      </c>
      <c r="J147" s="13">
        <v>11</v>
      </c>
      <c r="K147" s="15">
        <v>2304</v>
      </c>
      <c r="L147" s="15">
        <f t="shared" si="35"/>
        <v>2315</v>
      </c>
      <c r="M147" s="10">
        <v>33</v>
      </c>
      <c r="N147" s="10">
        <f t="shared" si="36"/>
        <v>0</v>
      </c>
      <c r="O147" s="10">
        <f t="shared" si="36"/>
        <v>-25.627044711014175</v>
      </c>
      <c r="P147" s="10">
        <f t="shared" si="36"/>
        <v>-25.474254742547426</v>
      </c>
      <c r="Q147" s="13">
        <f t="shared" si="37"/>
        <v>333.33333333333337</v>
      </c>
    </row>
    <row r="148" spans="1:17" x14ac:dyDescent="0.3">
      <c r="A148" s="2">
        <v>44490</v>
      </c>
      <c r="B148" s="3" t="s">
        <v>42</v>
      </c>
      <c r="C148" s="13">
        <v>7</v>
      </c>
      <c r="D148" s="15">
        <v>2204</v>
      </c>
      <c r="E148" s="15">
        <f t="shared" ref="E148:E155" si="38">+C148+D148</f>
        <v>2211</v>
      </c>
      <c r="F148" s="10">
        <v>33</v>
      </c>
      <c r="G148" s="13">
        <f t="shared" ref="G148:G155" si="39">(1000/F148)*C148</f>
        <v>212.12121212121212</v>
      </c>
      <c r="I148" s="10">
        <v>8</v>
      </c>
      <c r="J148" s="15">
        <v>2584</v>
      </c>
      <c r="K148" s="15">
        <f t="shared" ref="K148:K155" si="40">+I148+J148</f>
        <v>2592</v>
      </c>
      <c r="L148" s="10">
        <v>33</v>
      </c>
      <c r="M148" s="10">
        <f t="shared" ref="M148:O155" si="41">+(C148-I148)/C148*100</f>
        <v>-14.285714285714285</v>
      </c>
      <c r="N148" s="10">
        <f t="shared" si="41"/>
        <v>-17.241379310344829</v>
      </c>
      <c r="O148" s="10">
        <f t="shared" si="41"/>
        <v>-17.232021709633649</v>
      </c>
      <c r="P148" s="13">
        <f t="shared" ref="P148:P155" si="42">(1000/L148)*I148</f>
        <v>242.42424242424244</v>
      </c>
    </row>
    <row r="149" spans="1:17" x14ac:dyDescent="0.3">
      <c r="A149" s="2">
        <v>44490</v>
      </c>
      <c r="B149" s="3" t="s">
        <v>43</v>
      </c>
      <c r="C149" s="10">
        <v>16</v>
      </c>
      <c r="D149" s="15">
        <v>14089</v>
      </c>
      <c r="E149" s="15">
        <f t="shared" si="38"/>
        <v>14105</v>
      </c>
      <c r="F149" s="10">
        <v>33</v>
      </c>
      <c r="G149" s="13">
        <f t="shared" si="39"/>
        <v>484.84848484848487</v>
      </c>
      <c r="I149" s="10">
        <v>7</v>
      </c>
      <c r="J149" s="15">
        <v>2660</v>
      </c>
      <c r="K149" s="15">
        <f t="shared" si="40"/>
        <v>2667</v>
      </c>
      <c r="L149" s="10">
        <v>33</v>
      </c>
      <c r="M149" s="10">
        <f t="shared" si="41"/>
        <v>56.25</v>
      </c>
      <c r="N149" s="10">
        <f t="shared" si="41"/>
        <v>81.120022712754633</v>
      </c>
      <c r="O149" s="10">
        <f t="shared" si="41"/>
        <v>81.091811414392055</v>
      </c>
      <c r="P149" s="13">
        <f t="shared" si="42"/>
        <v>212.12121212121212</v>
      </c>
    </row>
    <row r="150" spans="1:17" x14ac:dyDescent="0.3">
      <c r="A150" s="2">
        <v>44490</v>
      </c>
      <c r="B150" s="3" t="s">
        <v>40</v>
      </c>
      <c r="C150" s="10">
        <v>5</v>
      </c>
      <c r="D150" s="15">
        <v>2061</v>
      </c>
      <c r="E150" s="15">
        <f t="shared" si="38"/>
        <v>2066</v>
      </c>
      <c r="F150" s="10">
        <v>33</v>
      </c>
      <c r="G150" s="13">
        <f t="shared" si="39"/>
        <v>151.51515151515153</v>
      </c>
      <c r="I150" s="10">
        <v>4</v>
      </c>
      <c r="J150" s="15">
        <v>9769</v>
      </c>
      <c r="K150" s="15">
        <f t="shared" si="40"/>
        <v>9773</v>
      </c>
      <c r="L150" s="10">
        <v>33</v>
      </c>
      <c r="M150" s="10">
        <f t="shared" si="41"/>
        <v>20</v>
      </c>
      <c r="N150" s="10">
        <f t="shared" si="41"/>
        <v>-373.99320718098011</v>
      </c>
      <c r="O150" s="10">
        <f t="shared" si="41"/>
        <v>-373.0396902226525</v>
      </c>
      <c r="P150" s="13">
        <f t="shared" si="42"/>
        <v>121.21212121212122</v>
      </c>
    </row>
    <row r="151" spans="1:17" x14ac:dyDescent="0.3">
      <c r="A151" s="2">
        <v>44490</v>
      </c>
      <c r="B151" s="3" t="s">
        <v>41</v>
      </c>
      <c r="C151" s="10">
        <v>7</v>
      </c>
      <c r="D151" s="15">
        <v>2847</v>
      </c>
      <c r="E151" s="15">
        <f t="shared" si="38"/>
        <v>2854</v>
      </c>
      <c r="F151" s="10">
        <v>33</v>
      </c>
      <c r="G151" s="13">
        <f t="shared" si="39"/>
        <v>212.12121212121212</v>
      </c>
      <c r="I151" s="10">
        <v>4</v>
      </c>
      <c r="J151" s="15">
        <v>2933</v>
      </c>
      <c r="K151" s="15">
        <f t="shared" si="40"/>
        <v>2937</v>
      </c>
      <c r="L151" s="10">
        <v>33</v>
      </c>
      <c r="M151" s="10">
        <f t="shared" si="41"/>
        <v>42.857142857142854</v>
      </c>
      <c r="N151" s="10">
        <f t="shared" si="41"/>
        <v>-3.0207235686687741</v>
      </c>
      <c r="O151" s="10">
        <f t="shared" si="41"/>
        <v>-2.9081990189208131</v>
      </c>
      <c r="P151" s="13">
        <f t="shared" si="42"/>
        <v>121.21212121212122</v>
      </c>
    </row>
    <row r="152" spans="1:17" x14ac:dyDescent="0.3">
      <c r="A152" s="2">
        <v>44490</v>
      </c>
      <c r="B152" s="3" t="s">
        <v>37</v>
      </c>
      <c r="C152" s="13">
        <v>3</v>
      </c>
      <c r="D152" s="15">
        <v>776</v>
      </c>
      <c r="E152" s="15">
        <f t="shared" si="38"/>
        <v>779</v>
      </c>
      <c r="F152" s="10">
        <v>33</v>
      </c>
      <c r="G152" s="13">
        <f t="shared" si="39"/>
        <v>90.909090909090907</v>
      </c>
      <c r="I152" s="13">
        <v>3</v>
      </c>
      <c r="J152" s="15">
        <v>5621</v>
      </c>
      <c r="K152" s="15">
        <f t="shared" si="40"/>
        <v>5624</v>
      </c>
      <c r="L152" s="10">
        <v>33</v>
      </c>
      <c r="M152" s="10">
        <f t="shared" si="41"/>
        <v>0</v>
      </c>
      <c r="N152" s="10">
        <f t="shared" si="41"/>
        <v>-624.35567010309273</v>
      </c>
      <c r="O152" s="10">
        <f t="shared" si="41"/>
        <v>-621.95121951219517</v>
      </c>
      <c r="P152" s="13">
        <f t="shared" si="42"/>
        <v>90.909090909090907</v>
      </c>
    </row>
    <row r="153" spans="1:17" x14ac:dyDescent="0.3">
      <c r="A153" s="2">
        <v>44490</v>
      </c>
      <c r="B153" s="3" t="s">
        <v>39</v>
      </c>
      <c r="C153" s="16">
        <v>1</v>
      </c>
      <c r="D153" s="15">
        <v>2366</v>
      </c>
      <c r="E153" s="15">
        <f t="shared" si="38"/>
        <v>2367</v>
      </c>
      <c r="F153" s="10">
        <v>33</v>
      </c>
      <c r="G153" s="13">
        <f t="shared" si="39"/>
        <v>30.303030303030305</v>
      </c>
      <c r="I153" s="16">
        <v>5</v>
      </c>
      <c r="J153" s="15">
        <v>5377</v>
      </c>
      <c r="K153" s="15">
        <f t="shared" si="40"/>
        <v>5382</v>
      </c>
      <c r="L153" s="10">
        <v>33</v>
      </c>
      <c r="M153" s="10">
        <f t="shared" si="41"/>
        <v>-400</v>
      </c>
      <c r="N153" s="10">
        <f t="shared" si="41"/>
        <v>-127.26120033812343</v>
      </c>
      <c r="O153" s="10">
        <f t="shared" si="41"/>
        <v>-127.3764258555133</v>
      </c>
      <c r="P153" s="13">
        <f t="shared" si="42"/>
        <v>151.51515151515153</v>
      </c>
    </row>
    <row r="154" spans="1:17" x14ac:dyDescent="0.3">
      <c r="A154" s="2">
        <v>44490</v>
      </c>
      <c r="B154" s="3" t="s">
        <v>38</v>
      </c>
      <c r="C154" s="16">
        <v>2</v>
      </c>
      <c r="D154" s="15">
        <v>1221</v>
      </c>
      <c r="E154" s="15">
        <f t="shared" si="38"/>
        <v>1223</v>
      </c>
      <c r="F154" s="10">
        <v>33</v>
      </c>
      <c r="G154" s="13">
        <f t="shared" si="39"/>
        <v>60.606060606060609</v>
      </c>
      <c r="I154" s="16">
        <v>9</v>
      </c>
      <c r="J154" s="15">
        <v>961</v>
      </c>
      <c r="K154" s="15">
        <f t="shared" si="40"/>
        <v>970</v>
      </c>
      <c r="L154" s="10">
        <v>33</v>
      </c>
      <c r="M154" s="10">
        <f t="shared" si="41"/>
        <v>-350</v>
      </c>
      <c r="N154" s="10">
        <f t="shared" si="41"/>
        <v>21.294021294021295</v>
      </c>
      <c r="O154" s="10">
        <f t="shared" si="41"/>
        <v>20.686835650040884</v>
      </c>
      <c r="P154" s="13">
        <f t="shared" si="42"/>
        <v>272.72727272727275</v>
      </c>
    </row>
    <row r="155" spans="1:17" x14ac:dyDescent="0.3">
      <c r="A155" s="2">
        <v>44490</v>
      </c>
      <c r="B155" s="3" t="s">
        <v>36</v>
      </c>
      <c r="C155" s="16">
        <v>7</v>
      </c>
      <c r="D155" s="15">
        <v>713</v>
      </c>
      <c r="E155" s="15">
        <f t="shared" si="38"/>
        <v>720</v>
      </c>
      <c r="F155" s="10">
        <v>33</v>
      </c>
      <c r="G155" s="13">
        <f t="shared" si="39"/>
        <v>212.12121212121212</v>
      </c>
      <c r="I155" s="13">
        <v>6</v>
      </c>
      <c r="J155" s="15">
        <v>789</v>
      </c>
      <c r="K155" s="15">
        <f t="shared" si="40"/>
        <v>795</v>
      </c>
      <c r="L155" s="10">
        <v>33</v>
      </c>
      <c r="M155" s="10">
        <f t="shared" si="41"/>
        <v>14.285714285714285</v>
      </c>
      <c r="N155" s="10">
        <f t="shared" si="41"/>
        <v>-10.659186535764375</v>
      </c>
      <c r="O155" s="10">
        <f t="shared" si="41"/>
        <v>-10.416666666666668</v>
      </c>
      <c r="P155" s="13">
        <f t="shared" si="42"/>
        <v>181.81818181818181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C10" sqref="C10"/>
    </sheetView>
  </sheetViews>
  <sheetFormatPr defaultRowHeight="14.4" x14ac:dyDescent="0.3"/>
  <cols>
    <col min="1" max="1" width="16.5546875" customWidth="1"/>
    <col min="2" max="2" width="9.109375" style="8"/>
    <col min="3" max="4" width="14.6640625" customWidth="1"/>
    <col min="5" max="6" width="10.33203125" customWidth="1"/>
    <col min="7" max="7" width="16" customWidth="1"/>
    <col min="8" max="8" width="14.6640625" customWidth="1"/>
    <col min="9" max="9" width="12" bestFit="1" customWidth="1"/>
  </cols>
  <sheetData>
    <row r="1" spans="1:19" x14ac:dyDescent="0.3">
      <c r="A1" s="16" t="s">
        <v>251</v>
      </c>
      <c r="B1" s="13" t="s">
        <v>4</v>
      </c>
      <c r="C1" s="10"/>
      <c r="D1" s="24" t="s">
        <v>254</v>
      </c>
      <c r="E1" s="33"/>
      <c r="F1" s="33"/>
      <c r="G1" s="24"/>
      <c r="H1" s="24"/>
      <c r="I1" s="24"/>
      <c r="J1" s="10"/>
      <c r="K1" s="10"/>
      <c r="L1" s="10"/>
      <c r="M1" s="10"/>
      <c r="N1" s="10"/>
      <c r="O1" s="14"/>
      <c r="P1" s="10"/>
      <c r="Q1" s="10"/>
      <c r="R1" s="10"/>
    </row>
    <row r="2" spans="1:19" x14ac:dyDescent="0.3">
      <c r="A2" s="16"/>
      <c r="B2" s="13" t="s">
        <v>5</v>
      </c>
      <c r="C2" s="10"/>
      <c r="D2" s="10"/>
      <c r="E2" s="13"/>
      <c r="F2" s="1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9" x14ac:dyDescent="0.3">
      <c r="A3" s="10" t="s">
        <v>83</v>
      </c>
      <c r="B3" s="13" t="s">
        <v>252</v>
      </c>
      <c r="C3" s="10" t="s">
        <v>259</v>
      </c>
      <c r="D3" s="10" t="s">
        <v>59</v>
      </c>
      <c r="E3" s="10" t="s">
        <v>60</v>
      </c>
      <c r="F3" s="13" t="s">
        <v>1</v>
      </c>
      <c r="G3" s="13" t="s">
        <v>253</v>
      </c>
      <c r="H3" s="13"/>
      <c r="I3" s="10"/>
      <c r="J3" s="10"/>
      <c r="K3" s="10"/>
      <c r="L3" s="10"/>
      <c r="M3" s="13"/>
      <c r="N3" s="10"/>
      <c r="O3" s="10"/>
      <c r="P3" s="17"/>
      <c r="Q3" s="13"/>
      <c r="R3" s="10"/>
      <c r="S3" s="10"/>
    </row>
    <row r="4" spans="1:19" s="10" customFormat="1" x14ac:dyDescent="0.3">
      <c r="A4" s="32">
        <v>44670</v>
      </c>
      <c r="B4" s="36">
        <v>1</v>
      </c>
      <c r="C4" s="13">
        <v>520</v>
      </c>
      <c r="D4" s="15">
        <v>1580</v>
      </c>
      <c r="E4" s="15">
        <f>SUM(C4:D4)</f>
        <v>2100</v>
      </c>
      <c r="F4" s="13">
        <v>33</v>
      </c>
      <c r="G4" s="13">
        <f>(1000/F4)*C4</f>
        <v>15757.575757575758</v>
      </c>
      <c r="H4" s="13"/>
      <c r="I4" s="13"/>
      <c r="K4" s="15"/>
      <c r="L4" s="15"/>
      <c r="M4" s="13"/>
      <c r="Q4" s="13"/>
    </row>
    <row r="5" spans="1:19" s="10" customFormat="1" x14ac:dyDescent="0.3">
      <c r="A5" s="32">
        <v>44670</v>
      </c>
      <c r="B5" s="36">
        <v>2</v>
      </c>
      <c r="C5" s="13">
        <v>574</v>
      </c>
      <c r="D5" s="15">
        <v>1359</v>
      </c>
      <c r="E5" s="15">
        <f t="shared" ref="E5:E30" si="0">SUM(C5:D5)</f>
        <v>1933</v>
      </c>
      <c r="F5" s="13">
        <v>33</v>
      </c>
      <c r="G5" s="13">
        <f>(1000/F5)*C5</f>
        <v>17393.939393939396</v>
      </c>
      <c r="H5" s="13"/>
      <c r="I5" s="13"/>
      <c r="K5" s="15"/>
      <c r="L5" s="15"/>
      <c r="M5" s="13"/>
      <c r="Q5" s="13"/>
    </row>
    <row r="6" spans="1:19" s="10" customFormat="1" x14ac:dyDescent="0.3">
      <c r="A6" s="32">
        <v>44670</v>
      </c>
      <c r="B6" s="36">
        <v>3</v>
      </c>
      <c r="C6" s="13">
        <v>476</v>
      </c>
      <c r="D6" s="10">
        <v>1186</v>
      </c>
      <c r="E6" s="15">
        <f t="shared" si="0"/>
        <v>1662</v>
      </c>
      <c r="F6" s="13">
        <v>33</v>
      </c>
      <c r="G6" s="13">
        <f>(1000/F6)*C6</f>
        <v>14424.242424242426</v>
      </c>
      <c r="H6" s="13"/>
      <c r="I6" s="13"/>
      <c r="K6" s="15"/>
      <c r="L6" s="15"/>
      <c r="M6" s="13"/>
      <c r="Q6" s="13"/>
    </row>
    <row r="7" spans="1:19" s="10" customFormat="1" x14ac:dyDescent="0.3">
      <c r="A7" s="32">
        <v>44670</v>
      </c>
      <c r="B7" s="36">
        <v>4</v>
      </c>
      <c r="C7" s="13">
        <v>597</v>
      </c>
      <c r="D7" s="10">
        <v>1799</v>
      </c>
      <c r="E7" s="15">
        <f t="shared" si="0"/>
        <v>2396</v>
      </c>
      <c r="F7" s="13">
        <v>33</v>
      </c>
      <c r="G7" s="13">
        <f t="shared" ref="G7:G30" si="1">(1000/F7)*C7</f>
        <v>18090.909090909092</v>
      </c>
      <c r="H7" s="13"/>
      <c r="I7" s="13"/>
      <c r="K7" s="15"/>
      <c r="L7" s="15"/>
      <c r="M7" s="13">
        <f>+L7/19.15</f>
        <v>0</v>
      </c>
      <c r="Q7" s="13"/>
    </row>
    <row r="8" spans="1:19" s="10" customFormat="1" x14ac:dyDescent="0.3">
      <c r="A8" s="32">
        <v>44670</v>
      </c>
      <c r="B8" s="36">
        <v>5</v>
      </c>
      <c r="C8" s="13">
        <v>489</v>
      </c>
      <c r="D8" s="15">
        <v>1780</v>
      </c>
      <c r="E8" s="15">
        <f t="shared" si="0"/>
        <v>2269</v>
      </c>
      <c r="F8" s="13">
        <v>33</v>
      </c>
      <c r="G8" s="13">
        <f t="shared" si="1"/>
        <v>14818.181818181818</v>
      </c>
      <c r="H8" s="13"/>
      <c r="I8" s="13"/>
      <c r="K8" s="15"/>
      <c r="L8" s="15"/>
      <c r="M8" s="13"/>
      <c r="Q8" s="13"/>
    </row>
    <row r="9" spans="1:19" s="10" customFormat="1" x14ac:dyDescent="0.3">
      <c r="A9" s="32">
        <v>44670</v>
      </c>
      <c r="B9" s="36">
        <v>6</v>
      </c>
      <c r="C9" s="13">
        <v>51</v>
      </c>
      <c r="D9" s="15">
        <v>1783</v>
      </c>
      <c r="E9" s="15">
        <f t="shared" si="0"/>
        <v>1834</v>
      </c>
      <c r="F9" s="13">
        <v>33</v>
      </c>
      <c r="G9" s="13">
        <f t="shared" si="1"/>
        <v>1545.4545454545455</v>
      </c>
      <c r="H9" s="13"/>
      <c r="I9" s="13"/>
      <c r="K9" s="15"/>
      <c r="L9" s="15"/>
      <c r="M9" s="13"/>
      <c r="Q9" s="13"/>
    </row>
    <row r="10" spans="1:19" s="10" customFormat="1" x14ac:dyDescent="0.3">
      <c r="A10" s="32">
        <v>44670</v>
      </c>
      <c r="B10" s="36">
        <v>7</v>
      </c>
      <c r="C10" s="13">
        <v>615</v>
      </c>
      <c r="D10" s="15">
        <v>1569</v>
      </c>
      <c r="E10" s="15">
        <f t="shared" si="0"/>
        <v>2184</v>
      </c>
      <c r="F10" s="13">
        <v>33</v>
      </c>
      <c r="G10" s="13">
        <f t="shared" si="1"/>
        <v>18636.363636363636</v>
      </c>
      <c r="H10" s="13"/>
      <c r="I10" s="13"/>
      <c r="K10" s="15"/>
      <c r="L10" s="15"/>
      <c r="M10" s="13"/>
      <c r="Q10" s="13"/>
    </row>
    <row r="11" spans="1:19" s="10" customFormat="1" x14ac:dyDescent="0.3">
      <c r="A11" s="32">
        <v>44670</v>
      </c>
      <c r="B11" s="36">
        <v>8</v>
      </c>
      <c r="C11" s="13">
        <v>523</v>
      </c>
      <c r="D11" s="15">
        <v>2538</v>
      </c>
      <c r="E11" s="15">
        <f t="shared" si="0"/>
        <v>3061</v>
      </c>
      <c r="F11" s="13">
        <v>33</v>
      </c>
      <c r="G11" s="13">
        <f t="shared" si="1"/>
        <v>15848.48484848485</v>
      </c>
      <c r="H11" s="13"/>
      <c r="I11" s="13"/>
      <c r="K11" s="15"/>
      <c r="L11" s="15"/>
      <c r="M11" s="13"/>
      <c r="Q11" s="13"/>
    </row>
    <row r="12" spans="1:19" s="10" customFormat="1" x14ac:dyDescent="0.3">
      <c r="A12" s="32">
        <v>44670</v>
      </c>
      <c r="B12" s="36">
        <v>9</v>
      </c>
      <c r="C12" s="13">
        <v>631</v>
      </c>
      <c r="D12" s="15">
        <v>3961</v>
      </c>
      <c r="E12" s="15">
        <f t="shared" si="0"/>
        <v>4592</v>
      </c>
      <c r="F12" s="13">
        <v>33</v>
      </c>
      <c r="G12" s="13">
        <f t="shared" si="1"/>
        <v>19121.212121212124</v>
      </c>
      <c r="H12" s="13"/>
      <c r="I12" s="13"/>
      <c r="K12" s="15"/>
      <c r="L12" s="15"/>
      <c r="M12" s="13"/>
      <c r="Q12" s="13"/>
    </row>
    <row r="13" spans="1:19" s="10" customFormat="1" x14ac:dyDescent="0.3">
      <c r="A13" s="32">
        <v>44670</v>
      </c>
      <c r="B13" s="36">
        <v>10</v>
      </c>
      <c r="C13" s="13">
        <v>579</v>
      </c>
      <c r="D13" s="15">
        <v>1597</v>
      </c>
      <c r="E13" s="15">
        <f t="shared" si="0"/>
        <v>2176</v>
      </c>
      <c r="F13" s="13">
        <v>33</v>
      </c>
      <c r="G13" s="13">
        <f t="shared" si="1"/>
        <v>17545.454545454548</v>
      </c>
      <c r="H13" s="13"/>
      <c r="I13" s="13"/>
      <c r="K13" s="15"/>
      <c r="L13" s="15"/>
      <c r="M13" s="13"/>
      <c r="Q13" s="13"/>
    </row>
    <row r="14" spans="1:19" s="10" customFormat="1" x14ac:dyDescent="0.3">
      <c r="A14" s="32">
        <v>44670</v>
      </c>
      <c r="B14" s="36">
        <v>11</v>
      </c>
      <c r="C14" s="13">
        <v>548</v>
      </c>
      <c r="D14" s="15">
        <v>2228</v>
      </c>
      <c r="E14" s="15">
        <f t="shared" si="0"/>
        <v>2776</v>
      </c>
      <c r="F14" s="13">
        <v>33</v>
      </c>
      <c r="G14" s="13">
        <f t="shared" si="1"/>
        <v>16606.060606060608</v>
      </c>
      <c r="H14" s="13"/>
      <c r="I14" s="13"/>
      <c r="K14" s="15"/>
      <c r="L14" s="15"/>
      <c r="M14" s="13"/>
      <c r="Q14" s="13"/>
    </row>
    <row r="15" spans="1:19" s="10" customFormat="1" x14ac:dyDescent="0.3">
      <c r="A15" s="32">
        <v>44670</v>
      </c>
      <c r="B15" s="36">
        <v>12</v>
      </c>
      <c r="C15" s="13">
        <v>520</v>
      </c>
      <c r="D15" s="15">
        <v>1314</v>
      </c>
      <c r="E15" s="15">
        <f t="shared" si="0"/>
        <v>1834</v>
      </c>
      <c r="F15" s="13">
        <v>33</v>
      </c>
      <c r="G15" s="13">
        <f t="shared" si="1"/>
        <v>15757.575757575758</v>
      </c>
      <c r="H15" s="13"/>
      <c r="I15" s="13"/>
      <c r="J15" s="15"/>
      <c r="K15" s="15"/>
      <c r="L15" s="15"/>
      <c r="M15" s="13"/>
      <c r="Q15" s="13"/>
    </row>
    <row r="16" spans="1:19" s="10" customFormat="1" x14ac:dyDescent="0.3">
      <c r="A16" s="32">
        <v>44670</v>
      </c>
      <c r="B16" s="36">
        <v>13</v>
      </c>
      <c r="C16" s="13">
        <v>597</v>
      </c>
      <c r="D16" s="15">
        <v>1309</v>
      </c>
      <c r="E16" s="15">
        <f t="shared" si="0"/>
        <v>1906</v>
      </c>
      <c r="F16" s="13">
        <v>33</v>
      </c>
      <c r="G16" s="13">
        <f t="shared" si="1"/>
        <v>18090.909090909092</v>
      </c>
      <c r="H16" s="13"/>
      <c r="I16" s="13"/>
      <c r="K16" s="15"/>
      <c r="L16" s="15"/>
      <c r="M16" s="13"/>
      <c r="Q16" s="13"/>
    </row>
    <row r="17" spans="1:19" s="10" customFormat="1" x14ac:dyDescent="0.3">
      <c r="A17" s="32">
        <v>44670</v>
      </c>
      <c r="B17" s="36">
        <v>14</v>
      </c>
      <c r="C17" s="13">
        <v>572</v>
      </c>
      <c r="D17" s="15">
        <v>2680</v>
      </c>
      <c r="E17" s="15">
        <f t="shared" si="0"/>
        <v>3252</v>
      </c>
      <c r="F17" s="13">
        <v>33</v>
      </c>
      <c r="G17" s="13">
        <f t="shared" si="1"/>
        <v>17333.333333333336</v>
      </c>
      <c r="H17" s="13"/>
      <c r="I17" s="13"/>
      <c r="K17" s="15"/>
      <c r="L17" s="15"/>
      <c r="M17" s="13"/>
      <c r="Q17" s="13"/>
    </row>
    <row r="18" spans="1:19" s="10" customFormat="1" x14ac:dyDescent="0.3">
      <c r="A18" s="32">
        <v>44670</v>
      </c>
      <c r="B18" s="36">
        <v>15</v>
      </c>
      <c r="C18" s="13">
        <v>515</v>
      </c>
      <c r="D18" s="15">
        <v>1447</v>
      </c>
      <c r="E18" s="15">
        <f t="shared" si="0"/>
        <v>1962</v>
      </c>
      <c r="F18" s="13">
        <v>33</v>
      </c>
      <c r="G18" s="13">
        <f t="shared" si="1"/>
        <v>15606.060606060606</v>
      </c>
      <c r="H18" s="13"/>
      <c r="I18" s="13"/>
      <c r="K18" s="15"/>
      <c r="L18" s="15"/>
      <c r="M18" s="13"/>
      <c r="Q18" s="13"/>
    </row>
    <row r="19" spans="1:19" s="10" customFormat="1" x14ac:dyDescent="0.3">
      <c r="A19" s="32">
        <v>44670</v>
      </c>
      <c r="B19" s="36">
        <v>16</v>
      </c>
      <c r="C19" s="13">
        <v>547</v>
      </c>
      <c r="D19" s="15">
        <v>1664</v>
      </c>
      <c r="E19" s="15">
        <f t="shared" si="0"/>
        <v>2211</v>
      </c>
      <c r="F19" s="13">
        <v>33</v>
      </c>
      <c r="G19" s="13">
        <f t="shared" si="1"/>
        <v>16575.757575757576</v>
      </c>
      <c r="H19" s="13"/>
      <c r="I19" s="13"/>
      <c r="K19" s="15"/>
      <c r="L19" s="15"/>
      <c r="M19" s="13"/>
      <c r="Q19" s="13"/>
    </row>
    <row r="20" spans="1:19" s="10" customFormat="1" x14ac:dyDescent="0.3">
      <c r="A20" s="32">
        <v>44670</v>
      </c>
      <c r="B20" s="36">
        <v>17</v>
      </c>
      <c r="C20" s="13">
        <v>578</v>
      </c>
      <c r="D20" s="15">
        <v>3115</v>
      </c>
      <c r="E20" s="15">
        <f t="shared" si="0"/>
        <v>3693</v>
      </c>
      <c r="F20" s="13">
        <v>33</v>
      </c>
      <c r="G20" s="13">
        <f t="shared" si="1"/>
        <v>17515.151515151516</v>
      </c>
      <c r="H20" s="13"/>
      <c r="I20" s="13"/>
      <c r="K20" s="15"/>
      <c r="L20" s="15"/>
      <c r="M20" s="13"/>
      <c r="Q20" s="13"/>
    </row>
    <row r="21" spans="1:19" s="10" customFormat="1" x14ac:dyDescent="0.3">
      <c r="A21" s="32">
        <v>44670</v>
      </c>
      <c r="B21" s="36">
        <v>18</v>
      </c>
      <c r="C21" s="13">
        <v>580</v>
      </c>
      <c r="D21" s="35">
        <v>1928</v>
      </c>
      <c r="E21" s="15">
        <f t="shared" si="0"/>
        <v>2508</v>
      </c>
      <c r="F21" s="13">
        <v>33</v>
      </c>
      <c r="G21" s="13">
        <f t="shared" si="1"/>
        <v>17575.757575757576</v>
      </c>
      <c r="H21" s="13"/>
      <c r="I21" s="13"/>
      <c r="J21" s="23">
        <v>488</v>
      </c>
    </row>
    <row r="22" spans="1:19" x14ac:dyDescent="0.3">
      <c r="A22" s="32">
        <v>44670</v>
      </c>
      <c r="B22" s="36">
        <v>19</v>
      </c>
      <c r="C22" s="13">
        <v>561</v>
      </c>
      <c r="D22" s="15">
        <v>1419</v>
      </c>
      <c r="E22" s="15">
        <f t="shared" si="0"/>
        <v>1980</v>
      </c>
      <c r="F22" s="13">
        <v>33</v>
      </c>
      <c r="G22" s="13">
        <f t="shared" si="1"/>
        <v>17000</v>
      </c>
      <c r="H22" s="13"/>
      <c r="I22" s="13"/>
      <c r="J22" s="10"/>
      <c r="K22" s="10"/>
      <c r="L22" s="10"/>
      <c r="M22" s="10"/>
      <c r="N22" s="10"/>
      <c r="O22" s="10"/>
      <c r="P22" s="10"/>
      <c r="Q22" s="13"/>
      <c r="R22" s="10"/>
      <c r="S22" s="10"/>
    </row>
    <row r="23" spans="1:19" x14ac:dyDescent="0.3">
      <c r="A23" s="32">
        <v>44670</v>
      </c>
      <c r="B23" s="36">
        <v>20</v>
      </c>
      <c r="C23" s="8">
        <v>526</v>
      </c>
      <c r="D23" s="15">
        <v>1662</v>
      </c>
      <c r="E23" s="15">
        <f t="shared" si="0"/>
        <v>2188</v>
      </c>
      <c r="F23" s="13">
        <v>33</v>
      </c>
      <c r="G23" s="13">
        <f t="shared" si="1"/>
        <v>15939.39393939394</v>
      </c>
      <c r="H23" s="13"/>
      <c r="I23" s="13"/>
      <c r="J23" s="10"/>
      <c r="K23" s="10"/>
      <c r="L23" s="10"/>
      <c r="M23" s="10"/>
      <c r="N23" s="10"/>
      <c r="O23" s="10"/>
      <c r="P23" s="10"/>
      <c r="Q23" s="13"/>
      <c r="R23" s="10"/>
      <c r="S23" s="10"/>
    </row>
    <row r="24" spans="1:19" x14ac:dyDescent="0.3">
      <c r="A24" s="32">
        <v>44670</v>
      </c>
      <c r="B24" s="36">
        <v>21</v>
      </c>
      <c r="C24" s="8">
        <v>554</v>
      </c>
      <c r="D24" s="15">
        <v>1726</v>
      </c>
      <c r="E24" s="15">
        <f t="shared" si="0"/>
        <v>2280</v>
      </c>
      <c r="F24" s="13">
        <v>33</v>
      </c>
      <c r="G24" s="13">
        <f t="shared" si="1"/>
        <v>16787.878787878788</v>
      </c>
      <c r="H24" s="13"/>
      <c r="I24" s="13"/>
      <c r="J24" s="10"/>
      <c r="K24" s="10"/>
      <c r="L24" s="10"/>
      <c r="M24" s="13"/>
      <c r="N24" s="13"/>
      <c r="O24" s="13"/>
      <c r="P24" s="10"/>
      <c r="Q24" s="10"/>
      <c r="R24" s="10"/>
      <c r="S24" s="10"/>
    </row>
    <row r="25" spans="1:19" x14ac:dyDescent="0.3">
      <c r="A25" s="32">
        <v>44670</v>
      </c>
      <c r="B25" s="36">
        <v>22</v>
      </c>
      <c r="C25" s="8">
        <v>579</v>
      </c>
      <c r="D25" s="15">
        <v>2167</v>
      </c>
      <c r="E25" s="15">
        <f t="shared" si="0"/>
        <v>2746</v>
      </c>
      <c r="F25" s="13">
        <v>33</v>
      </c>
      <c r="G25" s="13">
        <f t="shared" si="1"/>
        <v>17545.454545454548</v>
      </c>
      <c r="H25" s="13"/>
      <c r="I25" s="13"/>
      <c r="J25" s="10"/>
      <c r="K25" s="10"/>
      <c r="L25" s="10"/>
      <c r="M25" s="13"/>
      <c r="N25" s="13"/>
      <c r="O25" s="13"/>
      <c r="P25" s="10"/>
      <c r="Q25" s="10"/>
      <c r="R25" s="10"/>
      <c r="S25" s="10"/>
    </row>
    <row r="26" spans="1:19" x14ac:dyDescent="0.3">
      <c r="A26" s="32">
        <v>44670</v>
      </c>
      <c r="B26" s="36">
        <v>23</v>
      </c>
      <c r="C26" s="8">
        <v>554</v>
      </c>
      <c r="D26" s="15">
        <v>1416</v>
      </c>
      <c r="E26" s="15">
        <f t="shared" si="0"/>
        <v>1970</v>
      </c>
      <c r="F26" s="13">
        <v>33</v>
      </c>
      <c r="G26" s="13">
        <f t="shared" si="1"/>
        <v>16787.878787878788</v>
      </c>
      <c r="H26" s="13"/>
      <c r="I26" s="13"/>
      <c r="J26" s="10"/>
      <c r="K26" s="10"/>
      <c r="L26" s="10"/>
      <c r="M26" s="10"/>
      <c r="N26" s="10"/>
      <c r="O26" s="10"/>
      <c r="P26" s="10"/>
      <c r="Q26" s="10"/>
      <c r="R26" s="10"/>
    </row>
    <row r="27" spans="1:19" x14ac:dyDescent="0.3">
      <c r="A27" s="32">
        <v>44670</v>
      </c>
      <c r="B27" s="36">
        <v>24</v>
      </c>
      <c r="C27" s="8">
        <v>545</v>
      </c>
      <c r="D27" s="15">
        <v>2492</v>
      </c>
      <c r="E27" s="15">
        <f t="shared" si="0"/>
        <v>3037</v>
      </c>
      <c r="F27" s="13">
        <v>33</v>
      </c>
      <c r="G27" s="13">
        <f t="shared" si="1"/>
        <v>16515.151515151516</v>
      </c>
      <c r="H27" s="13"/>
      <c r="I27" s="13"/>
      <c r="J27" s="10"/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A28" s="32">
        <v>44670</v>
      </c>
      <c r="B28" s="36">
        <v>25</v>
      </c>
      <c r="C28" s="8">
        <v>514</v>
      </c>
      <c r="D28" s="15">
        <v>1525</v>
      </c>
      <c r="E28" s="15">
        <f t="shared" si="0"/>
        <v>2039</v>
      </c>
      <c r="F28" s="13">
        <v>33</v>
      </c>
      <c r="G28" s="13">
        <f t="shared" si="1"/>
        <v>15575.757575757576</v>
      </c>
      <c r="H28" s="13"/>
      <c r="I28" s="13"/>
      <c r="J28" s="10"/>
      <c r="K28" s="10"/>
      <c r="L28" s="10"/>
      <c r="M28" s="10"/>
      <c r="N28" s="10"/>
      <c r="O28" s="10"/>
      <c r="P28" s="10"/>
      <c r="Q28" s="10"/>
      <c r="R28" s="10"/>
    </row>
    <row r="29" spans="1:19" x14ac:dyDescent="0.3">
      <c r="A29" s="32">
        <v>44670</v>
      </c>
      <c r="B29" s="36">
        <v>26</v>
      </c>
      <c r="C29" s="8">
        <v>546</v>
      </c>
      <c r="D29" s="15">
        <v>1744</v>
      </c>
      <c r="E29" s="15">
        <f t="shared" si="0"/>
        <v>2290</v>
      </c>
      <c r="F29" s="13">
        <v>33</v>
      </c>
      <c r="G29" s="13">
        <f t="shared" si="1"/>
        <v>16545.454545454548</v>
      </c>
      <c r="H29" s="13"/>
      <c r="I29" s="13"/>
      <c r="J29" s="10"/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A30" s="32">
        <v>44670</v>
      </c>
      <c r="B30" s="36">
        <v>27</v>
      </c>
      <c r="C30" s="8">
        <v>552</v>
      </c>
      <c r="D30" s="15">
        <v>2979</v>
      </c>
      <c r="E30" s="15">
        <f t="shared" si="0"/>
        <v>3531</v>
      </c>
      <c r="F30" s="13">
        <v>33</v>
      </c>
      <c r="G30" s="13">
        <f t="shared" si="1"/>
        <v>16727.272727272728</v>
      </c>
      <c r="H30" s="13"/>
      <c r="I30" s="13"/>
      <c r="J30" s="10"/>
      <c r="K30" s="10"/>
      <c r="L30" s="10"/>
      <c r="M30" s="10"/>
      <c r="N30" s="10"/>
      <c r="O30" s="10"/>
      <c r="P30" s="10"/>
      <c r="Q30" s="10"/>
      <c r="R30" s="10"/>
    </row>
    <row r="31" spans="1:19" x14ac:dyDescent="0.3">
      <c r="A31" s="10"/>
      <c r="B31" s="13"/>
      <c r="C31" s="10"/>
      <c r="D31" s="15"/>
      <c r="E31" s="15"/>
      <c r="F31" s="10"/>
      <c r="G31" s="13"/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 x14ac:dyDescent="0.3">
      <c r="A32" s="24" t="s">
        <v>257</v>
      </c>
      <c r="B32" s="33"/>
      <c r="C32" s="24"/>
      <c r="D32" s="34"/>
      <c r="E32" s="34"/>
      <c r="F32" s="24"/>
      <c r="G32" s="10"/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24" t="s">
        <v>256</v>
      </c>
      <c r="B33" s="33"/>
      <c r="C33" s="24"/>
      <c r="D33" s="34"/>
      <c r="E33" s="34"/>
      <c r="F33" s="24"/>
      <c r="G33" s="10"/>
      <c r="H33" s="13"/>
      <c r="I33" s="13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24" t="s">
        <v>258</v>
      </c>
      <c r="B34" s="33"/>
      <c r="C34" s="24"/>
      <c r="D34" s="34"/>
      <c r="E34" s="34"/>
      <c r="F34" s="24"/>
      <c r="G34" s="10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24" t="s">
        <v>255</v>
      </c>
      <c r="B35" s="33"/>
      <c r="C35" s="24"/>
      <c r="D35" s="34"/>
      <c r="E35" s="34"/>
      <c r="F35" s="2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B36" s="13"/>
      <c r="C36" s="10"/>
      <c r="D36" s="15"/>
      <c r="E36" s="15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B37" s="13"/>
      <c r="C37" s="10"/>
      <c r="D37" s="15"/>
      <c r="E37" s="15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3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/>
      <c r="B39" s="13"/>
      <c r="C39" s="10"/>
      <c r="D39" s="15"/>
      <c r="E39" s="15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3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3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3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3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3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3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3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3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3"/>
    </row>
    <row r="49" spans="1:7" x14ac:dyDescent="0.3">
      <c r="A49" s="10"/>
      <c r="B49" s="13"/>
      <c r="C49" s="10"/>
      <c r="D49" s="15"/>
      <c r="E49" s="15"/>
      <c r="F49" s="10"/>
      <c r="G49" s="10"/>
    </row>
    <row r="50" spans="1:7" x14ac:dyDescent="0.3">
      <c r="A50" s="10"/>
      <c r="B50" s="13"/>
      <c r="C50" s="10"/>
      <c r="D50" s="10"/>
      <c r="E50" s="15"/>
      <c r="F50" s="10"/>
      <c r="G50" s="10"/>
    </row>
    <row r="51" spans="1:7" x14ac:dyDescent="0.3">
      <c r="A51" s="10"/>
      <c r="B51" s="13"/>
      <c r="C51" s="10"/>
      <c r="D51" s="10"/>
      <c r="E51" s="15"/>
      <c r="F51" s="10"/>
      <c r="G51" s="10"/>
    </row>
    <row r="52" spans="1:7" x14ac:dyDescent="0.3">
      <c r="A52" s="10"/>
      <c r="B52" s="13"/>
      <c r="C52" s="10"/>
      <c r="D52" s="10"/>
      <c r="E52" s="15"/>
      <c r="F52" s="10"/>
      <c r="G52" s="10"/>
    </row>
    <row r="53" spans="1:7" x14ac:dyDescent="0.3">
      <c r="A53" s="10"/>
      <c r="B53" s="13"/>
      <c r="C53" s="10"/>
      <c r="D53" s="10"/>
      <c r="E53" s="15"/>
      <c r="F53" s="15"/>
      <c r="G53" s="10"/>
    </row>
    <row r="54" spans="1:7" x14ac:dyDescent="0.3">
      <c r="A54" s="2"/>
      <c r="B54" s="13"/>
    </row>
    <row r="55" spans="1:7" x14ac:dyDescent="0.3">
      <c r="A55" s="10"/>
      <c r="B55" s="13"/>
      <c r="C55" s="10"/>
      <c r="D55" s="15"/>
      <c r="E55" s="15"/>
      <c r="F55" s="10"/>
      <c r="G55" s="10"/>
    </row>
    <row r="56" spans="1:7" x14ac:dyDescent="0.3">
      <c r="A56" s="10"/>
      <c r="B56" s="13"/>
      <c r="C56" s="10"/>
      <c r="D56" s="10"/>
      <c r="E56" s="15"/>
      <c r="F56" s="10"/>
      <c r="G56" s="10"/>
    </row>
    <row r="57" spans="1:7" x14ac:dyDescent="0.3">
      <c r="A57" s="10"/>
      <c r="B57" s="13"/>
      <c r="C57" s="10"/>
      <c r="D57" s="10"/>
      <c r="E57" s="15"/>
      <c r="F57" s="10"/>
      <c r="G57" s="10"/>
    </row>
    <row r="58" spans="1:7" x14ac:dyDescent="0.3">
      <c r="A58" s="10"/>
      <c r="B58" s="13"/>
      <c r="C58" s="10"/>
      <c r="D58" s="10"/>
      <c r="E58" s="15"/>
      <c r="F58" s="10"/>
      <c r="G58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2" workbookViewId="0">
      <selection activeCell="A15" sqref="A15:P22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44455</v>
      </c>
      <c r="B4" s="3" t="s">
        <v>42</v>
      </c>
      <c r="C4" s="10">
        <v>140</v>
      </c>
      <c r="D4" s="15">
        <v>1624</v>
      </c>
      <c r="E4" s="15">
        <f t="shared" ref="E4:E12" si="0">+C4+D4</f>
        <v>1764</v>
      </c>
      <c r="F4" s="10">
        <v>47</v>
      </c>
      <c r="G4" s="13">
        <f t="shared" ref="G4:G12" si="1">(1000/F4)*C4</f>
        <v>2978.7234042553191</v>
      </c>
      <c r="I4" s="10">
        <v>103</v>
      </c>
      <c r="J4" s="15">
        <v>1369</v>
      </c>
      <c r="K4" s="15">
        <f t="shared" ref="K4:K12" si="2">+I4+J4</f>
        <v>1472</v>
      </c>
      <c r="L4" s="10">
        <v>33</v>
      </c>
      <c r="M4" s="10">
        <f>+(C4-I4)/C4*100</f>
        <v>26.428571428571431</v>
      </c>
      <c r="N4" s="10">
        <f>+(D4-J4)/D4*100</f>
        <v>15.701970443349753</v>
      </c>
      <c r="O4" s="10">
        <f>+(E4-K4)/E4*100</f>
        <v>16.553287981859409</v>
      </c>
      <c r="P4" s="13">
        <f t="shared" ref="P4:P12" si="3">(1000/L4)*I4</f>
        <v>3121.2121212121215</v>
      </c>
    </row>
    <row r="5" spans="1:16" x14ac:dyDescent="0.3">
      <c r="A5" s="2">
        <v>44455</v>
      </c>
      <c r="B5" s="3" t="s">
        <v>43</v>
      </c>
      <c r="C5" s="10">
        <v>71</v>
      </c>
      <c r="D5" s="15">
        <v>1334</v>
      </c>
      <c r="E5" s="15">
        <f t="shared" si="0"/>
        <v>1405</v>
      </c>
      <c r="F5" s="10">
        <v>33</v>
      </c>
      <c r="G5" s="13">
        <f t="shared" si="1"/>
        <v>2151.5151515151515</v>
      </c>
      <c r="I5" s="10">
        <v>83</v>
      </c>
      <c r="J5" s="15">
        <v>1216</v>
      </c>
      <c r="K5" s="15">
        <f t="shared" si="2"/>
        <v>1299</v>
      </c>
      <c r="L5" s="10">
        <v>33</v>
      </c>
      <c r="M5" s="10">
        <f t="shared" ref="M5:N12" si="4">+(C5-I5)/C5*100</f>
        <v>-16.901408450704224</v>
      </c>
      <c r="N5" s="10">
        <f t="shared" si="4"/>
        <v>8.8455772113943016</v>
      </c>
      <c r="O5" s="10">
        <f t="shared" ref="O5:O12" si="5">+(E5-K5)/E5*100</f>
        <v>7.5444839857651242</v>
      </c>
      <c r="P5" s="13">
        <f t="shared" si="3"/>
        <v>2515.1515151515155</v>
      </c>
    </row>
    <row r="6" spans="1:16" x14ac:dyDescent="0.3">
      <c r="A6" s="2">
        <v>44455</v>
      </c>
      <c r="B6" s="3" t="s">
        <v>40</v>
      </c>
      <c r="C6" s="10">
        <v>103</v>
      </c>
      <c r="D6" s="15">
        <v>1374</v>
      </c>
      <c r="E6" s="15">
        <f t="shared" si="0"/>
        <v>1477</v>
      </c>
      <c r="F6" s="10">
        <v>33</v>
      </c>
      <c r="G6" s="13">
        <f t="shared" si="1"/>
        <v>3121.2121212121215</v>
      </c>
      <c r="I6" s="10">
        <v>93</v>
      </c>
      <c r="J6" s="15">
        <v>1468</v>
      </c>
      <c r="K6" s="15">
        <f t="shared" si="2"/>
        <v>1561</v>
      </c>
      <c r="L6" s="10">
        <v>33</v>
      </c>
      <c r="M6" s="10">
        <f t="shared" si="4"/>
        <v>9.7087378640776691</v>
      </c>
      <c r="N6" s="10">
        <f t="shared" si="4"/>
        <v>-6.8413391557496359</v>
      </c>
      <c r="O6" s="10">
        <f t="shared" si="5"/>
        <v>-5.6872037914691944</v>
      </c>
      <c r="P6" s="13">
        <f t="shared" si="3"/>
        <v>2818.1818181818185</v>
      </c>
    </row>
    <row r="7" spans="1:16" x14ac:dyDescent="0.3">
      <c r="A7" s="2">
        <v>44455</v>
      </c>
      <c r="B7" s="3" t="s">
        <v>41</v>
      </c>
      <c r="C7" s="10">
        <v>84</v>
      </c>
      <c r="D7" s="15">
        <v>1039</v>
      </c>
      <c r="E7" s="15">
        <f t="shared" si="0"/>
        <v>1123</v>
      </c>
      <c r="F7" s="10">
        <v>33</v>
      </c>
      <c r="G7" s="13">
        <f t="shared" si="1"/>
        <v>2545.4545454545455</v>
      </c>
      <c r="I7" s="10">
        <v>79</v>
      </c>
      <c r="J7" s="15">
        <v>1233</v>
      </c>
      <c r="K7" s="15">
        <f t="shared" si="2"/>
        <v>1312</v>
      </c>
      <c r="L7" s="10">
        <v>33</v>
      </c>
      <c r="M7" s="10">
        <f t="shared" si="4"/>
        <v>5.9523809523809517</v>
      </c>
      <c r="N7" s="10">
        <f t="shared" si="4"/>
        <v>-18.67179980750722</v>
      </c>
      <c r="O7" s="10">
        <f t="shared" si="5"/>
        <v>-16.829919857524487</v>
      </c>
      <c r="P7" s="13">
        <f t="shared" si="3"/>
        <v>2393.939393939394</v>
      </c>
    </row>
    <row r="8" spans="1:16" x14ac:dyDescent="0.3">
      <c r="A8" s="2">
        <v>44455</v>
      </c>
      <c r="B8" s="3" t="s">
        <v>37</v>
      </c>
      <c r="C8" s="10">
        <v>99</v>
      </c>
      <c r="D8" s="15">
        <v>1932</v>
      </c>
      <c r="E8" s="15">
        <f t="shared" si="0"/>
        <v>2031</v>
      </c>
      <c r="F8" s="10">
        <v>33</v>
      </c>
      <c r="G8" s="13">
        <f t="shared" si="1"/>
        <v>3000</v>
      </c>
      <c r="I8" s="10">
        <v>84</v>
      </c>
      <c r="J8" s="15">
        <v>1636</v>
      </c>
      <c r="K8" s="15">
        <f t="shared" si="2"/>
        <v>1720</v>
      </c>
      <c r="L8" s="10">
        <v>33</v>
      </c>
      <c r="M8" s="10">
        <f t="shared" si="4"/>
        <v>15.151515151515152</v>
      </c>
      <c r="N8" s="10">
        <f t="shared" si="4"/>
        <v>15.320910973084887</v>
      </c>
      <c r="O8" s="10">
        <f t="shared" si="5"/>
        <v>15.31265386509109</v>
      </c>
      <c r="P8" s="13">
        <f t="shared" si="3"/>
        <v>2545.4545454545455</v>
      </c>
    </row>
    <row r="9" spans="1:16" x14ac:dyDescent="0.3">
      <c r="A9" s="2">
        <v>44455</v>
      </c>
      <c r="B9" s="3" t="s">
        <v>39</v>
      </c>
      <c r="C9" s="10">
        <v>54</v>
      </c>
      <c r="D9" s="15">
        <v>1753</v>
      </c>
      <c r="E9" s="15">
        <f t="shared" si="0"/>
        <v>1807</v>
      </c>
      <c r="F9" s="10">
        <v>33</v>
      </c>
      <c r="G9" s="13">
        <f t="shared" si="1"/>
        <v>1636.3636363636365</v>
      </c>
      <c r="I9" s="10">
        <v>57</v>
      </c>
      <c r="J9" s="15">
        <v>1622</v>
      </c>
      <c r="K9" s="15">
        <f t="shared" si="2"/>
        <v>1679</v>
      </c>
      <c r="L9" s="10">
        <v>33</v>
      </c>
      <c r="M9" s="10">
        <f t="shared" si="4"/>
        <v>-5.5555555555555554</v>
      </c>
      <c r="N9" s="10">
        <f t="shared" si="4"/>
        <v>7.4729035938391339</v>
      </c>
      <c r="O9" s="10">
        <f t="shared" si="5"/>
        <v>7.0835639180962922</v>
      </c>
      <c r="P9" s="13">
        <f t="shared" si="3"/>
        <v>1727.2727272727273</v>
      </c>
    </row>
    <row r="10" spans="1:16" x14ac:dyDescent="0.3">
      <c r="A10" s="2">
        <v>44455</v>
      </c>
      <c r="B10" s="3" t="s">
        <v>38</v>
      </c>
      <c r="C10" s="10">
        <v>52</v>
      </c>
      <c r="D10" s="15">
        <v>1838</v>
      </c>
      <c r="E10" s="15">
        <f t="shared" si="0"/>
        <v>1890</v>
      </c>
      <c r="F10" s="10">
        <v>33</v>
      </c>
      <c r="G10" s="13">
        <f t="shared" si="1"/>
        <v>1575.7575757575758</v>
      </c>
      <c r="I10" s="10">
        <v>69</v>
      </c>
      <c r="J10" s="15">
        <v>1554</v>
      </c>
      <c r="K10" s="15">
        <f t="shared" si="2"/>
        <v>1623</v>
      </c>
      <c r="L10" s="10">
        <v>33</v>
      </c>
      <c r="M10" s="10">
        <f t="shared" si="4"/>
        <v>-32.692307692307693</v>
      </c>
      <c r="N10" s="10">
        <f t="shared" si="4"/>
        <v>15.451577801958653</v>
      </c>
      <c r="O10" s="10">
        <f t="shared" si="5"/>
        <v>14.126984126984127</v>
      </c>
      <c r="P10" s="13">
        <f t="shared" si="3"/>
        <v>2090.909090909091</v>
      </c>
    </row>
    <row r="11" spans="1:16" x14ac:dyDescent="0.3">
      <c r="A11" s="2">
        <v>44455</v>
      </c>
      <c r="B11" s="3" t="s">
        <v>36</v>
      </c>
      <c r="C11" s="10">
        <v>62</v>
      </c>
      <c r="D11" s="15">
        <v>1827</v>
      </c>
      <c r="E11" s="15">
        <f t="shared" si="0"/>
        <v>1889</v>
      </c>
      <c r="F11" s="10">
        <v>33</v>
      </c>
      <c r="G11" s="13">
        <f t="shared" si="1"/>
        <v>1878.787878787879</v>
      </c>
      <c r="I11" s="10">
        <v>79</v>
      </c>
      <c r="J11" s="15">
        <v>1736</v>
      </c>
      <c r="K11" s="15">
        <f t="shared" si="2"/>
        <v>1815</v>
      </c>
      <c r="L11" s="10">
        <v>33</v>
      </c>
      <c r="M11" s="10">
        <f t="shared" si="4"/>
        <v>-27.419354838709676</v>
      </c>
      <c r="N11" s="10">
        <f t="shared" si="4"/>
        <v>4.980842911877394</v>
      </c>
      <c r="O11" s="10">
        <f t="shared" si="5"/>
        <v>3.9174166225516145</v>
      </c>
      <c r="P11" s="13">
        <f t="shared" si="3"/>
        <v>2393.939393939394</v>
      </c>
    </row>
    <row r="12" spans="1:16" x14ac:dyDescent="0.3">
      <c r="A12" s="2">
        <v>44455</v>
      </c>
      <c r="B12" s="3" t="s">
        <v>44</v>
      </c>
      <c r="C12" s="10">
        <v>151</v>
      </c>
      <c r="D12" s="15">
        <v>1250</v>
      </c>
      <c r="E12" s="15">
        <f t="shared" si="0"/>
        <v>1401</v>
      </c>
      <c r="F12" s="10">
        <v>33</v>
      </c>
      <c r="G12" s="13">
        <f t="shared" si="1"/>
        <v>4575.757575757576</v>
      </c>
      <c r="I12" s="10">
        <v>131</v>
      </c>
      <c r="J12" s="15">
        <v>1364</v>
      </c>
      <c r="K12" s="15">
        <f t="shared" si="2"/>
        <v>1495</v>
      </c>
      <c r="L12" s="10">
        <v>33</v>
      </c>
      <c r="M12" s="10">
        <f t="shared" si="4"/>
        <v>13.245033112582782</v>
      </c>
      <c r="N12" s="10">
        <f t="shared" si="4"/>
        <v>-9.120000000000001</v>
      </c>
      <c r="O12" s="10">
        <f t="shared" si="5"/>
        <v>-6.7094932191291941</v>
      </c>
      <c r="P12" s="13">
        <f t="shared" si="3"/>
        <v>3969.69696969697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44455</v>
      </c>
      <c r="B15" s="3" t="s">
        <v>42</v>
      </c>
      <c r="C15" s="10">
        <v>87</v>
      </c>
      <c r="D15" s="15">
        <v>1118</v>
      </c>
      <c r="E15" s="15">
        <f t="shared" ref="E15:E22" si="6">+C15+D15</f>
        <v>1205</v>
      </c>
      <c r="F15" s="10">
        <v>33</v>
      </c>
      <c r="G15" s="13">
        <f t="shared" ref="G15:G22" si="7">(1000/F15)*C15</f>
        <v>2636.3636363636365</v>
      </c>
      <c r="I15" s="10">
        <v>7</v>
      </c>
      <c r="J15" s="15">
        <v>1035</v>
      </c>
      <c r="K15" s="15">
        <f t="shared" ref="K15:K22" si="8">+I15+J15</f>
        <v>1042</v>
      </c>
      <c r="L15" s="10">
        <v>33</v>
      </c>
      <c r="M15" s="10">
        <f t="shared" ref="M15:M22" si="9">+(C15-I15)/C15*100</f>
        <v>91.954022988505741</v>
      </c>
      <c r="N15" s="10">
        <f t="shared" ref="N15:N22" si="10">+(D15-J15)/D15*100</f>
        <v>7.4239713774597496</v>
      </c>
      <c r="O15" s="10">
        <f t="shared" ref="O15:O22" si="11">+(E15-K15)/E15*100</f>
        <v>13.526970954356846</v>
      </c>
      <c r="P15" s="13">
        <f t="shared" ref="P15:P22" si="12">(1000/L15)*I15</f>
        <v>212.12121212121212</v>
      </c>
    </row>
    <row r="16" spans="1:16" x14ac:dyDescent="0.3">
      <c r="A16" s="2">
        <v>44455</v>
      </c>
      <c r="B16" s="3" t="s">
        <v>43</v>
      </c>
      <c r="C16" s="10">
        <v>7</v>
      </c>
      <c r="D16" s="15">
        <v>1105</v>
      </c>
      <c r="E16" s="15">
        <f t="shared" si="6"/>
        <v>1112</v>
      </c>
      <c r="F16" s="10">
        <v>33</v>
      </c>
      <c r="G16" s="13">
        <f t="shared" si="7"/>
        <v>212.12121212121212</v>
      </c>
      <c r="I16" s="10">
        <v>10</v>
      </c>
      <c r="J16" s="15">
        <v>1071</v>
      </c>
      <c r="K16" s="15">
        <f t="shared" si="8"/>
        <v>1081</v>
      </c>
      <c r="L16" s="10">
        <v>33</v>
      </c>
      <c r="M16" s="10">
        <f t="shared" si="9"/>
        <v>-42.857142857142854</v>
      </c>
      <c r="N16" s="10">
        <f t="shared" si="10"/>
        <v>3.0769230769230771</v>
      </c>
      <c r="O16" s="10">
        <f t="shared" si="11"/>
        <v>2.7877697841726619</v>
      </c>
      <c r="P16" s="13">
        <f t="shared" si="12"/>
        <v>303.03030303030306</v>
      </c>
    </row>
    <row r="17" spans="1:16" x14ac:dyDescent="0.3">
      <c r="A17" s="2">
        <v>44455</v>
      </c>
      <c r="B17" s="3" t="s">
        <v>40</v>
      </c>
      <c r="C17" s="10">
        <v>12</v>
      </c>
      <c r="D17" s="15">
        <v>1128</v>
      </c>
      <c r="E17" s="15">
        <f t="shared" si="6"/>
        <v>1140</v>
      </c>
      <c r="F17" s="10">
        <v>33</v>
      </c>
      <c r="G17" s="13">
        <f t="shared" si="7"/>
        <v>363.63636363636363</v>
      </c>
      <c r="I17" s="10">
        <v>14</v>
      </c>
      <c r="J17" s="10">
        <v>972</v>
      </c>
      <c r="K17" s="15">
        <f t="shared" si="8"/>
        <v>986</v>
      </c>
      <c r="L17" s="10">
        <v>33</v>
      </c>
      <c r="M17" s="10">
        <f t="shared" si="9"/>
        <v>-16.666666666666664</v>
      </c>
      <c r="N17" s="10">
        <f t="shared" si="10"/>
        <v>13.829787234042554</v>
      </c>
      <c r="O17" s="10">
        <f t="shared" si="11"/>
        <v>13.508771929824562</v>
      </c>
      <c r="P17" s="13">
        <f t="shared" si="12"/>
        <v>424.24242424242425</v>
      </c>
    </row>
    <row r="18" spans="1:16" x14ac:dyDescent="0.3">
      <c r="A18" s="2">
        <v>44455</v>
      </c>
      <c r="B18" s="3" t="s">
        <v>41</v>
      </c>
      <c r="C18" s="10">
        <v>11</v>
      </c>
      <c r="D18" s="15">
        <v>1223</v>
      </c>
      <c r="E18" s="15">
        <f t="shared" si="6"/>
        <v>1234</v>
      </c>
      <c r="F18" s="10">
        <v>33</v>
      </c>
      <c r="G18" s="13">
        <f t="shared" si="7"/>
        <v>333.33333333333337</v>
      </c>
      <c r="I18" s="10">
        <v>9</v>
      </c>
      <c r="J18" s="10">
        <v>928</v>
      </c>
      <c r="K18" s="15">
        <f t="shared" si="8"/>
        <v>937</v>
      </c>
      <c r="L18" s="10">
        <v>33</v>
      </c>
      <c r="M18" s="10">
        <f t="shared" si="9"/>
        <v>18.181818181818183</v>
      </c>
      <c r="N18" s="10">
        <f t="shared" si="10"/>
        <v>24.121013900245298</v>
      </c>
      <c r="O18" s="10">
        <f t="shared" si="11"/>
        <v>24.068071312803891</v>
      </c>
      <c r="P18" s="13">
        <f t="shared" si="12"/>
        <v>272.72727272727275</v>
      </c>
    </row>
    <row r="19" spans="1:16" x14ac:dyDescent="0.3">
      <c r="A19" s="2">
        <v>44455</v>
      </c>
      <c r="B19" s="3" t="s">
        <v>37</v>
      </c>
      <c r="C19" s="10">
        <v>11</v>
      </c>
      <c r="D19" s="15">
        <v>1616</v>
      </c>
      <c r="E19" s="15">
        <f t="shared" si="6"/>
        <v>1627</v>
      </c>
      <c r="F19" s="10">
        <v>33</v>
      </c>
      <c r="G19" s="13">
        <f t="shared" si="7"/>
        <v>333.33333333333337</v>
      </c>
      <c r="I19" s="10">
        <v>13</v>
      </c>
      <c r="J19" s="15">
        <v>1546</v>
      </c>
      <c r="K19" s="15">
        <f t="shared" si="8"/>
        <v>1559</v>
      </c>
      <c r="L19" s="10">
        <v>33</v>
      </c>
      <c r="M19" s="10">
        <f t="shared" si="9"/>
        <v>-18.181818181818183</v>
      </c>
      <c r="N19" s="10">
        <f t="shared" si="10"/>
        <v>4.3316831683168315</v>
      </c>
      <c r="O19" s="10">
        <f t="shared" si="11"/>
        <v>4.1794714197910263</v>
      </c>
      <c r="P19" s="13">
        <f t="shared" si="12"/>
        <v>393.93939393939394</v>
      </c>
    </row>
    <row r="20" spans="1:16" x14ac:dyDescent="0.3">
      <c r="A20" s="2">
        <v>44455</v>
      </c>
      <c r="B20" s="3" t="s">
        <v>39</v>
      </c>
      <c r="C20" s="10">
        <v>11</v>
      </c>
      <c r="D20" s="15">
        <v>1636</v>
      </c>
      <c r="E20" s="15">
        <f t="shared" si="6"/>
        <v>1647</v>
      </c>
      <c r="F20" s="10">
        <v>33</v>
      </c>
      <c r="G20" s="13">
        <f t="shared" si="7"/>
        <v>333.33333333333337</v>
      </c>
      <c r="I20" s="10">
        <v>7</v>
      </c>
      <c r="J20" s="15">
        <v>1634</v>
      </c>
      <c r="K20" s="15">
        <f t="shared" si="8"/>
        <v>1641</v>
      </c>
      <c r="L20" s="10">
        <v>33</v>
      </c>
      <c r="M20" s="10">
        <f t="shared" si="9"/>
        <v>36.363636363636367</v>
      </c>
      <c r="N20" s="10">
        <f t="shared" si="10"/>
        <v>0.12224938875305623</v>
      </c>
      <c r="O20" s="10">
        <f t="shared" si="11"/>
        <v>0.36429872495446264</v>
      </c>
      <c r="P20" s="13">
        <f t="shared" si="12"/>
        <v>212.12121212121212</v>
      </c>
    </row>
    <row r="21" spans="1:16" x14ac:dyDescent="0.3">
      <c r="A21" s="2">
        <v>44455</v>
      </c>
      <c r="B21" s="3" t="s">
        <v>38</v>
      </c>
      <c r="C21" s="10">
        <v>17</v>
      </c>
      <c r="D21" s="15">
        <v>1403</v>
      </c>
      <c r="E21" s="15">
        <f t="shared" si="6"/>
        <v>1420</v>
      </c>
      <c r="F21" s="10">
        <v>33</v>
      </c>
      <c r="G21" s="13">
        <f t="shared" si="7"/>
        <v>515.15151515151513</v>
      </c>
      <c r="I21" s="10">
        <v>7</v>
      </c>
      <c r="J21" s="15">
        <v>1440</v>
      </c>
      <c r="K21" s="15">
        <f t="shared" si="8"/>
        <v>1447</v>
      </c>
      <c r="L21" s="10">
        <v>33</v>
      </c>
      <c r="M21" s="10">
        <f t="shared" si="9"/>
        <v>58.82352941176471</v>
      </c>
      <c r="N21" s="10">
        <f t="shared" si="10"/>
        <v>-2.6372059871703493</v>
      </c>
      <c r="O21" s="10">
        <f t="shared" si="11"/>
        <v>-1.9014084507042253</v>
      </c>
      <c r="P21" s="13">
        <f t="shared" si="12"/>
        <v>212.12121212121212</v>
      </c>
    </row>
    <row r="22" spans="1:16" x14ac:dyDescent="0.3">
      <c r="A22" s="2">
        <v>44455</v>
      </c>
      <c r="B22" s="3" t="s">
        <v>36</v>
      </c>
      <c r="C22" s="10">
        <v>9</v>
      </c>
      <c r="D22" s="15">
        <v>2206</v>
      </c>
      <c r="E22" s="15">
        <f t="shared" si="6"/>
        <v>2215</v>
      </c>
      <c r="F22" s="10">
        <v>33</v>
      </c>
      <c r="G22" s="13">
        <f t="shared" si="7"/>
        <v>272.72727272727275</v>
      </c>
      <c r="I22" s="10">
        <v>15</v>
      </c>
      <c r="J22" s="15">
        <v>2400</v>
      </c>
      <c r="K22" s="15">
        <f t="shared" si="8"/>
        <v>2415</v>
      </c>
      <c r="L22" s="10">
        <v>33</v>
      </c>
      <c r="M22" s="10">
        <f t="shared" si="9"/>
        <v>-66.666666666666657</v>
      </c>
      <c r="N22" s="10">
        <f t="shared" si="10"/>
        <v>-8.7941976427923834</v>
      </c>
      <c r="O22" s="10">
        <f t="shared" si="11"/>
        <v>-9.0293453724604973</v>
      </c>
      <c r="P22" s="13">
        <f t="shared" si="12"/>
        <v>454.54545454545456</v>
      </c>
    </row>
    <row r="23" spans="1:16" x14ac:dyDescent="0.3">
      <c r="A23" s="2"/>
      <c r="G23" s="13"/>
      <c r="P23" s="13"/>
    </row>
    <row r="24" spans="1:16" x14ac:dyDescent="0.3">
      <c r="A24" s="10" t="s">
        <v>130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50549</v>
      </c>
      <c r="C29" s="15">
        <v>21884</v>
      </c>
      <c r="D29" s="10">
        <v>33</v>
      </c>
      <c r="E29" s="15">
        <f>B29+C29</f>
        <v>72433</v>
      </c>
      <c r="F29" s="13">
        <f>E29/D29*1000</f>
        <v>2194939.393939394</v>
      </c>
      <c r="G29" s="13"/>
    </row>
    <row r="30" spans="1:16" x14ac:dyDescent="0.3">
      <c r="A30" s="10" t="s">
        <v>7</v>
      </c>
      <c r="B30" s="10">
        <v>2203</v>
      </c>
      <c r="C30" s="15"/>
      <c r="D30" s="10">
        <v>33</v>
      </c>
      <c r="E30" s="15"/>
      <c r="F30" s="13">
        <f>B30/D30*1000</f>
        <v>66757.575757575745</v>
      </c>
      <c r="G30" s="13"/>
      <c r="K30" s="15"/>
    </row>
    <row r="31" spans="1:16" x14ac:dyDescent="0.3">
      <c r="A31" s="10" t="s">
        <v>131</v>
      </c>
      <c r="B31" s="15">
        <f>B29-B30</f>
        <v>48346</v>
      </c>
      <c r="C31" s="15"/>
      <c r="D31" s="10">
        <v>33</v>
      </c>
      <c r="F31" s="10">
        <f>B31/33*1000</f>
        <v>1465030.303030303</v>
      </c>
      <c r="K31" s="15"/>
    </row>
    <row r="32" spans="1:16" x14ac:dyDescent="0.3">
      <c r="C32" s="15"/>
      <c r="K32" s="15"/>
    </row>
    <row r="33" spans="2:11" x14ac:dyDescent="0.3">
      <c r="C33" s="15"/>
      <c r="K33" s="15"/>
    </row>
    <row r="34" spans="2:11" x14ac:dyDescent="0.3">
      <c r="C34" s="15"/>
    </row>
    <row r="35" spans="2:11" x14ac:dyDescent="0.3">
      <c r="C35" s="15"/>
    </row>
    <row r="36" spans="2:11" x14ac:dyDescent="0.3">
      <c r="C36" s="15"/>
    </row>
    <row r="37" spans="2:11" x14ac:dyDescent="0.3">
      <c r="C37" s="15"/>
    </row>
    <row r="38" spans="2:11" x14ac:dyDescent="0.3">
      <c r="C38" s="15"/>
    </row>
    <row r="39" spans="2:11" x14ac:dyDescent="0.3">
      <c r="C39" s="15"/>
    </row>
    <row r="40" spans="2:11" x14ac:dyDescent="0.3">
      <c r="C40" s="15"/>
    </row>
    <row r="41" spans="2:11" x14ac:dyDescent="0.3">
      <c r="C41" s="15"/>
    </row>
    <row r="42" spans="2:11" x14ac:dyDescent="0.3">
      <c r="C42" s="15"/>
    </row>
    <row r="43" spans="2:11" x14ac:dyDescent="0.3">
      <c r="B43" s="15"/>
      <c r="C43" s="15"/>
    </row>
    <row r="44" spans="2:11" x14ac:dyDescent="0.3">
      <c r="C44" s="15"/>
    </row>
    <row r="45" spans="2:11" x14ac:dyDescent="0.3">
      <c r="C45" s="15"/>
    </row>
    <row r="46" spans="2:11" x14ac:dyDescent="0.3">
      <c r="C46" s="15"/>
    </row>
    <row r="47" spans="2:11" x14ac:dyDescent="0.3">
      <c r="C47" s="15"/>
    </row>
    <row r="48" spans="2:11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3" spans="3:3" x14ac:dyDescent="0.3">
      <c r="C53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  <row r="58" spans="3:3" x14ac:dyDescent="0.3">
      <c r="C58" s="15"/>
    </row>
    <row r="59" spans="3:3" x14ac:dyDescent="0.3">
      <c r="C59" s="15"/>
    </row>
    <row r="60" spans="3:3" x14ac:dyDescent="0.3">
      <c r="C60" s="15"/>
    </row>
    <row r="61" spans="3:3" x14ac:dyDescent="0.3">
      <c r="C61" s="15"/>
    </row>
    <row r="62" spans="3:3" x14ac:dyDescent="0.3">
      <c r="C62" s="15"/>
    </row>
    <row r="65" spans="3:3" x14ac:dyDescent="0.3">
      <c r="C65" s="15"/>
    </row>
    <row r="66" spans="3:3" x14ac:dyDescent="0.3">
      <c r="C66" s="15"/>
    </row>
    <row r="67" spans="3:3" x14ac:dyDescent="0.3">
      <c r="C67" s="15"/>
    </row>
    <row r="68" spans="3:3" x14ac:dyDescent="0.3">
      <c r="C68" s="1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A4" sqref="A4:P22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44459</v>
      </c>
      <c r="B4" s="3" t="s">
        <v>42</v>
      </c>
      <c r="C4" s="10">
        <v>21</v>
      </c>
      <c r="D4" s="15">
        <v>1051</v>
      </c>
      <c r="E4" s="15">
        <f t="shared" ref="E4:E12" si="0">+C4+D4</f>
        <v>1072</v>
      </c>
      <c r="F4" s="10">
        <v>33</v>
      </c>
      <c r="G4" s="13">
        <f t="shared" ref="G4:G12" si="1">(1000/F4)*C4</f>
        <v>636.36363636363637</v>
      </c>
      <c r="I4" s="10">
        <v>22</v>
      </c>
      <c r="J4" s="15">
        <v>899</v>
      </c>
      <c r="K4" s="15">
        <f t="shared" ref="K4:K12" si="2">+I4+J4</f>
        <v>921</v>
      </c>
      <c r="L4" s="10">
        <v>33</v>
      </c>
      <c r="M4" s="10">
        <f>+(C4-I4)/C4*100</f>
        <v>-4.7619047619047619</v>
      </c>
      <c r="N4" s="10">
        <f>+(D4-J4)/D4*100</f>
        <v>14.462416745956233</v>
      </c>
      <c r="O4" s="10">
        <f>+(E4-K4)/E4*100</f>
        <v>14.085820895522389</v>
      </c>
      <c r="P4" s="13">
        <f t="shared" ref="P4:P12" si="3">(1000/L4)*I4</f>
        <v>666.66666666666674</v>
      </c>
    </row>
    <row r="5" spans="1:16" x14ac:dyDescent="0.3">
      <c r="A5" s="2">
        <v>44459</v>
      </c>
      <c r="B5" s="3" t="s">
        <v>43</v>
      </c>
      <c r="C5" s="10">
        <v>29</v>
      </c>
      <c r="D5" s="15">
        <v>746</v>
      </c>
      <c r="E5" s="15">
        <f t="shared" si="0"/>
        <v>775</v>
      </c>
      <c r="F5" s="10">
        <v>33</v>
      </c>
      <c r="G5" s="13">
        <f t="shared" si="1"/>
        <v>878.78787878787887</v>
      </c>
      <c r="I5" s="10">
        <v>24</v>
      </c>
      <c r="J5" s="15">
        <v>753</v>
      </c>
      <c r="K5" s="15">
        <f t="shared" si="2"/>
        <v>777</v>
      </c>
      <c r="L5" s="10">
        <v>33</v>
      </c>
      <c r="M5" s="10">
        <f t="shared" ref="M5:N12" si="4">+(C5-I5)/C5*100</f>
        <v>17.241379310344829</v>
      </c>
      <c r="N5" s="10">
        <f t="shared" si="4"/>
        <v>-0.93833780160857905</v>
      </c>
      <c r="O5" s="10">
        <f t="shared" ref="O5:O12" si="5">+(E5-K5)/E5*100</f>
        <v>-0.25806451612903225</v>
      </c>
      <c r="P5" s="13">
        <f t="shared" si="3"/>
        <v>727.27272727272725</v>
      </c>
    </row>
    <row r="6" spans="1:16" x14ac:dyDescent="0.3">
      <c r="A6" s="2">
        <v>44459</v>
      </c>
      <c r="B6" s="3" t="s">
        <v>40</v>
      </c>
      <c r="C6" s="10">
        <v>25</v>
      </c>
      <c r="D6" s="15">
        <v>884</v>
      </c>
      <c r="E6" s="15">
        <f t="shared" si="0"/>
        <v>909</v>
      </c>
      <c r="F6" s="10">
        <v>33</v>
      </c>
      <c r="G6" s="13">
        <f t="shared" si="1"/>
        <v>757.57575757575762</v>
      </c>
      <c r="I6" s="10">
        <v>18</v>
      </c>
      <c r="J6" s="15">
        <v>824</v>
      </c>
      <c r="K6" s="15">
        <f t="shared" si="2"/>
        <v>842</v>
      </c>
      <c r="L6" s="10">
        <v>33</v>
      </c>
      <c r="M6" s="10">
        <f t="shared" si="4"/>
        <v>28.000000000000004</v>
      </c>
      <c r="N6" s="10">
        <f t="shared" si="4"/>
        <v>6.7873303167420813</v>
      </c>
      <c r="O6" s="10">
        <f t="shared" si="5"/>
        <v>7.3707370737073701</v>
      </c>
      <c r="P6" s="13">
        <f t="shared" si="3"/>
        <v>545.4545454545455</v>
      </c>
    </row>
    <row r="7" spans="1:16" x14ac:dyDescent="0.3">
      <c r="A7" s="2">
        <v>44459</v>
      </c>
      <c r="B7" s="3" t="s">
        <v>41</v>
      </c>
      <c r="C7" s="15">
        <v>36</v>
      </c>
      <c r="D7" s="15">
        <v>847</v>
      </c>
      <c r="E7" s="15">
        <f t="shared" si="0"/>
        <v>883</v>
      </c>
      <c r="F7" s="10">
        <v>33</v>
      </c>
      <c r="G7" s="13">
        <f t="shared" si="1"/>
        <v>1090.909090909091</v>
      </c>
      <c r="I7" s="10">
        <v>40</v>
      </c>
      <c r="J7" s="15">
        <v>1439</v>
      </c>
      <c r="K7" s="15">
        <f t="shared" si="2"/>
        <v>1479</v>
      </c>
      <c r="L7" s="10">
        <v>33</v>
      </c>
      <c r="M7" s="10">
        <f t="shared" si="4"/>
        <v>-11.111111111111111</v>
      </c>
      <c r="N7" s="10">
        <f t="shared" si="4"/>
        <v>-69.893742621015349</v>
      </c>
      <c r="O7" s="10">
        <f t="shared" si="5"/>
        <v>-67.497168742921858</v>
      </c>
      <c r="P7" s="13">
        <f t="shared" si="3"/>
        <v>1212.1212121212122</v>
      </c>
    </row>
    <row r="8" spans="1:16" x14ac:dyDescent="0.3">
      <c r="A8" s="2">
        <v>44459</v>
      </c>
      <c r="B8" s="3" t="s">
        <v>37</v>
      </c>
      <c r="C8" s="10">
        <v>56</v>
      </c>
      <c r="D8" s="15">
        <v>1184</v>
      </c>
      <c r="E8" s="15">
        <f t="shared" si="0"/>
        <v>1240</v>
      </c>
      <c r="F8" s="10">
        <v>33</v>
      </c>
      <c r="G8" s="13">
        <f t="shared" si="1"/>
        <v>1696.969696969697</v>
      </c>
      <c r="I8" s="10">
        <v>19</v>
      </c>
      <c r="J8" s="15">
        <v>1014</v>
      </c>
      <c r="K8" s="15">
        <f t="shared" si="2"/>
        <v>1033</v>
      </c>
      <c r="L8" s="10">
        <v>33</v>
      </c>
      <c r="M8" s="10">
        <f t="shared" si="4"/>
        <v>66.071428571428569</v>
      </c>
      <c r="N8" s="10">
        <f t="shared" si="4"/>
        <v>14.358108108108109</v>
      </c>
      <c r="O8" s="10">
        <f t="shared" si="5"/>
        <v>16.693548387096772</v>
      </c>
      <c r="P8" s="13">
        <f t="shared" si="3"/>
        <v>575.75757575757575</v>
      </c>
    </row>
    <row r="9" spans="1:16" x14ac:dyDescent="0.3">
      <c r="A9" s="2">
        <v>44459</v>
      </c>
      <c r="B9" s="3" t="s">
        <v>39</v>
      </c>
      <c r="C9" s="10">
        <v>29</v>
      </c>
      <c r="D9" s="15">
        <v>1081</v>
      </c>
      <c r="E9" s="15">
        <f t="shared" si="0"/>
        <v>1110</v>
      </c>
      <c r="F9" s="10">
        <v>33</v>
      </c>
      <c r="G9" s="13">
        <f t="shared" si="1"/>
        <v>878.78787878787887</v>
      </c>
      <c r="I9" s="10">
        <v>14</v>
      </c>
      <c r="J9" s="15">
        <v>1114</v>
      </c>
      <c r="K9" s="15">
        <f t="shared" si="2"/>
        <v>1128</v>
      </c>
      <c r="L9" s="10">
        <v>33</v>
      </c>
      <c r="M9" s="10">
        <f t="shared" si="4"/>
        <v>51.724137931034484</v>
      </c>
      <c r="N9" s="10">
        <f t="shared" si="4"/>
        <v>-3.0527289546716005</v>
      </c>
      <c r="O9" s="10">
        <f t="shared" si="5"/>
        <v>-1.6216216216216217</v>
      </c>
      <c r="P9" s="13">
        <f t="shared" si="3"/>
        <v>424.24242424242425</v>
      </c>
    </row>
    <row r="10" spans="1:16" x14ac:dyDescent="0.3">
      <c r="A10" s="2">
        <v>44459</v>
      </c>
      <c r="B10" s="3" t="s">
        <v>38</v>
      </c>
      <c r="C10" s="10">
        <v>16</v>
      </c>
      <c r="D10" s="15">
        <v>1217</v>
      </c>
      <c r="E10" s="15">
        <f t="shared" si="0"/>
        <v>1233</v>
      </c>
      <c r="F10" s="10">
        <v>33</v>
      </c>
      <c r="G10" s="13">
        <f t="shared" si="1"/>
        <v>484.84848484848487</v>
      </c>
      <c r="I10" s="10">
        <v>21</v>
      </c>
      <c r="J10" s="15">
        <v>1182</v>
      </c>
      <c r="K10" s="15">
        <f t="shared" si="2"/>
        <v>1203</v>
      </c>
      <c r="L10" s="10">
        <v>33</v>
      </c>
      <c r="M10" s="10">
        <f t="shared" si="4"/>
        <v>-31.25</v>
      </c>
      <c r="N10" s="10">
        <f t="shared" si="4"/>
        <v>2.8759244042728018</v>
      </c>
      <c r="O10" s="10">
        <f t="shared" si="5"/>
        <v>2.4330900243309004</v>
      </c>
      <c r="P10" s="13">
        <f t="shared" si="3"/>
        <v>636.36363636363637</v>
      </c>
    </row>
    <row r="11" spans="1:16" x14ac:dyDescent="0.3">
      <c r="A11" s="2">
        <v>44459</v>
      </c>
      <c r="B11" s="3" t="s">
        <v>36</v>
      </c>
      <c r="C11" s="10">
        <v>16</v>
      </c>
      <c r="D11" s="15">
        <v>1100</v>
      </c>
      <c r="E11" s="15">
        <f t="shared" si="0"/>
        <v>1116</v>
      </c>
      <c r="F11" s="10">
        <v>33</v>
      </c>
      <c r="G11" s="13">
        <f t="shared" si="1"/>
        <v>484.84848484848487</v>
      </c>
      <c r="I11" s="10">
        <v>14</v>
      </c>
      <c r="J11" s="15">
        <v>1410</v>
      </c>
      <c r="K11" s="15">
        <f t="shared" si="2"/>
        <v>1424</v>
      </c>
      <c r="L11" s="10">
        <v>33</v>
      </c>
      <c r="M11" s="10">
        <f t="shared" si="4"/>
        <v>12.5</v>
      </c>
      <c r="N11" s="10">
        <f t="shared" si="4"/>
        <v>-28.18181818181818</v>
      </c>
      <c r="O11" s="10">
        <f t="shared" si="5"/>
        <v>-27.598566308243726</v>
      </c>
      <c r="P11" s="13">
        <f t="shared" si="3"/>
        <v>424.24242424242425</v>
      </c>
    </row>
    <row r="12" spans="1:16" x14ac:dyDescent="0.3">
      <c r="A12" s="2">
        <v>44459</v>
      </c>
      <c r="B12" s="3" t="s">
        <v>44</v>
      </c>
      <c r="C12" s="10">
        <v>38</v>
      </c>
      <c r="D12" s="15">
        <v>776</v>
      </c>
      <c r="E12" s="15">
        <f t="shared" si="0"/>
        <v>814</v>
      </c>
      <c r="F12" s="10">
        <v>33</v>
      </c>
      <c r="G12" s="13">
        <f t="shared" si="1"/>
        <v>1151.5151515151515</v>
      </c>
      <c r="I12" s="10">
        <v>35</v>
      </c>
      <c r="J12" s="15">
        <v>836</v>
      </c>
      <c r="K12" s="15">
        <f t="shared" si="2"/>
        <v>871</v>
      </c>
      <c r="L12" s="10">
        <v>33</v>
      </c>
      <c r="M12" s="10">
        <f t="shared" si="4"/>
        <v>7.8947368421052628</v>
      </c>
      <c r="N12" s="10">
        <f t="shared" si="4"/>
        <v>-7.731958762886598</v>
      </c>
      <c r="O12" s="10">
        <f t="shared" si="5"/>
        <v>-7.0024570024570023</v>
      </c>
      <c r="P12" s="13">
        <f t="shared" si="3"/>
        <v>1060.6060606060607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44459</v>
      </c>
      <c r="B15" s="3" t="s">
        <v>42</v>
      </c>
      <c r="C15" s="10">
        <v>18</v>
      </c>
      <c r="D15" s="15">
        <v>892</v>
      </c>
      <c r="E15" s="15">
        <f t="shared" ref="E15:E22" si="6">+C15+D15</f>
        <v>910</v>
      </c>
      <c r="F15" s="10">
        <v>33</v>
      </c>
      <c r="G15" s="13">
        <f t="shared" ref="G15:G22" si="7">(1000/F15)*C15</f>
        <v>545.4545454545455</v>
      </c>
      <c r="I15" s="10">
        <v>6</v>
      </c>
      <c r="J15" s="15">
        <v>510</v>
      </c>
      <c r="K15" s="15">
        <f t="shared" ref="K15:K22" si="8">+I15+J15</f>
        <v>516</v>
      </c>
      <c r="L15" s="10">
        <v>33</v>
      </c>
      <c r="M15" s="10">
        <f t="shared" ref="M15:O22" si="9">+(C15-I15)/C15*100</f>
        <v>66.666666666666657</v>
      </c>
      <c r="N15" s="10">
        <f t="shared" si="9"/>
        <v>42.825112107623319</v>
      </c>
      <c r="O15" s="10">
        <f t="shared" si="9"/>
        <v>43.296703296703299</v>
      </c>
      <c r="P15" s="13">
        <f t="shared" ref="P15:P22" si="10">(1000/L15)*I15</f>
        <v>181.81818181818181</v>
      </c>
    </row>
    <row r="16" spans="1:16" x14ac:dyDescent="0.3">
      <c r="A16" s="2">
        <v>44459</v>
      </c>
      <c r="B16" s="3" t="s">
        <v>43</v>
      </c>
      <c r="C16" s="10">
        <v>21</v>
      </c>
      <c r="D16" s="15">
        <v>664</v>
      </c>
      <c r="E16" s="15">
        <f t="shared" si="6"/>
        <v>685</v>
      </c>
      <c r="F16" s="10">
        <v>33</v>
      </c>
      <c r="G16" s="13">
        <f t="shared" si="7"/>
        <v>636.36363636363637</v>
      </c>
      <c r="I16" s="10">
        <v>6</v>
      </c>
      <c r="J16" s="15">
        <v>622</v>
      </c>
      <c r="K16" s="15">
        <f t="shared" si="8"/>
        <v>628</v>
      </c>
      <c r="L16" s="10">
        <v>33</v>
      </c>
      <c r="M16" s="10">
        <f t="shared" si="9"/>
        <v>71.428571428571431</v>
      </c>
      <c r="N16" s="10">
        <f t="shared" si="9"/>
        <v>6.3253012048192767</v>
      </c>
      <c r="O16" s="10">
        <f t="shared" si="9"/>
        <v>8.3211678832116789</v>
      </c>
      <c r="P16" s="13">
        <f t="shared" si="10"/>
        <v>181.81818181818181</v>
      </c>
    </row>
    <row r="17" spans="1:16" x14ac:dyDescent="0.3">
      <c r="A17" s="2">
        <v>44459</v>
      </c>
      <c r="B17" s="3" t="s">
        <v>40</v>
      </c>
      <c r="C17" s="10">
        <v>6</v>
      </c>
      <c r="D17" s="15">
        <v>1007</v>
      </c>
      <c r="E17" s="15">
        <f t="shared" si="6"/>
        <v>1013</v>
      </c>
      <c r="F17" s="10">
        <v>33</v>
      </c>
      <c r="G17" s="13">
        <f t="shared" si="7"/>
        <v>181.81818181818181</v>
      </c>
      <c r="I17" s="10">
        <v>5</v>
      </c>
      <c r="J17" s="15">
        <v>611</v>
      </c>
      <c r="K17" s="15">
        <f t="shared" si="8"/>
        <v>616</v>
      </c>
      <c r="L17" s="10">
        <v>33</v>
      </c>
      <c r="M17" s="10">
        <f t="shared" si="9"/>
        <v>16.666666666666664</v>
      </c>
      <c r="N17" s="10">
        <f t="shared" si="9"/>
        <v>39.324726911618669</v>
      </c>
      <c r="O17" s="10">
        <f t="shared" si="9"/>
        <v>39.190523198420536</v>
      </c>
      <c r="P17" s="13">
        <f t="shared" si="10"/>
        <v>151.51515151515153</v>
      </c>
    </row>
    <row r="18" spans="1:16" x14ac:dyDescent="0.3">
      <c r="A18" s="2">
        <v>44459</v>
      </c>
      <c r="B18" s="3" t="s">
        <v>41</v>
      </c>
      <c r="C18" s="10">
        <v>16</v>
      </c>
      <c r="D18" s="15">
        <v>642</v>
      </c>
      <c r="E18" s="15">
        <f t="shared" si="6"/>
        <v>658</v>
      </c>
      <c r="F18" s="10">
        <v>33</v>
      </c>
      <c r="G18" s="13">
        <f t="shared" si="7"/>
        <v>484.84848484848487</v>
      </c>
      <c r="I18" s="10">
        <v>6</v>
      </c>
      <c r="J18" s="15">
        <v>561</v>
      </c>
      <c r="K18" s="15">
        <f t="shared" si="8"/>
        <v>567</v>
      </c>
      <c r="L18" s="10">
        <v>33</v>
      </c>
      <c r="M18" s="10">
        <f t="shared" si="9"/>
        <v>62.5</v>
      </c>
      <c r="N18" s="10">
        <f t="shared" si="9"/>
        <v>12.616822429906541</v>
      </c>
      <c r="O18" s="10">
        <f t="shared" si="9"/>
        <v>13.829787234042554</v>
      </c>
      <c r="P18" s="13">
        <f t="shared" si="10"/>
        <v>181.81818181818181</v>
      </c>
    </row>
    <row r="19" spans="1:16" x14ac:dyDescent="0.3">
      <c r="A19" s="2">
        <v>44459</v>
      </c>
      <c r="B19" s="3" t="s">
        <v>37</v>
      </c>
      <c r="C19" s="10">
        <v>13</v>
      </c>
      <c r="D19" s="15">
        <v>957</v>
      </c>
      <c r="E19" s="15">
        <f t="shared" si="6"/>
        <v>970</v>
      </c>
      <c r="F19" s="10">
        <v>33</v>
      </c>
      <c r="G19" s="13">
        <f t="shared" si="7"/>
        <v>393.93939393939394</v>
      </c>
      <c r="I19" s="10">
        <v>6</v>
      </c>
      <c r="J19" s="10">
        <v>773</v>
      </c>
      <c r="K19" s="15">
        <f t="shared" si="8"/>
        <v>779</v>
      </c>
      <c r="L19" s="10">
        <v>33</v>
      </c>
      <c r="M19" s="10">
        <f t="shared" si="9"/>
        <v>53.846153846153847</v>
      </c>
      <c r="N19" s="10">
        <f t="shared" si="9"/>
        <v>19.226750261233018</v>
      </c>
      <c r="O19" s="10">
        <f t="shared" si="9"/>
        <v>19.690721649484537</v>
      </c>
      <c r="P19" s="13">
        <f t="shared" si="10"/>
        <v>181.81818181818181</v>
      </c>
    </row>
    <row r="20" spans="1:16" x14ac:dyDescent="0.3">
      <c r="A20" s="2">
        <v>44459</v>
      </c>
      <c r="B20" s="3" t="s">
        <v>39</v>
      </c>
      <c r="C20" s="10">
        <v>12</v>
      </c>
      <c r="D20" s="15">
        <v>893</v>
      </c>
      <c r="E20" s="15">
        <f t="shared" si="6"/>
        <v>905</v>
      </c>
      <c r="F20" s="10">
        <v>33</v>
      </c>
      <c r="G20" s="13">
        <f t="shared" si="7"/>
        <v>363.63636363636363</v>
      </c>
      <c r="I20" s="10">
        <v>14</v>
      </c>
      <c r="J20" s="10">
        <v>858</v>
      </c>
      <c r="K20" s="15">
        <f t="shared" si="8"/>
        <v>872</v>
      </c>
      <c r="L20" s="10">
        <v>33</v>
      </c>
      <c r="M20" s="10">
        <f t="shared" si="9"/>
        <v>-16.666666666666664</v>
      </c>
      <c r="N20" s="10">
        <f t="shared" si="9"/>
        <v>3.9193729003359463</v>
      </c>
      <c r="O20" s="10">
        <f t="shared" si="9"/>
        <v>3.6464088397790055</v>
      </c>
      <c r="P20" s="13">
        <f t="shared" si="10"/>
        <v>424.24242424242425</v>
      </c>
    </row>
    <row r="21" spans="1:16" x14ac:dyDescent="0.3">
      <c r="A21" s="2">
        <v>44459</v>
      </c>
      <c r="B21" s="3" t="s">
        <v>38</v>
      </c>
      <c r="C21" s="10">
        <v>17</v>
      </c>
      <c r="D21" s="10">
        <v>978</v>
      </c>
      <c r="E21" s="15">
        <f t="shared" si="6"/>
        <v>995</v>
      </c>
      <c r="F21" s="10">
        <v>33</v>
      </c>
      <c r="G21" s="13">
        <f t="shared" si="7"/>
        <v>515.15151515151513</v>
      </c>
      <c r="I21" s="10">
        <v>8</v>
      </c>
      <c r="J21" s="10">
        <v>780</v>
      </c>
      <c r="K21" s="15">
        <f t="shared" si="8"/>
        <v>788</v>
      </c>
      <c r="L21" s="10">
        <v>33</v>
      </c>
      <c r="M21" s="10">
        <f t="shared" si="9"/>
        <v>52.941176470588239</v>
      </c>
      <c r="N21" s="10">
        <f t="shared" si="9"/>
        <v>20.245398773006134</v>
      </c>
      <c r="O21" s="10">
        <f t="shared" si="9"/>
        <v>20.804020100502512</v>
      </c>
      <c r="P21" s="13">
        <f t="shared" si="10"/>
        <v>242.42424242424244</v>
      </c>
    </row>
    <row r="22" spans="1:16" x14ac:dyDescent="0.3">
      <c r="A22" s="2">
        <v>44459</v>
      </c>
      <c r="B22" s="3" t="s">
        <v>36</v>
      </c>
      <c r="C22" s="10">
        <v>9</v>
      </c>
      <c r="D22" s="15">
        <v>1208</v>
      </c>
      <c r="E22" s="15">
        <f t="shared" si="6"/>
        <v>1217</v>
      </c>
      <c r="F22" s="10">
        <v>33</v>
      </c>
      <c r="G22" s="13">
        <f t="shared" si="7"/>
        <v>272.72727272727275</v>
      </c>
      <c r="I22" s="10">
        <v>9</v>
      </c>
      <c r="J22" s="10">
        <v>893</v>
      </c>
      <c r="K22" s="15">
        <f t="shared" si="8"/>
        <v>902</v>
      </c>
      <c r="L22" s="10">
        <v>33</v>
      </c>
      <c r="M22" s="10">
        <f t="shared" si="9"/>
        <v>0</v>
      </c>
      <c r="N22" s="10">
        <f t="shared" si="9"/>
        <v>26.076158940397352</v>
      </c>
      <c r="O22" s="10">
        <f t="shared" si="9"/>
        <v>25.883319638455216</v>
      </c>
      <c r="P22" s="13">
        <f t="shared" si="10"/>
        <v>272.72727272727275</v>
      </c>
    </row>
    <row r="23" spans="1:16" x14ac:dyDescent="0.3">
      <c r="A23" s="2"/>
      <c r="G23" s="13"/>
      <c r="P23" s="13"/>
    </row>
    <row r="24" spans="1:16" x14ac:dyDescent="0.3">
      <c r="A24" s="10" t="s">
        <v>135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37513</v>
      </c>
      <c r="C29" s="15">
        <v>55729</v>
      </c>
      <c r="D29" s="10">
        <v>33</v>
      </c>
      <c r="E29" s="15">
        <f>B29+C29</f>
        <v>93242</v>
      </c>
      <c r="F29" s="13">
        <f>E29/D29*1000</f>
        <v>2825515.1515151514</v>
      </c>
      <c r="G29" s="13"/>
    </row>
    <row r="30" spans="1:16" x14ac:dyDescent="0.3">
      <c r="A30" s="10" t="s">
        <v>7</v>
      </c>
      <c r="B30" s="10">
        <v>758</v>
      </c>
      <c r="C30" s="15"/>
      <c r="D30" s="10">
        <v>33</v>
      </c>
      <c r="E30" s="15"/>
      <c r="F30" s="13">
        <f>B30/D30*1000</f>
        <v>22969.696969696968</v>
      </c>
      <c r="G30" s="13"/>
      <c r="K30" s="15"/>
    </row>
    <row r="31" spans="1:16" x14ac:dyDescent="0.3">
      <c r="A31" s="10" t="s">
        <v>131</v>
      </c>
      <c r="B31" s="15">
        <f>B29-B30</f>
        <v>36755</v>
      </c>
      <c r="C31" s="15"/>
      <c r="D31" s="10">
        <v>33</v>
      </c>
      <c r="F31" s="10">
        <f>B31/33*1000</f>
        <v>1113787.8787878787</v>
      </c>
      <c r="K31" s="15"/>
    </row>
    <row r="32" spans="1:16" x14ac:dyDescent="0.3">
      <c r="C32" s="15"/>
      <c r="K32" s="15"/>
    </row>
    <row r="33" spans="1:11" x14ac:dyDescent="0.3">
      <c r="C33" s="15"/>
      <c r="K33" s="15"/>
    </row>
    <row r="34" spans="1:11" x14ac:dyDescent="0.3">
      <c r="C34" s="15"/>
    </row>
    <row r="35" spans="1:11" x14ac:dyDescent="0.3">
      <c r="A35" s="2" t="s">
        <v>134</v>
      </c>
      <c r="C35" s="15"/>
    </row>
    <row r="36" spans="1:11" x14ac:dyDescent="0.3">
      <c r="C36" s="15"/>
    </row>
    <row r="37" spans="1:11" x14ac:dyDescent="0.3">
      <c r="C37" s="15"/>
    </row>
    <row r="38" spans="1:11" x14ac:dyDescent="0.3">
      <c r="C38" s="15"/>
    </row>
    <row r="39" spans="1:11" x14ac:dyDescent="0.3">
      <c r="C39" s="15"/>
    </row>
    <row r="40" spans="1:11" x14ac:dyDescent="0.3">
      <c r="C40" s="15"/>
    </row>
    <row r="41" spans="1:11" x14ac:dyDescent="0.3">
      <c r="C41" s="15"/>
    </row>
    <row r="42" spans="1:11" x14ac:dyDescent="0.3">
      <c r="C42" s="15"/>
    </row>
    <row r="43" spans="1:11" x14ac:dyDescent="0.3">
      <c r="C43" s="15"/>
    </row>
    <row r="44" spans="1:11" x14ac:dyDescent="0.3">
      <c r="C44" s="15"/>
    </row>
    <row r="45" spans="1:11" x14ac:dyDescent="0.3">
      <c r="C45" s="15"/>
    </row>
    <row r="46" spans="1:11" x14ac:dyDescent="0.3">
      <c r="C46" s="15"/>
    </row>
    <row r="47" spans="1:11" x14ac:dyDescent="0.3">
      <c r="C47" s="15"/>
    </row>
    <row r="48" spans="1:11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  <row r="58" spans="3:3" x14ac:dyDescent="0.3">
      <c r="C58" s="1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A4" sqref="A4:P22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44459</v>
      </c>
      <c r="B4" s="3" t="s">
        <v>42</v>
      </c>
      <c r="C4" s="10">
        <v>44</v>
      </c>
      <c r="D4" s="15">
        <v>1114</v>
      </c>
      <c r="E4" s="15">
        <f t="shared" ref="E4:E12" si="0">+C4+D4</f>
        <v>1158</v>
      </c>
      <c r="F4" s="10">
        <v>33</v>
      </c>
      <c r="G4" s="13">
        <f t="shared" ref="G4:G12" si="1">(1000/F4)*C4</f>
        <v>1333.3333333333335</v>
      </c>
      <c r="I4" s="10">
        <v>43</v>
      </c>
      <c r="J4" s="15">
        <v>1024</v>
      </c>
      <c r="K4" s="15">
        <f t="shared" ref="K4:K12" si="2">+I4+J4</f>
        <v>1067</v>
      </c>
      <c r="L4" s="10">
        <v>33</v>
      </c>
      <c r="M4" s="10">
        <f>+(C4-I4)/C4*100</f>
        <v>2.2727272727272729</v>
      </c>
      <c r="N4" s="10">
        <f>+(D4-J4)/D4*100</f>
        <v>8.0789946140035909</v>
      </c>
      <c r="O4" s="10">
        <f>+(E4-K4)/E4*100</f>
        <v>7.8583765112262522</v>
      </c>
      <c r="P4" s="13">
        <f t="shared" ref="P4:P12" si="3">(1000/L4)*I4</f>
        <v>1303.030303030303</v>
      </c>
    </row>
    <row r="5" spans="1:16" x14ac:dyDescent="0.3">
      <c r="A5" s="2">
        <v>44459</v>
      </c>
      <c r="B5" s="3" t="s">
        <v>43</v>
      </c>
      <c r="C5" s="10">
        <v>12</v>
      </c>
      <c r="D5" s="15">
        <v>965</v>
      </c>
      <c r="E5" s="15">
        <f t="shared" si="0"/>
        <v>977</v>
      </c>
      <c r="F5" s="10">
        <v>33</v>
      </c>
      <c r="G5" s="13">
        <f t="shared" si="1"/>
        <v>363.63636363636363</v>
      </c>
      <c r="I5" s="10">
        <v>6</v>
      </c>
      <c r="J5" s="15">
        <v>919</v>
      </c>
      <c r="K5" s="15">
        <f t="shared" si="2"/>
        <v>925</v>
      </c>
      <c r="L5" s="10">
        <v>33</v>
      </c>
      <c r="M5" s="10">
        <f t="shared" ref="M5:N12" si="4">+(C5-I5)/C5*100</f>
        <v>50</v>
      </c>
      <c r="N5" s="10">
        <f t="shared" si="4"/>
        <v>4.766839378238342</v>
      </c>
      <c r="O5" s="10">
        <f t="shared" ref="O5:O12" si="5">+(E5-K5)/E5*100</f>
        <v>5.3224155578300927</v>
      </c>
      <c r="P5" s="13">
        <f t="shared" si="3"/>
        <v>181.81818181818181</v>
      </c>
    </row>
    <row r="6" spans="1:16" x14ac:dyDescent="0.3">
      <c r="A6" s="2">
        <v>44459</v>
      </c>
      <c r="B6" s="3" t="s">
        <v>40</v>
      </c>
      <c r="C6" s="10">
        <v>40</v>
      </c>
      <c r="D6" s="15">
        <v>1022</v>
      </c>
      <c r="E6" s="15">
        <f t="shared" si="0"/>
        <v>1062</v>
      </c>
      <c r="F6" s="10">
        <v>33</v>
      </c>
      <c r="G6" s="13">
        <f t="shared" si="1"/>
        <v>1212.1212121212122</v>
      </c>
      <c r="I6" s="10">
        <v>32</v>
      </c>
      <c r="J6" s="15">
        <v>967</v>
      </c>
      <c r="K6" s="15">
        <f t="shared" si="2"/>
        <v>999</v>
      </c>
      <c r="L6" s="10">
        <v>33</v>
      </c>
      <c r="M6" s="10">
        <f t="shared" si="4"/>
        <v>20</v>
      </c>
      <c r="N6" s="10">
        <f t="shared" si="4"/>
        <v>5.3816046966731896</v>
      </c>
      <c r="O6" s="10">
        <f t="shared" si="5"/>
        <v>5.9322033898305087</v>
      </c>
      <c r="P6" s="13">
        <f t="shared" si="3"/>
        <v>969.69696969696975</v>
      </c>
    </row>
    <row r="7" spans="1:16" x14ac:dyDescent="0.3">
      <c r="A7" s="2">
        <v>44459</v>
      </c>
      <c r="B7" s="3" t="s">
        <v>41</v>
      </c>
      <c r="C7" s="15">
        <v>58</v>
      </c>
      <c r="D7" s="15">
        <v>947</v>
      </c>
      <c r="E7" s="15">
        <f t="shared" si="0"/>
        <v>1005</v>
      </c>
      <c r="F7" s="10">
        <v>33</v>
      </c>
      <c r="G7" s="13">
        <f t="shared" si="1"/>
        <v>1757.5757575757577</v>
      </c>
      <c r="I7" s="10">
        <v>36</v>
      </c>
      <c r="J7" s="15">
        <v>981</v>
      </c>
      <c r="K7" s="15">
        <f t="shared" si="2"/>
        <v>1017</v>
      </c>
      <c r="L7" s="10">
        <v>33</v>
      </c>
      <c r="M7" s="10">
        <f t="shared" si="4"/>
        <v>37.931034482758619</v>
      </c>
      <c r="N7" s="10">
        <f t="shared" si="4"/>
        <v>-3.5902851108764517</v>
      </c>
      <c r="O7" s="10">
        <f t="shared" si="5"/>
        <v>-1.1940298507462688</v>
      </c>
      <c r="P7" s="13">
        <f t="shared" si="3"/>
        <v>1090.909090909091</v>
      </c>
    </row>
    <row r="8" spans="1:16" x14ac:dyDescent="0.3">
      <c r="A8" s="2">
        <v>44459</v>
      </c>
      <c r="B8" s="3" t="s">
        <v>37</v>
      </c>
      <c r="C8" s="10">
        <v>68</v>
      </c>
      <c r="D8" s="15">
        <v>1027</v>
      </c>
      <c r="E8" s="15">
        <f t="shared" si="0"/>
        <v>1095</v>
      </c>
      <c r="F8" s="10">
        <v>33</v>
      </c>
      <c r="G8" s="13">
        <f t="shared" si="1"/>
        <v>2060.6060606060605</v>
      </c>
      <c r="I8" s="10">
        <v>52</v>
      </c>
      <c r="J8" s="15">
        <v>1054</v>
      </c>
      <c r="K8" s="15">
        <f t="shared" si="2"/>
        <v>1106</v>
      </c>
      <c r="L8" s="10">
        <v>33</v>
      </c>
      <c r="M8" s="10">
        <f t="shared" si="4"/>
        <v>23.52941176470588</v>
      </c>
      <c r="N8" s="10">
        <f t="shared" si="4"/>
        <v>-2.6290165530671863</v>
      </c>
      <c r="O8" s="10">
        <f t="shared" si="5"/>
        <v>-1.004566210045662</v>
      </c>
      <c r="P8" s="13">
        <f t="shared" si="3"/>
        <v>1575.7575757575758</v>
      </c>
    </row>
    <row r="9" spans="1:16" x14ac:dyDescent="0.3">
      <c r="A9" s="2">
        <v>44459</v>
      </c>
      <c r="B9" s="3" t="s">
        <v>39</v>
      </c>
      <c r="C9" s="10">
        <v>56</v>
      </c>
      <c r="D9" s="15">
        <v>1059</v>
      </c>
      <c r="E9" s="15">
        <f t="shared" si="0"/>
        <v>1115</v>
      </c>
      <c r="F9" s="10">
        <v>33</v>
      </c>
      <c r="G9" s="13">
        <f t="shared" si="1"/>
        <v>1696.969696969697</v>
      </c>
      <c r="I9" s="10">
        <v>43</v>
      </c>
      <c r="J9" s="15">
        <v>1258</v>
      </c>
      <c r="K9" s="15">
        <f t="shared" si="2"/>
        <v>1301</v>
      </c>
      <c r="L9" s="10">
        <v>33</v>
      </c>
      <c r="M9" s="10">
        <f t="shared" si="4"/>
        <v>23.214285714285715</v>
      </c>
      <c r="N9" s="10">
        <f t="shared" si="4"/>
        <v>-18.791312559017943</v>
      </c>
      <c r="O9" s="10">
        <f t="shared" si="5"/>
        <v>-16.681614349775785</v>
      </c>
      <c r="P9" s="13">
        <f t="shared" si="3"/>
        <v>1303.030303030303</v>
      </c>
    </row>
    <row r="10" spans="1:16" x14ac:dyDescent="0.3">
      <c r="A10" s="2">
        <v>44459</v>
      </c>
      <c r="B10" s="3" t="s">
        <v>38</v>
      </c>
      <c r="C10" s="10">
        <v>57</v>
      </c>
      <c r="D10" s="15">
        <v>1188</v>
      </c>
      <c r="E10" s="15">
        <f t="shared" si="0"/>
        <v>1245</v>
      </c>
      <c r="F10" s="10">
        <v>33</v>
      </c>
      <c r="G10" s="13">
        <f t="shared" si="1"/>
        <v>1727.2727272727273</v>
      </c>
      <c r="I10" s="10">
        <v>52</v>
      </c>
      <c r="J10" s="15">
        <v>1149</v>
      </c>
      <c r="K10" s="15">
        <f t="shared" si="2"/>
        <v>1201</v>
      </c>
      <c r="L10" s="10">
        <v>33</v>
      </c>
      <c r="M10" s="10">
        <f t="shared" si="4"/>
        <v>8.7719298245614024</v>
      </c>
      <c r="N10" s="10">
        <f t="shared" si="4"/>
        <v>3.2828282828282833</v>
      </c>
      <c r="O10" s="10">
        <f t="shared" si="5"/>
        <v>3.5341365461847385</v>
      </c>
      <c r="P10" s="13">
        <f t="shared" si="3"/>
        <v>1575.7575757575758</v>
      </c>
    </row>
    <row r="11" spans="1:16" x14ac:dyDescent="0.3">
      <c r="A11" s="2">
        <v>44459</v>
      </c>
      <c r="B11" s="3" t="s">
        <v>36</v>
      </c>
      <c r="C11" s="10">
        <v>65</v>
      </c>
      <c r="D11" s="15">
        <v>1124</v>
      </c>
      <c r="E11" s="15">
        <f t="shared" si="0"/>
        <v>1189</v>
      </c>
      <c r="F11" s="10">
        <v>33</v>
      </c>
      <c r="G11" s="13">
        <f t="shared" si="1"/>
        <v>1969.6969696969697</v>
      </c>
      <c r="I11" s="10">
        <v>75</v>
      </c>
      <c r="J11" s="15">
        <v>1180</v>
      </c>
      <c r="K11" s="15">
        <f t="shared" si="2"/>
        <v>1255</v>
      </c>
      <c r="L11" s="10">
        <v>33</v>
      </c>
      <c r="M11" s="10">
        <f t="shared" si="4"/>
        <v>-15.384615384615385</v>
      </c>
      <c r="N11" s="10">
        <f t="shared" si="4"/>
        <v>-4.9822064056939501</v>
      </c>
      <c r="O11" s="10">
        <f t="shared" si="5"/>
        <v>-5.5508830950378476</v>
      </c>
      <c r="P11" s="13">
        <f t="shared" si="3"/>
        <v>2272.727272727273</v>
      </c>
    </row>
    <row r="12" spans="1:16" x14ac:dyDescent="0.3">
      <c r="A12" s="2">
        <v>44459</v>
      </c>
      <c r="B12" s="3" t="s">
        <v>44</v>
      </c>
      <c r="C12" s="10">
        <v>81</v>
      </c>
      <c r="D12" s="15">
        <v>1030</v>
      </c>
      <c r="E12" s="15">
        <f t="shared" si="0"/>
        <v>1111</v>
      </c>
      <c r="F12" s="10">
        <v>33</v>
      </c>
      <c r="G12" s="13">
        <f t="shared" si="1"/>
        <v>2454.5454545454545</v>
      </c>
      <c r="I12" s="10">
        <v>64</v>
      </c>
      <c r="J12" s="15">
        <v>1232</v>
      </c>
      <c r="K12" s="15">
        <f t="shared" si="2"/>
        <v>1296</v>
      </c>
      <c r="L12" s="10">
        <v>33</v>
      </c>
      <c r="M12" s="10">
        <f t="shared" si="4"/>
        <v>20.987654320987652</v>
      </c>
      <c r="N12" s="10">
        <f t="shared" si="4"/>
        <v>-19.611650485436893</v>
      </c>
      <c r="O12" s="10">
        <f t="shared" si="5"/>
        <v>-16.651665166516651</v>
      </c>
      <c r="P12" s="13">
        <f t="shared" si="3"/>
        <v>1939.3939393939395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44459</v>
      </c>
      <c r="B15" s="3" t="s">
        <v>42</v>
      </c>
      <c r="C15" s="10">
        <v>5</v>
      </c>
      <c r="D15" s="15">
        <v>753</v>
      </c>
      <c r="E15" s="15">
        <f t="shared" ref="E15:E22" si="6">+C15+D15</f>
        <v>758</v>
      </c>
      <c r="F15" s="10">
        <v>33</v>
      </c>
      <c r="G15" s="13">
        <f t="shared" ref="G15:G22" si="7">(1000/F15)*C15</f>
        <v>151.51515151515153</v>
      </c>
      <c r="I15" s="10">
        <v>6</v>
      </c>
      <c r="J15" s="15">
        <v>705</v>
      </c>
      <c r="K15" s="15">
        <f t="shared" ref="K15:K22" si="8">+I15+J15</f>
        <v>711</v>
      </c>
      <c r="L15" s="10">
        <v>33</v>
      </c>
      <c r="M15" s="10">
        <f t="shared" ref="M15:O22" si="9">+(C15-I15)/C15*100</f>
        <v>-20</v>
      </c>
      <c r="N15" s="10">
        <f t="shared" si="9"/>
        <v>6.3745019920318722</v>
      </c>
      <c r="O15" s="10">
        <f t="shared" si="9"/>
        <v>6.2005277044854878</v>
      </c>
      <c r="P15" s="13">
        <f t="shared" ref="P15:P22" si="10">(1000/L15)*I15</f>
        <v>181.81818181818181</v>
      </c>
    </row>
    <row r="16" spans="1:16" x14ac:dyDescent="0.3">
      <c r="A16" s="2">
        <v>44459</v>
      </c>
      <c r="B16" s="3" t="s">
        <v>43</v>
      </c>
      <c r="C16" s="10">
        <v>8</v>
      </c>
      <c r="D16" s="15">
        <v>2225</v>
      </c>
      <c r="E16" s="15">
        <f t="shared" si="6"/>
        <v>2233</v>
      </c>
      <c r="F16" s="10">
        <v>33</v>
      </c>
      <c r="G16" s="13">
        <f t="shared" si="7"/>
        <v>242.42424242424244</v>
      </c>
      <c r="I16" s="10">
        <v>10</v>
      </c>
      <c r="J16" s="15">
        <v>952</v>
      </c>
      <c r="K16" s="15">
        <f t="shared" si="8"/>
        <v>962</v>
      </c>
      <c r="L16" s="10">
        <v>33</v>
      </c>
      <c r="M16" s="10">
        <f t="shared" si="9"/>
        <v>-25</v>
      </c>
      <c r="N16" s="10">
        <f t="shared" si="9"/>
        <v>57.213483146067411</v>
      </c>
      <c r="O16" s="10">
        <f t="shared" si="9"/>
        <v>56.918943125839682</v>
      </c>
      <c r="P16" s="13">
        <f t="shared" si="10"/>
        <v>303.03030303030306</v>
      </c>
    </row>
    <row r="17" spans="1:16" x14ac:dyDescent="0.3">
      <c r="A17" s="2">
        <v>44459</v>
      </c>
      <c r="B17" s="3" t="s">
        <v>40</v>
      </c>
      <c r="C17" s="10">
        <v>9</v>
      </c>
      <c r="D17" s="15">
        <v>1433</v>
      </c>
      <c r="E17" s="15">
        <f t="shared" si="6"/>
        <v>1442</v>
      </c>
      <c r="F17" s="10">
        <v>33</v>
      </c>
      <c r="G17" s="13">
        <f t="shared" si="7"/>
        <v>272.72727272727275</v>
      </c>
      <c r="I17" s="10">
        <v>15</v>
      </c>
      <c r="J17" s="15">
        <v>1159</v>
      </c>
      <c r="K17" s="15">
        <f t="shared" si="8"/>
        <v>1174</v>
      </c>
      <c r="L17" s="10">
        <v>33</v>
      </c>
      <c r="M17" s="10">
        <f t="shared" si="9"/>
        <v>-66.666666666666657</v>
      </c>
      <c r="N17" s="10">
        <f t="shared" si="9"/>
        <v>19.120725750174458</v>
      </c>
      <c r="O17" s="10">
        <f t="shared" si="9"/>
        <v>18.585298196948681</v>
      </c>
      <c r="P17" s="13">
        <f t="shared" si="10"/>
        <v>454.54545454545456</v>
      </c>
    </row>
    <row r="18" spans="1:16" x14ac:dyDescent="0.3">
      <c r="A18" s="2">
        <v>44459</v>
      </c>
      <c r="B18" s="3" t="s">
        <v>41</v>
      </c>
      <c r="C18" s="10">
        <v>9</v>
      </c>
      <c r="D18" s="15">
        <v>991</v>
      </c>
      <c r="E18" s="15">
        <f t="shared" si="6"/>
        <v>1000</v>
      </c>
      <c r="F18" s="10">
        <v>33</v>
      </c>
      <c r="G18" s="13">
        <f t="shared" si="7"/>
        <v>272.72727272727275</v>
      </c>
      <c r="I18" s="10">
        <v>7</v>
      </c>
      <c r="J18" s="15">
        <v>1036</v>
      </c>
      <c r="K18" s="15">
        <f t="shared" si="8"/>
        <v>1043</v>
      </c>
      <c r="L18" s="10">
        <v>33</v>
      </c>
      <c r="M18" s="10">
        <f t="shared" si="9"/>
        <v>22.222222222222221</v>
      </c>
      <c r="N18" s="10">
        <f t="shared" si="9"/>
        <v>-4.5408678102926334</v>
      </c>
      <c r="O18" s="10">
        <f t="shared" si="9"/>
        <v>-4.3</v>
      </c>
      <c r="P18" s="13">
        <f t="shared" si="10"/>
        <v>212.12121212121212</v>
      </c>
    </row>
    <row r="19" spans="1:16" x14ac:dyDescent="0.3">
      <c r="A19" s="2">
        <v>44459</v>
      </c>
      <c r="B19" s="3" t="s">
        <v>37</v>
      </c>
      <c r="C19" s="10">
        <v>6</v>
      </c>
      <c r="D19" s="15">
        <v>805</v>
      </c>
      <c r="E19" s="15">
        <f t="shared" si="6"/>
        <v>811</v>
      </c>
      <c r="F19" s="10">
        <v>33</v>
      </c>
      <c r="G19" s="13">
        <f t="shared" si="7"/>
        <v>181.81818181818181</v>
      </c>
      <c r="I19" s="10">
        <v>46</v>
      </c>
      <c r="J19" s="15">
        <v>1087</v>
      </c>
      <c r="K19" s="15">
        <f t="shared" si="8"/>
        <v>1133</v>
      </c>
      <c r="L19" s="10">
        <v>33</v>
      </c>
      <c r="M19" s="10">
        <f t="shared" si="9"/>
        <v>-666.66666666666674</v>
      </c>
      <c r="N19" s="10">
        <f t="shared" si="9"/>
        <v>-35.031055900621119</v>
      </c>
      <c r="O19" s="10">
        <f t="shared" si="9"/>
        <v>-39.704069050554871</v>
      </c>
      <c r="P19" s="13">
        <f t="shared" si="10"/>
        <v>1393.939393939394</v>
      </c>
    </row>
    <row r="20" spans="1:16" x14ac:dyDescent="0.3">
      <c r="A20" s="2">
        <v>44459</v>
      </c>
      <c r="B20" s="3" t="s">
        <v>39</v>
      </c>
      <c r="C20" s="10">
        <v>5</v>
      </c>
      <c r="D20" s="15">
        <v>886</v>
      </c>
      <c r="E20" s="15">
        <f t="shared" si="6"/>
        <v>891</v>
      </c>
      <c r="F20" s="10">
        <v>33</v>
      </c>
      <c r="G20" s="13">
        <f t="shared" si="7"/>
        <v>151.51515151515153</v>
      </c>
      <c r="I20" s="10">
        <v>15</v>
      </c>
      <c r="J20" s="15">
        <v>1039</v>
      </c>
      <c r="K20" s="15">
        <f t="shared" si="8"/>
        <v>1054</v>
      </c>
      <c r="L20" s="10">
        <v>33</v>
      </c>
      <c r="M20" s="10">
        <f t="shared" si="9"/>
        <v>-200</v>
      </c>
      <c r="N20" s="10">
        <f t="shared" si="9"/>
        <v>-17.268623024830703</v>
      </c>
      <c r="O20" s="10">
        <f t="shared" si="9"/>
        <v>-18.29405162738496</v>
      </c>
      <c r="P20" s="13">
        <f t="shared" si="10"/>
        <v>454.54545454545456</v>
      </c>
    </row>
    <row r="21" spans="1:16" x14ac:dyDescent="0.3">
      <c r="A21" s="2">
        <v>44459</v>
      </c>
      <c r="B21" s="3" t="s">
        <v>38</v>
      </c>
      <c r="C21" s="10">
        <v>9</v>
      </c>
      <c r="D21" s="10">
        <v>1202</v>
      </c>
      <c r="E21" s="15">
        <f t="shared" si="6"/>
        <v>1211</v>
      </c>
      <c r="F21" s="10">
        <v>33</v>
      </c>
      <c r="G21" s="13">
        <f t="shared" si="7"/>
        <v>272.72727272727275</v>
      </c>
      <c r="I21" s="10">
        <v>10</v>
      </c>
      <c r="J21" s="15">
        <v>837</v>
      </c>
      <c r="K21" s="15">
        <f t="shared" si="8"/>
        <v>847</v>
      </c>
      <c r="L21" s="10">
        <v>33</v>
      </c>
      <c r="M21" s="10">
        <f t="shared" si="9"/>
        <v>-11.111111111111111</v>
      </c>
      <c r="N21" s="10">
        <f t="shared" si="9"/>
        <v>30.366056572379367</v>
      </c>
      <c r="O21" s="10">
        <f t="shared" si="9"/>
        <v>30.057803468208093</v>
      </c>
      <c r="P21" s="13">
        <f t="shared" si="10"/>
        <v>303.03030303030306</v>
      </c>
    </row>
    <row r="22" spans="1:16" x14ac:dyDescent="0.3">
      <c r="A22" s="2">
        <v>44459</v>
      </c>
      <c r="B22" s="3" t="s">
        <v>36</v>
      </c>
      <c r="C22" s="10">
        <v>10</v>
      </c>
      <c r="D22" s="15">
        <v>795</v>
      </c>
      <c r="E22" s="15">
        <f t="shared" si="6"/>
        <v>805</v>
      </c>
      <c r="F22" s="10">
        <v>33</v>
      </c>
      <c r="G22" s="13">
        <f t="shared" si="7"/>
        <v>303.03030303030306</v>
      </c>
      <c r="I22" s="10">
        <v>8</v>
      </c>
      <c r="J22" s="10">
        <v>925</v>
      </c>
      <c r="K22" s="15">
        <f t="shared" si="8"/>
        <v>933</v>
      </c>
      <c r="L22" s="10">
        <v>33</v>
      </c>
      <c r="M22" s="10">
        <f t="shared" si="9"/>
        <v>20</v>
      </c>
      <c r="N22" s="10">
        <f t="shared" si="9"/>
        <v>-16.352201257861633</v>
      </c>
      <c r="O22" s="10">
        <f t="shared" si="9"/>
        <v>-15.900621118012422</v>
      </c>
      <c r="P22" s="13">
        <f t="shared" si="10"/>
        <v>242.42424242424244</v>
      </c>
    </row>
    <row r="23" spans="1:16" x14ac:dyDescent="0.3">
      <c r="A23" s="2"/>
      <c r="G23" s="13"/>
      <c r="P23" s="13"/>
    </row>
    <row r="24" spans="1:16" x14ac:dyDescent="0.3">
      <c r="A24" s="10" t="s">
        <v>133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45190</v>
      </c>
      <c r="C29" s="15">
        <v>15463</v>
      </c>
      <c r="D29" s="10">
        <v>33</v>
      </c>
      <c r="E29" s="15">
        <f>B29+C29</f>
        <v>60653</v>
      </c>
      <c r="F29" s="13">
        <f>E29/D29*1000</f>
        <v>1837969.696969697</v>
      </c>
      <c r="G29" s="13"/>
    </row>
    <row r="30" spans="1:16" x14ac:dyDescent="0.3">
      <c r="A30" s="10" t="s">
        <v>7</v>
      </c>
      <c r="B30" s="10">
        <v>1234</v>
      </c>
      <c r="C30" s="15"/>
      <c r="D30" s="10">
        <v>33</v>
      </c>
      <c r="E30" s="15"/>
      <c r="F30" s="13">
        <f>B30/D30*1000</f>
        <v>37393.939393939392</v>
      </c>
      <c r="G30" s="13"/>
      <c r="K30" s="15"/>
    </row>
    <row r="31" spans="1:16" x14ac:dyDescent="0.3">
      <c r="A31" s="10" t="s">
        <v>131</v>
      </c>
      <c r="B31" s="15">
        <f>B29-B30</f>
        <v>43956</v>
      </c>
      <c r="C31" s="15"/>
      <c r="D31" s="10">
        <v>33</v>
      </c>
      <c r="F31" s="10">
        <f>B31/33*1000</f>
        <v>1332000</v>
      </c>
      <c r="K31" s="15"/>
    </row>
    <row r="32" spans="1:16" x14ac:dyDescent="0.3">
      <c r="C32" s="15"/>
      <c r="K32" s="15"/>
    </row>
    <row r="33" spans="1:11" x14ac:dyDescent="0.3">
      <c r="C33" s="15"/>
      <c r="K33" s="15"/>
    </row>
    <row r="34" spans="1:11" x14ac:dyDescent="0.3">
      <c r="C34" s="15"/>
    </row>
    <row r="35" spans="1:11" x14ac:dyDescent="0.3">
      <c r="A35" s="2"/>
      <c r="C35" s="15"/>
    </row>
    <row r="36" spans="1:11" x14ac:dyDescent="0.3">
      <c r="C36" s="15"/>
    </row>
    <row r="37" spans="1:11" x14ac:dyDescent="0.3">
      <c r="C37" s="15"/>
    </row>
    <row r="38" spans="1:11" x14ac:dyDescent="0.3">
      <c r="C38" s="15"/>
    </row>
    <row r="39" spans="1:11" x14ac:dyDescent="0.3">
      <c r="C39" s="15"/>
    </row>
    <row r="40" spans="1:11" x14ac:dyDescent="0.3">
      <c r="C40" s="15"/>
    </row>
    <row r="41" spans="1:11" x14ac:dyDescent="0.3">
      <c r="C41" s="15"/>
    </row>
    <row r="42" spans="1:11" x14ac:dyDescent="0.3">
      <c r="C42" s="15"/>
    </row>
    <row r="43" spans="1:11" x14ac:dyDescent="0.3">
      <c r="C43" s="15"/>
    </row>
    <row r="44" spans="1:11" x14ac:dyDescent="0.3">
      <c r="C44" s="15"/>
    </row>
    <row r="45" spans="1:11" x14ac:dyDescent="0.3">
      <c r="C45" s="15"/>
    </row>
    <row r="46" spans="1:11" x14ac:dyDescent="0.3">
      <c r="C46" s="15"/>
    </row>
    <row r="47" spans="1:11" x14ac:dyDescent="0.3">
      <c r="C47" s="15"/>
    </row>
    <row r="48" spans="1:11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  <row r="58" spans="3:3" x14ac:dyDescent="0.3">
      <c r="C58" s="1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activeCell="A4" sqref="A4:P22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44460</v>
      </c>
      <c r="B4" s="3" t="s">
        <v>42</v>
      </c>
      <c r="C4" s="10">
        <v>48</v>
      </c>
      <c r="D4" s="15">
        <v>1050</v>
      </c>
      <c r="E4" s="15">
        <f t="shared" ref="E4:E12" si="0">+C4+D4</f>
        <v>1098</v>
      </c>
      <c r="F4" s="10">
        <v>33</v>
      </c>
      <c r="G4" s="13">
        <f t="shared" ref="G4:G12" si="1">(1000/F4)*C4</f>
        <v>1454.5454545454545</v>
      </c>
      <c r="I4" s="10">
        <v>36</v>
      </c>
      <c r="J4" s="15">
        <v>1135</v>
      </c>
      <c r="K4" s="15">
        <f t="shared" ref="K4:K12" si="2">+I4+J4</f>
        <v>1171</v>
      </c>
      <c r="L4" s="10">
        <v>33</v>
      </c>
      <c r="M4" s="10">
        <f>+(C4-I4)/C4*100</f>
        <v>25</v>
      </c>
      <c r="N4" s="10">
        <f>+(D4-J4)/D4*100</f>
        <v>-8.0952380952380949</v>
      </c>
      <c r="O4" s="10">
        <f>+(E4-K4)/E4*100</f>
        <v>-6.6484517304189428</v>
      </c>
      <c r="P4" s="13">
        <f t="shared" ref="P4:P12" si="3">(1000/L4)*I4</f>
        <v>1090.909090909091</v>
      </c>
    </row>
    <row r="5" spans="1:16" x14ac:dyDescent="0.3">
      <c r="A5" s="2">
        <v>44460</v>
      </c>
      <c r="B5" s="3" t="s">
        <v>43</v>
      </c>
      <c r="C5" s="10">
        <v>10</v>
      </c>
      <c r="D5" s="15">
        <v>1261</v>
      </c>
      <c r="E5" s="15">
        <f t="shared" si="0"/>
        <v>1271</v>
      </c>
      <c r="F5" s="10">
        <v>33</v>
      </c>
      <c r="G5" s="13">
        <f t="shared" si="1"/>
        <v>303.03030303030306</v>
      </c>
      <c r="I5" s="10">
        <v>8</v>
      </c>
      <c r="J5" s="10">
        <v>988</v>
      </c>
      <c r="K5" s="15">
        <f t="shared" si="2"/>
        <v>996</v>
      </c>
      <c r="L5" s="10">
        <v>33</v>
      </c>
      <c r="M5" s="10">
        <f t="shared" ref="M5:N12" si="4">+(C5-I5)/C5*100</f>
        <v>20</v>
      </c>
      <c r="N5" s="10">
        <f t="shared" si="4"/>
        <v>21.649484536082475</v>
      </c>
      <c r="O5" s="10">
        <f t="shared" ref="O5:O12" si="5">+(E5-K5)/E5*100</f>
        <v>21.636506687647522</v>
      </c>
      <c r="P5" s="13">
        <f t="shared" si="3"/>
        <v>242.42424242424244</v>
      </c>
    </row>
    <row r="6" spans="1:16" x14ac:dyDescent="0.3">
      <c r="A6" s="2">
        <v>44460</v>
      </c>
      <c r="B6" s="3" t="s">
        <v>40</v>
      </c>
      <c r="C6" s="10">
        <v>34</v>
      </c>
      <c r="D6" s="15">
        <v>1173</v>
      </c>
      <c r="E6" s="15">
        <f t="shared" si="0"/>
        <v>1207</v>
      </c>
      <c r="F6" s="10">
        <v>33</v>
      </c>
      <c r="G6" s="13">
        <f t="shared" si="1"/>
        <v>1030.3030303030303</v>
      </c>
      <c r="I6" s="10">
        <v>34</v>
      </c>
      <c r="J6" s="15">
        <v>1115</v>
      </c>
      <c r="K6" s="15">
        <f t="shared" si="2"/>
        <v>1149</v>
      </c>
      <c r="L6" s="10">
        <v>33</v>
      </c>
      <c r="M6" s="10">
        <f t="shared" si="4"/>
        <v>0</v>
      </c>
      <c r="N6" s="10">
        <f t="shared" si="4"/>
        <v>4.9445865302642797</v>
      </c>
      <c r="O6" s="10">
        <f t="shared" si="5"/>
        <v>4.8053024026512015</v>
      </c>
      <c r="P6" s="13">
        <f t="shared" si="3"/>
        <v>1030.3030303030303</v>
      </c>
    </row>
    <row r="7" spans="1:16" x14ac:dyDescent="0.3">
      <c r="A7" s="2">
        <v>44460</v>
      </c>
      <c r="B7" s="3" t="s">
        <v>41</v>
      </c>
      <c r="C7" s="10">
        <v>47</v>
      </c>
      <c r="D7" s="15">
        <v>927</v>
      </c>
      <c r="E7" s="15">
        <f t="shared" si="0"/>
        <v>974</v>
      </c>
      <c r="F7" s="10">
        <v>33</v>
      </c>
      <c r="G7" s="13">
        <f t="shared" si="1"/>
        <v>1424.2424242424242</v>
      </c>
      <c r="I7" s="10">
        <v>31</v>
      </c>
      <c r="J7" s="15">
        <v>1059</v>
      </c>
      <c r="K7" s="15">
        <f t="shared" si="2"/>
        <v>1090</v>
      </c>
      <c r="L7" s="10">
        <v>33</v>
      </c>
      <c r="M7" s="10">
        <f t="shared" si="4"/>
        <v>34.042553191489361</v>
      </c>
      <c r="N7" s="10">
        <f t="shared" si="4"/>
        <v>-14.239482200647249</v>
      </c>
      <c r="O7" s="10">
        <f t="shared" si="5"/>
        <v>-11.909650924024641</v>
      </c>
      <c r="P7" s="13">
        <f t="shared" si="3"/>
        <v>939.39393939393949</v>
      </c>
    </row>
    <row r="8" spans="1:16" x14ac:dyDescent="0.3">
      <c r="A8" s="2">
        <v>44460</v>
      </c>
      <c r="B8" s="3" t="s">
        <v>37</v>
      </c>
      <c r="C8" s="10">
        <v>32</v>
      </c>
      <c r="D8" s="15">
        <v>1366</v>
      </c>
      <c r="E8" s="15">
        <f t="shared" si="0"/>
        <v>1398</v>
      </c>
      <c r="F8" s="10">
        <v>33</v>
      </c>
      <c r="G8" s="13">
        <f t="shared" si="1"/>
        <v>969.69696969696975</v>
      </c>
      <c r="I8" s="10">
        <v>42</v>
      </c>
      <c r="J8" s="15">
        <v>1234</v>
      </c>
      <c r="K8" s="15">
        <f t="shared" si="2"/>
        <v>1276</v>
      </c>
      <c r="L8" s="10">
        <v>33</v>
      </c>
      <c r="M8" s="10">
        <f t="shared" si="4"/>
        <v>-31.25</v>
      </c>
      <c r="N8" s="10">
        <f t="shared" si="4"/>
        <v>9.6632503660322104</v>
      </c>
      <c r="O8" s="10">
        <f t="shared" si="5"/>
        <v>8.7267525035765381</v>
      </c>
      <c r="P8" s="13">
        <f t="shared" si="3"/>
        <v>1272.7272727272727</v>
      </c>
    </row>
    <row r="9" spans="1:16" x14ac:dyDescent="0.3">
      <c r="A9" s="2">
        <v>44460</v>
      </c>
      <c r="B9" s="3" t="s">
        <v>39</v>
      </c>
      <c r="C9" s="10">
        <v>65</v>
      </c>
      <c r="D9" s="15">
        <v>1204</v>
      </c>
      <c r="E9" s="15">
        <f t="shared" si="0"/>
        <v>1269</v>
      </c>
      <c r="F9" s="10">
        <v>33</v>
      </c>
      <c r="G9" s="13">
        <f t="shared" si="1"/>
        <v>1969.6969696969697</v>
      </c>
      <c r="I9" s="10">
        <v>50</v>
      </c>
      <c r="J9" s="15">
        <v>1340</v>
      </c>
      <c r="K9" s="15">
        <f t="shared" si="2"/>
        <v>1390</v>
      </c>
      <c r="L9" s="10">
        <v>33</v>
      </c>
      <c r="M9" s="10">
        <f t="shared" si="4"/>
        <v>23.076923076923077</v>
      </c>
      <c r="N9" s="10">
        <f t="shared" si="4"/>
        <v>-11.295681063122924</v>
      </c>
      <c r="O9" s="10">
        <f t="shared" si="5"/>
        <v>-9.5350669818754916</v>
      </c>
      <c r="P9" s="13">
        <f t="shared" si="3"/>
        <v>1515.1515151515152</v>
      </c>
    </row>
    <row r="10" spans="1:16" x14ac:dyDescent="0.3">
      <c r="A10" s="2">
        <v>44460</v>
      </c>
      <c r="B10" s="3" t="s">
        <v>38</v>
      </c>
      <c r="C10" s="10">
        <v>71</v>
      </c>
      <c r="D10" s="15">
        <v>1148</v>
      </c>
      <c r="E10" s="15">
        <f t="shared" si="0"/>
        <v>1219</v>
      </c>
      <c r="F10" s="10">
        <v>33</v>
      </c>
      <c r="G10" s="13">
        <f t="shared" si="1"/>
        <v>2151.5151515151515</v>
      </c>
      <c r="I10" s="10">
        <v>52</v>
      </c>
      <c r="J10" s="15">
        <v>1047</v>
      </c>
      <c r="K10" s="15">
        <f t="shared" si="2"/>
        <v>1099</v>
      </c>
      <c r="L10" s="10">
        <v>33</v>
      </c>
      <c r="M10" s="10">
        <f t="shared" si="4"/>
        <v>26.760563380281688</v>
      </c>
      <c r="N10" s="10">
        <f t="shared" si="4"/>
        <v>8.7979094076655056</v>
      </c>
      <c r="O10" s="10">
        <f t="shared" si="5"/>
        <v>9.8441345365053312</v>
      </c>
      <c r="P10" s="13">
        <f t="shared" si="3"/>
        <v>1575.7575757575758</v>
      </c>
    </row>
    <row r="11" spans="1:16" x14ac:dyDescent="0.3">
      <c r="A11" s="2">
        <v>44460</v>
      </c>
      <c r="B11" s="3" t="s">
        <v>36</v>
      </c>
      <c r="C11" s="10">
        <v>92</v>
      </c>
      <c r="D11" s="15">
        <v>1198</v>
      </c>
      <c r="E11" s="15">
        <f t="shared" si="0"/>
        <v>1290</v>
      </c>
      <c r="F11" s="10">
        <v>33</v>
      </c>
      <c r="G11" s="13">
        <f t="shared" si="1"/>
        <v>2787.878787878788</v>
      </c>
      <c r="I11" s="10">
        <v>80</v>
      </c>
      <c r="J11" s="15">
        <v>1232</v>
      </c>
      <c r="K11" s="15">
        <f t="shared" si="2"/>
        <v>1312</v>
      </c>
      <c r="L11" s="10">
        <v>33</v>
      </c>
      <c r="M11" s="10">
        <f t="shared" si="4"/>
        <v>13.043478260869565</v>
      </c>
      <c r="N11" s="10">
        <f t="shared" si="4"/>
        <v>-2.8380634390651087</v>
      </c>
      <c r="O11" s="10">
        <f t="shared" si="5"/>
        <v>-1.7054263565891472</v>
      </c>
      <c r="P11" s="13">
        <f t="shared" si="3"/>
        <v>2424.2424242424245</v>
      </c>
    </row>
    <row r="12" spans="1:16" x14ac:dyDescent="0.3">
      <c r="A12" s="2">
        <v>44460</v>
      </c>
      <c r="B12" s="3" t="s">
        <v>44</v>
      </c>
      <c r="C12" s="10">
        <v>63</v>
      </c>
      <c r="D12" s="15">
        <v>1860</v>
      </c>
      <c r="E12" s="15">
        <f t="shared" si="0"/>
        <v>1923</v>
      </c>
      <c r="F12" s="10">
        <v>33</v>
      </c>
      <c r="G12" s="13">
        <f t="shared" si="1"/>
        <v>1909.0909090909092</v>
      </c>
      <c r="I12" s="10">
        <v>50</v>
      </c>
      <c r="J12" s="15">
        <v>1340</v>
      </c>
      <c r="K12" s="15">
        <f t="shared" si="2"/>
        <v>1390</v>
      </c>
      <c r="L12" s="10">
        <v>33</v>
      </c>
      <c r="M12" s="10">
        <f t="shared" si="4"/>
        <v>20.634920634920633</v>
      </c>
      <c r="N12" s="10">
        <f t="shared" si="4"/>
        <v>27.956989247311824</v>
      </c>
      <c r="O12" s="10">
        <f t="shared" si="5"/>
        <v>27.717108684347373</v>
      </c>
      <c r="P12" s="13">
        <f t="shared" si="3"/>
        <v>1515.1515151515152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44460</v>
      </c>
      <c r="B15" s="3" t="s">
        <v>42</v>
      </c>
      <c r="C15" s="10">
        <v>9</v>
      </c>
      <c r="D15" s="10">
        <v>980</v>
      </c>
      <c r="E15" s="15">
        <f t="shared" ref="E15:E22" si="6">+C15+D15</f>
        <v>989</v>
      </c>
      <c r="F15" s="10">
        <v>33</v>
      </c>
      <c r="G15" s="13">
        <f t="shared" ref="G15:G22" si="7">(1000/F15)*C15</f>
        <v>272.72727272727275</v>
      </c>
      <c r="I15" s="10">
        <v>8</v>
      </c>
      <c r="J15" s="15">
        <v>1119</v>
      </c>
      <c r="K15" s="15">
        <f t="shared" ref="K15:K22" si="8">+I15+J15</f>
        <v>1127</v>
      </c>
      <c r="L15" s="10">
        <v>33</v>
      </c>
      <c r="M15" s="10">
        <f t="shared" ref="M15:O22" si="9">+(C15-I15)/C15*100</f>
        <v>11.111111111111111</v>
      </c>
      <c r="N15" s="10">
        <f t="shared" si="9"/>
        <v>-14.183673469387756</v>
      </c>
      <c r="O15" s="10">
        <f t="shared" si="9"/>
        <v>-13.953488372093023</v>
      </c>
      <c r="P15" s="13">
        <f t="shared" ref="P15:P22" si="10">(1000/L15)*I15</f>
        <v>242.42424242424244</v>
      </c>
    </row>
    <row r="16" spans="1:16" x14ac:dyDescent="0.3">
      <c r="A16" s="2">
        <v>44460</v>
      </c>
      <c r="B16" s="3" t="s">
        <v>43</v>
      </c>
      <c r="C16" s="10">
        <v>5</v>
      </c>
      <c r="D16" s="15">
        <v>1047</v>
      </c>
      <c r="E16" s="15">
        <f t="shared" si="6"/>
        <v>1052</v>
      </c>
      <c r="F16" s="10">
        <v>33</v>
      </c>
      <c r="G16" s="13">
        <f t="shared" si="7"/>
        <v>151.51515151515153</v>
      </c>
      <c r="I16" s="10">
        <v>8</v>
      </c>
      <c r="J16" s="15">
        <v>1326</v>
      </c>
      <c r="K16" s="15">
        <f t="shared" si="8"/>
        <v>1334</v>
      </c>
      <c r="L16" s="10">
        <v>33</v>
      </c>
      <c r="M16" s="10">
        <f t="shared" si="9"/>
        <v>-60</v>
      </c>
      <c r="N16" s="10">
        <f t="shared" si="9"/>
        <v>-26.647564469914041</v>
      </c>
      <c r="O16" s="10">
        <f t="shared" si="9"/>
        <v>-26.806083650190114</v>
      </c>
      <c r="P16" s="13">
        <f t="shared" si="10"/>
        <v>242.42424242424244</v>
      </c>
    </row>
    <row r="17" spans="1:16" x14ac:dyDescent="0.3">
      <c r="A17" s="2">
        <v>44460</v>
      </c>
      <c r="B17" s="3" t="s">
        <v>40</v>
      </c>
      <c r="C17" s="10">
        <v>9</v>
      </c>
      <c r="D17" s="10">
        <v>921</v>
      </c>
      <c r="E17" s="15">
        <f t="shared" si="6"/>
        <v>930</v>
      </c>
      <c r="F17" s="10">
        <v>33</v>
      </c>
      <c r="G17" s="13">
        <f t="shared" si="7"/>
        <v>272.72727272727275</v>
      </c>
      <c r="I17" s="10">
        <v>9</v>
      </c>
      <c r="J17" s="15">
        <v>1087</v>
      </c>
      <c r="K17" s="15">
        <f t="shared" si="8"/>
        <v>1096</v>
      </c>
      <c r="L17" s="10">
        <v>33</v>
      </c>
      <c r="M17" s="10">
        <f t="shared" si="9"/>
        <v>0</v>
      </c>
      <c r="N17" s="10">
        <f t="shared" si="9"/>
        <v>-18.023887079261673</v>
      </c>
      <c r="O17" s="10">
        <f t="shared" si="9"/>
        <v>-17.8494623655914</v>
      </c>
      <c r="P17" s="13">
        <f t="shared" si="10"/>
        <v>272.72727272727275</v>
      </c>
    </row>
    <row r="18" spans="1:16" x14ac:dyDescent="0.3">
      <c r="A18" s="2">
        <v>44460</v>
      </c>
      <c r="B18" s="3" t="s">
        <v>41</v>
      </c>
      <c r="C18" s="10">
        <v>8</v>
      </c>
      <c r="D18" s="10">
        <v>929</v>
      </c>
      <c r="E18" s="15">
        <f t="shared" si="6"/>
        <v>937</v>
      </c>
      <c r="F18" s="10">
        <v>33</v>
      </c>
      <c r="G18" s="13">
        <f t="shared" si="7"/>
        <v>242.42424242424244</v>
      </c>
      <c r="I18" s="10">
        <v>5</v>
      </c>
      <c r="J18" s="15">
        <v>1211</v>
      </c>
      <c r="K18" s="15">
        <f t="shared" si="8"/>
        <v>1216</v>
      </c>
      <c r="L18" s="10">
        <v>33</v>
      </c>
      <c r="M18" s="10">
        <f t="shared" si="9"/>
        <v>37.5</v>
      </c>
      <c r="N18" s="10">
        <f t="shared" si="9"/>
        <v>-30.355220667384287</v>
      </c>
      <c r="O18" s="10">
        <f t="shared" si="9"/>
        <v>-29.775880469583775</v>
      </c>
      <c r="P18" s="13">
        <f t="shared" si="10"/>
        <v>151.51515151515153</v>
      </c>
    </row>
    <row r="19" spans="1:16" x14ac:dyDescent="0.3">
      <c r="A19" s="2">
        <v>44460</v>
      </c>
      <c r="B19" s="3" t="s">
        <v>37</v>
      </c>
      <c r="C19" s="10">
        <v>6</v>
      </c>
      <c r="D19" s="15">
        <v>1046</v>
      </c>
      <c r="E19" s="15">
        <f t="shared" si="6"/>
        <v>1052</v>
      </c>
      <c r="F19" s="10">
        <v>33</v>
      </c>
      <c r="G19" s="13">
        <f t="shared" si="7"/>
        <v>181.81818181818181</v>
      </c>
      <c r="I19" s="10">
        <v>9</v>
      </c>
      <c r="J19" s="15">
        <v>1003</v>
      </c>
      <c r="K19" s="15">
        <f t="shared" si="8"/>
        <v>1012</v>
      </c>
      <c r="L19" s="10">
        <v>33</v>
      </c>
      <c r="M19" s="10">
        <f t="shared" si="9"/>
        <v>-50</v>
      </c>
      <c r="N19" s="10">
        <f t="shared" si="9"/>
        <v>4.1108986615678775</v>
      </c>
      <c r="O19" s="10">
        <f t="shared" si="9"/>
        <v>3.8022813688212929</v>
      </c>
      <c r="P19" s="13">
        <f t="shared" si="10"/>
        <v>272.72727272727275</v>
      </c>
    </row>
    <row r="20" spans="1:16" x14ac:dyDescent="0.3">
      <c r="A20" s="2">
        <v>44460</v>
      </c>
      <c r="B20" s="3" t="s">
        <v>39</v>
      </c>
      <c r="C20" s="10">
        <v>6</v>
      </c>
      <c r="D20" s="15">
        <v>1086</v>
      </c>
      <c r="E20" s="15">
        <f t="shared" si="6"/>
        <v>1092</v>
      </c>
      <c r="F20" s="10">
        <v>33</v>
      </c>
      <c r="G20" s="13">
        <f t="shared" si="7"/>
        <v>181.81818181818181</v>
      </c>
      <c r="I20" s="10">
        <v>11</v>
      </c>
      <c r="J20" s="15">
        <v>1414</v>
      </c>
      <c r="K20" s="15">
        <f t="shared" si="8"/>
        <v>1425</v>
      </c>
      <c r="L20" s="10">
        <v>33</v>
      </c>
      <c r="M20" s="10">
        <f t="shared" si="9"/>
        <v>-83.333333333333343</v>
      </c>
      <c r="N20" s="10">
        <f t="shared" si="9"/>
        <v>-30.202578268876611</v>
      </c>
      <c r="O20" s="10">
        <f t="shared" si="9"/>
        <v>-30.494505494505496</v>
      </c>
      <c r="P20" s="13">
        <f t="shared" si="10"/>
        <v>333.33333333333337</v>
      </c>
    </row>
    <row r="21" spans="1:16" x14ac:dyDescent="0.3">
      <c r="A21" s="2">
        <v>44460</v>
      </c>
      <c r="B21" s="3" t="s">
        <v>38</v>
      </c>
      <c r="C21" s="10">
        <v>5</v>
      </c>
      <c r="D21" s="15">
        <v>1168</v>
      </c>
      <c r="E21" s="15">
        <f t="shared" si="6"/>
        <v>1173</v>
      </c>
      <c r="F21" s="10">
        <v>33</v>
      </c>
      <c r="G21" s="13">
        <f t="shared" si="7"/>
        <v>151.51515151515153</v>
      </c>
      <c r="I21" s="10">
        <v>8</v>
      </c>
      <c r="J21" s="15">
        <v>970</v>
      </c>
      <c r="K21" s="15">
        <f t="shared" si="8"/>
        <v>978</v>
      </c>
      <c r="L21" s="10">
        <v>33</v>
      </c>
      <c r="M21" s="10">
        <f t="shared" si="9"/>
        <v>-60</v>
      </c>
      <c r="N21" s="10">
        <f t="shared" si="9"/>
        <v>16.952054794520549</v>
      </c>
      <c r="O21" s="10">
        <f t="shared" si="9"/>
        <v>16.624040920716112</v>
      </c>
      <c r="P21" s="13">
        <f t="shared" si="10"/>
        <v>242.42424242424244</v>
      </c>
    </row>
    <row r="22" spans="1:16" x14ac:dyDescent="0.3">
      <c r="A22" s="2">
        <v>44460</v>
      </c>
      <c r="B22" s="3" t="s">
        <v>36</v>
      </c>
      <c r="C22" s="10">
        <v>8</v>
      </c>
      <c r="D22" s="10">
        <v>940</v>
      </c>
      <c r="E22" s="15">
        <f t="shared" si="6"/>
        <v>948</v>
      </c>
      <c r="F22" s="10">
        <v>33</v>
      </c>
      <c r="G22" s="13">
        <f t="shared" si="7"/>
        <v>242.42424242424244</v>
      </c>
      <c r="I22" s="10">
        <v>7</v>
      </c>
      <c r="J22" s="15">
        <v>1036</v>
      </c>
      <c r="K22" s="15">
        <f t="shared" si="8"/>
        <v>1043</v>
      </c>
      <c r="L22" s="10">
        <v>33</v>
      </c>
      <c r="M22" s="10">
        <f t="shared" si="9"/>
        <v>12.5</v>
      </c>
      <c r="N22" s="10">
        <f t="shared" si="9"/>
        <v>-10.212765957446807</v>
      </c>
      <c r="O22" s="10">
        <f t="shared" si="9"/>
        <v>-10.021097046413502</v>
      </c>
      <c r="P22" s="13">
        <f t="shared" si="10"/>
        <v>212.12121212121212</v>
      </c>
    </row>
    <row r="23" spans="1:16" x14ac:dyDescent="0.3">
      <c r="A23" s="2"/>
      <c r="G23" s="13"/>
      <c r="P23" s="13"/>
    </row>
    <row r="24" spans="1:16" x14ac:dyDescent="0.3">
      <c r="A24" s="2" t="s">
        <v>45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37053</v>
      </c>
      <c r="C29" s="15">
        <v>17038</v>
      </c>
      <c r="D29" s="10">
        <v>33</v>
      </c>
      <c r="E29" s="15">
        <f>B29+C29</f>
        <v>54091</v>
      </c>
      <c r="F29" s="13">
        <f>E29/D29*1000</f>
        <v>1639121.2121212119</v>
      </c>
      <c r="G29" s="13"/>
    </row>
    <row r="30" spans="1:16" x14ac:dyDescent="0.3">
      <c r="A30" s="10" t="s">
        <v>7</v>
      </c>
      <c r="B30" s="10">
        <v>1333</v>
      </c>
      <c r="C30" s="15"/>
      <c r="D30" s="10">
        <v>33</v>
      </c>
      <c r="E30" s="15"/>
      <c r="F30" s="13">
        <f>B30/D30*1000</f>
        <v>40393.939393939392</v>
      </c>
      <c r="G30" s="13"/>
      <c r="K30" s="15"/>
    </row>
    <row r="31" spans="1:16" x14ac:dyDescent="0.3">
      <c r="A31" s="10" t="s">
        <v>131</v>
      </c>
      <c r="B31" s="15">
        <f>B29-B30</f>
        <v>35720</v>
      </c>
      <c r="C31" s="15"/>
      <c r="D31" s="10">
        <v>33</v>
      </c>
      <c r="F31" s="10">
        <f>B31/33*1000</f>
        <v>1082424.2424242424</v>
      </c>
      <c r="K31" s="15"/>
    </row>
    <row r="32" spans="1:16" x14ac:dyDescent="0.3">
      <c r="C32" s="15"/>
      <c r="K32" s="15"/>
    </row>
    <row r="33" spans="1:11" x14ac:dyDescent="0.3">
      <c r="C33" s="15"/>
      <c r="K33" s="15"/>
    </row>
    <row r="34" spans="1:11" x14ac:dyDescent="0.3">
      <c r="C34" s="15"/>
    </row>
    <row r="35" spans="1:11" x14ac:dyDescent="0.3">
      <c r="A35" s="2"/>
      <c r="C35" s="15"/>
    </row>
    <row r="36" spans="1:11" x14ac:dyDescent="0.3">
      <c r="C36" s="15"/>
    </row>
    <row r="37" spans="1:11" x14ac:dyDescent="0.3">
      <c r="C37" s="15"/>
    </row>
    <row r="38" spans="1:11" x14ac:dyDescent="0.3">
      <c r="C38" s="15"/>
    </row>
    <row r="39" spans="1:11" x14ac:dyDescent="0.3">
      <c r="C39" s="15"/>
    </row>
    <row r="40" spans="1:11" x14ac:dyDescent="0.3">
      <c r="C40" s="15"/>
    </row>
    <row r="41" spans="1:11" x14ac:dyDescent="0.3">
      <c r="C41" s="15"/>
    </row>
    <row r="42" spans="1:11" x14ac:dyDescent="0.3">
      <c r="C42" s="15"/>
    </row>
    <row r="43" spans="1:11" x14ac:dyDescent="0.3">
      <c r="C43" s="15"/>
    </row>
    <row r="44" spans="1:11" x14ac:dyDescent="0.3">
      <c r="C44" s="15"/>
    </row>
    <row r="45" spans="1:11" x14ac:dyDescent="0.3">
      <c r="C45" s="15"/>
    </row>
    <row r="46" spans="1:11" x14ac:dyDescent="0.3">
      <c r="C46" s="15"/>
    </row>
    <row r="47" spans="1:11" x14ac:dyDescent="0.3">
      <c r="C47" s="15"/>
    </row>
    <row r="48" spans="1:11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  <row r="58" spans="3:3" x14ac:dyDescent="0.3">
      <c r="C58" s="15"/>
    </row>
    <row r="59" spans="3:3" x14ac:dyDescent="0.3">
      <c r="C59" s="15"/>
    </row>
    <row r="60" spans="3:3" x14ac:dyDescent="0.3">
      <c r="C60" s="15"/>
    </row>
    <row r="61" spans="3:3" x14ac:dyDescent="0.3">
      <c r="C61" s="15"/>
    </row>
    <row r="62" spans="3:3" x14ac:dyDescent="0.3">
      <c r="C62" s="15"/>
    </row>
    <row r="65" spans="2:3" x14ac:dyDescent="0.3">
      <c r="C65" s="15"/>
    </row>
    <row r="66" spans="2:3" x14ac:dyDescent="0.3">
      <c r="C66" s="15"/>
    </row>
    <row r="68" spans="2:3" x14ac:dyDescent="0.3">
      <c r="C68" s="15"/>
    </row>
    <row r="69" spans="2:3" x14ac:dyDescent="0.3">
      <c r="C69" s="15"/>
    </row>
    <row r="70" spans="2:3" x14ac:dyDescent="0.3">
      <c r="C70" s="15"/>
    </row>
    <row r="71" spans="2:3" x14ac:dyDescent="0.3">
      <c r="C71" s="15"/>
    </row>
    <row r="72" spans="2:3" x14ac:dyDescent="0.3">
      <c r="C72" s="15"/>
    </row>
    <row r="73" spans="2:3" x14ac:dyDescent="0.3">
      <c r="C73" s="15"/>
    </row>
    <row r="75" spans="2:3" x14ac:dyDescent="0.3">
      <c r="C75" s="15"/>
    </row>
    <row r="77" spans="2:3" x14ac:dyDescent="0.3">
      <c r="C77" s="15"/>
    </row>
    <row r="78" spans="2:3" x14ac:dyDescent="0.3">
      <c r="C78" s="15"/>
    </row>
    <row r="80" spans="2:3" x14ac:dyDescent="0.3">
      <c r="B80" s="15"/>
      <c r="C80" s="1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workbookViewId="0">
      <selection activeCell="A4" sqref="A4:P22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44461</v>
      </c>
      <c r="B4" s="3" t="s">
        <v>42</v>
      </c>
      <c r="C4" s="10">
        <v>51</v>
      </c>
      <c r="D4" s="15">
        <v>2081</v>
      </c>
      <c r="E4" s="15">
        <f t="shared" ref="E4:E12" si="0">+C4+D4</f>
        <v>2132</v>
      </c>
      <c r="F4" s="10">
        <v>33</v>
      </c>
      <c r="G4" s="13">
        <f t="shared" ref="G4:G12" si="1">(1000/F4)*C4</f>
        <v>1545.4545454545455</v>
      </c>
      <c r="I4" s="10">
        <v>80</v>
      </c>
      <c r="J4" s="15">
        <v>3812</v>
      </c>
      <c r="K4" s="15">
        <f t="shared" ref="K4:K12" si="2">+I4+J4</f>
        <v>3892</v>
      </c>
      <c r="L4" s="10">
        <v>33</v>
      </c>
      <c r="M4" s="10">
        <f>+(C4-I4)/C4*100</f>
        <v>-56.862745098039213</v>
      </c>
      <c r="N4" s="10">
        <f>+(D4-J4)/D4*100</f>
        <v>-83.181162902450751</v>
      </c>
      <c r="O4" s="10">
        <f>+(E4-K4)/E4*100</f>
        <v>-82.551594746716688</v>
      </c>
      <c r="P4" s="13">
        <f t="shared" ref="P4:P12" si="3">(1000/L4)*I4</f>
        <v>2424.2424242424245</v>
      </c>
    </row>
    <row r="5" spans="1:16" x14ac:dyDescent="0.3">
      <c r="A5" s="2">
        <v>44461</v>
      </c>
      <c r="B5" s="3" t="s">
        <v>43</v>
      </c>
      <c r="C5" s="10">
        <v>16</v>
      </c>
      <c r="D5" s="15">
        <v>11018</v>
      </c>
      <c r="E5" s="15">
        <f t="shared" si="0"/>
        <v>11034</v>
      </c>
      <c r="F5" s="10">
        <v>33</v>
      </c>
      <c r="G5" s="13">
        <f t="shared" si="1"/>
        <v>484.84848484848487</v>
      </c>
      <c r="I5" s="10">
        <v>13</v>
      </c>
      <c r="J5" s="15">
        <v>2841</v>
      </c>
      <c r="K5" s="15">
        <f t="shared" si="2"/>
        <v>2854</v>
      </c>
      <c r="L5" s="10">
        <v>33</v>
      </c>
      <c r="M5" s="10">
        <f t="shared" ref="M5:N12" si="4">+(C5-I5)/C5*100</f>
        <v>18.75</v>
      </c>
      <c r="N5" s="10">
        <f t="shared" si="4"/>
        <v>74.214921038300957</v>
      </c>
      <c r="O5" s="10">
        <f t="shared" ref="O5:O12" si="5">+(E5-K5)/E5*100</f>
        <v>74.134493384085559</v>
      </c>
      <c r="P5" s="13">
        <f t="shared" si="3"/>
        <v>393.93939393939394</v>
      </c>
    </row>
    <row r="6" spans="1:16" x14ac:dyDescent="0.3">
      <c r="A6" s="2">
        <v>44461</v>
      </c>
      <c r="B6" s="3" t="s">
        <v>40</v>
      </c>
      <c r="C6" s="10">
        <v>56</v>
      </c>
      <c r="D6" s="15">
        <v>2249</v>
      </c>
      <c r="E6" s="15">
        <f t="shared" si="0"/>
        <v>2305</v>
      </c>
      <c r="F6" s="10">
        <v>33</v>
      </c>
      <c r="G6" s="13">
        <f t="shared" si="1"/>
        <v>1696.969696969697</v>
      </c>
      <c r="I6" s="10">
        <v>48</v>
      </c>
      <c r="J6" s="15">
        <v>2083</v>
      </c>
      <c r="K6" s="15">
        <f t="shared" si="2"/>
        <v>2131</v>
      </c>
      <c r="L6" s="10">
        <v>33</v>
      </c>
      <c r="M6" s="10">
        <f t="shared" si="4"/>
        <v>14.285714285714285</v>
      </c>
      <c r="N6" s="10">
        <f t="shared" si="4"/>
        <v>7.3810582481102713</v>
      </c>
      <c r="O6" s="10">
        <f t="shared" si="5"/>
        <v>7.5488069414316694</v>
      </c>
      <c r="P6" s="13">
        <f t="shared" si="3"/>
        <v>1454.5454545454545</v>
      </c>
    </row>
    <row r="7" spans="1:16" x14ac:dyDescent="0.3">
      <c r="A7" s="2">
        <v>44461</v>
      </c>
      <c r="B7" s="3" t="s">
        <v>41</v>
      </c>
      <c r="C7" s="10">
        <v>77</v>
      </c>
      <c r="D7" s="15">
        <v>4105</v>
      </c>
      <c r="E7" s="15">
        <f t="shared" si="0"/>
        <v>4182</v>
      </c>
      <c r="F7" s="10">
        <v>33</v>
      </c>
      <c r="G7" s="13">
        <f t="shared" si="1"/>
        <v>2333.3333333333335</v>
      </c>
      <c r="I7" s="10">
        <v>56</v>
      </c>
      <c r="J7" s="15">
        <v>3078</v>
      </c>
      <c r="K7" s="15">
        <f t="shared" si="2"/>
        <v>3134</v>
      </c>
      <c r="L7" s="10">
        <v>33</v>
      </c>
      <c r="M7" s="10">
        <f t="shared" si="4"/>
        <v>27.27272727272727</v>
      </c>
      <c r="N7" s="10">
        <f t="shared" si="4"/>
        <v>25.018270401948843</v>
      </c>
      <c r="O7" s="10">
        <f t="shared" si="5"/>
        <v>25.059780009564804</v>
      </c>
      <c r="P7" s="13">
        <f t="shared" si="3"/>
        <v>1696.969696969697</v>
      </c>
    </row>
    <row r="8" spans="1:16" x14ac:dyDescent="0.3">
      <c r="A8" s="2">
        <v>44461</v>
      </c>
      <c r="B8" s="3" t="s">
        <v>37</v>
      </c>
      <c r="C8" s="10">
        <v>69</v>
      </c>
      <c r="D8" s="15">
        <v>1841</v>
      </c>
      <c r="E8" s="15">
        <f t="shared" si="0"/>
        <v>1910</v>
      </c>
      <c r="F8" s="10">
        <v>33</v>
      </c>
      <c r="G8" s="13">
        <f t="shared" si="1"/>
        <v>2090.909090909091</v>
      </c>
      <c r="I8" s="10">
        <v>59</v>
      </c>
      <c r="J8" s="15">
        <v>2834</v>
      </c>
      <c r="K8" s="15">
        <f t="shared" si="2"/>
        <v>2893</v>
      </c>
      <c r="L8" s="10">
        <v>33</v>
      </c>
      <c r="M8" s="10">
        <f t="shared" si="4"/>
        <v>14.492753623188406</v>
      </c>
      <c r="N8" s="10">
        <f t="shared" si="4"/>
        <v>-53.938077131993481</v>
      </c>
      <c r="O8" s="10">
        <f t="shared" si="5"/>
        <v>-51.465968586387433</v>
      </c>
      <c r="P8" s="13">
        <f t="shared" si="3"/>
        <v>1787.878787878788</v>
      </c>
    </row>
    <row r="9" spans="1:16" x14ac:dyDescent="0.3">
      <c r="A9" s="2">
        <v>44461</v>
      </c>
      <c r="B9" s="3" t="s">
        <v>39</v>
      </c>
      <c r="C9" s="10">
        <v>64</v>
      </c>
      <c r="D9" s="15">
        <v>2855</v>
      </c>
      <c r="E9" s="15">
        <f t="shared" si="0"/>
        <v>2919</v>
      </c>
      <c r="F9" s="10">
        <v>33</v>
      </c>
      <c r="G9" s="13">
        <f t="shared" si="1"/>
        <v>1939.3939393939395</v>
      </c>
      <c r="I9" s="10">
        <v>75</v>
      </c>
      <c r="J9" s="15">
        <v>2253</v>
      </c>
      <c r="K9" s="15">
        <f t="shared" si="2"/>
        <v>2328</v>
      </c>
      <c r="L9" s="10">
        <v>33</v>
      </c>
      <c r="M9" s="10">
        <f t="shared" si="4"/>
        <v>-17.1875</v>
      </c>
      <c r="N9" s="10">
        <f t="shared" si="4"/>
        <v>21.085814360770577</v>
      </c>
      <c r="O9" s="10">
        <f t="shared" si="5"/>
        <v>20.246659815005138</v>
      </c>
      <c r="P9" s="13">
        <f t="shared" si="3"/>
        <v>2272.727272727273</v>
      </c>
    </row>
    <row r="10" spans="1:16" x14ac:dyDescent="0.3">
      <c r="A10" s="2">
        <v>44461</v>
      </c>
      <c r="B10" s="3" t="s">
        <v>38</v>
      </c>
      <c r="C10" s="10">
        <v>95</v>
      </c>
      <c r="D10" s="15">
        <v>3342</v>
      </c>
      <c r="E10" s="15">
        <f t="shared" si="0"/>
        <v>3437</v>
      </c>
      <c r="F10" s="10">
        <v>33</v>
      </c>
      <c r="G10" s="13">
        <f t="shared" si="1"/>
        <v>2878.787878787879</v>
      </c>
      <c r="I10" s="10">
        <v>54</v>
      </c>
      <c r="J10" s="15">
        <v>2702</v>
      </c>
      <c r="K10" s="15">
        <f t="shared" si="2"/>
        <v>2756</v>
      </c>
      <c r="L10" s="10">
        <v>33</v>
      </c>
      <c r="M10" s="10">
        <f t="shared" si="4"/>
        <v>43.15789473684211</v>
      </c>
      <c r="N10" s="10">
        <f t="shared" si="4"/>
        <v>19.150209455415919</v>
      </c>
      <c r="O10" s="10">
        <f t="shared" si="5"/>
        <v>19.81379109688682</v>
      </c>
      <c r="P10" s="13">
        <f t="shared" si="3"/>
        <v>1636.3636363636365</v>
      </c>
    </row>
    <row r="11" spans="1:16" x14ac:dyDescent="0.3">
      <c r="A11" s="2">
        <v>44461</v>
      </c>
      <c r="B11" s="3" t="s">
        <v>36</v>
      </c>
      <c r="C11" s="10">
        <v>95</v>
      </c>
      <c r="D11" s="15">
        <v>5508</v>
      </c>
      <c r="E11" s="15">
        <f t="shared" si="0"/>
        <v>5603</v>
      </c>
      <c r="F11" s="10">
        <v>33</v>
      </c>
      <c r="G11" s="13">
        <f t="shared" si="1"/>
        <v>2878.787878787879</v>
      </c>
      <c r="I11" s="10">
        <v>72</v>
      </c>
      <c r="J11" s="15">
        <v>3743</v>
      </c>
      <c r="K11" s="15">
        <f t="shared" si="2"/>
        <v>3815</v>
      </c>
      <c r="L11" s="10">
        <v>33</v>
      </c>
      <c r="M11" s="10">
        <f t="shared" si="4"/>
        <v>24.210526315789473</v>
      </c>
      <c r="N11" s="10">
        <f t="shared" si="4"/>
        <v>32.044299201161948</v>
      </c>
      <c r="O11" s="10">
        <f t="shared" si="5"/>
        <v>31.911475995002675</v>
      </c>
      <c r="P11" s="13">
        <f t="shared" si="3"/>
        <v>2181.818181818182</v>
      </c>
    </row>
    <row r="12" spans="1:16" x14ac:dyDescent="0.3">
      <c r="A12" s="2">
        <v>44461</v>
      </c>
      <c r="B12" s="3" t="s">
        <v>44</v>
      </c>
      <c r="C12" s="10">
        <v>112</v>
      </c>
      <c r="D12" s="15">
        <v>4965</v>
      </c>
      <c r="E12" s="15">
        <f t="shared" si="0"/>
        <v>5077</v>
      </c>
      <c r="F12" s="10">
        <v>33</v>
      </c>
      <c r="G12" s="13">
        <f t="shared" si="1"/>
        <v>3393.939393939394</v>
      </c>
      <c r="I12" s="10">
        <v>80</v>
      </c>
      <c r="J12" s="15">
        <v>3812</v>
      </c>
      <c r="K12" s="15">
        <f t="shared" si="2"/>
        <v>3892</v>
      </c>
      <c r="L12" s="10">
        <v>33</v>
      </c>
      <c r="M12" s="10">
        <f t="shared" si="4"/>
        <v>28.571428571428569</v>
      </c>
      <c r="N12" s="10">
        <f t="shared" si="4"/>
        <v>23.222557905337364</v>
      </c>
      <c r="O12" s="10">
        <f t="shared" si="5"/>
        <v>23.340555446129603</v>
      </c>
      <c r="P12" s="13">
        <f t="shared" si="3"/>
        <v>2424.2424242424245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44461</v>
      </c>
      <c r="B15" s="3" t="s">
        <v>42</v>
      </c>
      <c r="C15" s="10">
        <v>4</v>
      </c>
      <c r="D15" s="15">
        <v>1855</v>
      </c>
      <c r="E15" s="15">
        <f t="shared" ref="E15:E22" si="6">+C15+D15</f>
        <v>1859</v>
      </c>
      <c r="F15" s="10">
        <v>33</v>
      </c>
      <c r="G15" s="13">
        <f t="shared" ref="G15:G22" si="7">(1000/F15)*C15</f>
        <v>121.21212121212122</v>
      </c>
      <c r="I15" s="10">
        <v>2</v>
      </c>
      <c r="J15" s="15">
        <v>2696</v>
      </c>
      <c r="K15" s="15">
        <f t="shared" ref="K15:K22" si="8">+I15+J15</f>
        <v>2698</v>
      </c>
      <c r="L15" s="10">
        <v>33</v>
      </c>
      <c r="M15" s="10">
        <f t="shared" ref="M15:O22" si="9">+(C15-I15)/C15*100</f>
        <v>50</v>
      </c>
      <c r="N15" s="10">
        <f t="shared" si="9"/>
        <v>-45.336927223719677</v>
      </c>
      <c r="O15" s="10">
        <f t="shared" si="9"/>
        <v>-45.131791285637441</v>
      </c>
      <c r="P15" s="13">
        <f t="shared" ref="P15:P22" si="10">(1000/L15)*I15</f>
        <v>60.606060606060609</v>
      </c>
    </row>
    <row r="16" spans="1:16" x14ac:dyDescent="0.3">
      <c r="A16" s="2">
        <v>44461</v>
      </c>
      <c r="B16" s="3" t="s">
        <v>43</v>
      </c>
      <c r="C16" s="10">
        <v>6</v>
      </c>
      <c r="D16" s="15">
        <v>1450</v>
      </c>
      <c r="E16" s="15">
        <f t="shared" si="6"/>
        <v>1456</v>
      </c>
      <c r="F16" s="10">
        <v>33</v>
      </c>
      <c r="G16" s="13">
        <f t="shared" si="7"/>
        <v>181.81818181818181</v>
      </c>
      <c r="I16" s="10">
        <v>8</v>
      </c>
      <c r="J16" s="15">
        <v>4333</v>
      </c>
      <c r="K16" s="15">
        <f t="shared" si="8"/>
        <v>4341</v>
      </c>
      <c r="L16" s="10">
        <v>33</v>
      </c>
      <c r="M16" s="10">
        <f t="shared" si="9"/>
        <v>-33.333333333333329</v>
      </c>
      <c r="N16" s="10">
        <f t="shared" si="9"/>
        <v>-198.82758620689657</v>
      </c>
      <c r="O16" s="10">
        <f t="shared" si="9"/>
        <v>-198.14560439560441</v>
      </c>
      <c r="P16" s="13">
        <f t="shared" si="10"/>
        <v>242.42424242424244</v>
      </c>
    </row>
    <row r="17" spans="1:16" x14ac:dyDescent="0.3">
      <c r="A17" s="2">
        <v>44461</v>
      </c>
      <c r="B17" s="3" t="s">
        <v>40</v>
      </c>
      <c r="C17" s="10">
        <v>7</v>
      </c>
      <c r="D17" s="15">
        <v>1331</v>
      </c>
      <c r="E17" s="15">
        <f t="shared" si="6"/>
        <v>1338</v>
      </c>
      <c r="F17" s="10">
        <v>33</v>
      </c>
      <c r="G17" s="13">
        <f t="shared" si="7"/>
        <v>212.12121212121212</v>
      </c>
      <c r="I17" s="10">
        <v>4</v>
      </c>
      <c r="J17" s="15">
        <v>1507</v>
      </c>
      <c r="K17" s="15">
        <f t="shared" si="8"/>
        <v>1511</v>
      </c>
      <c r="L17" s="10">
        <v>33</v>
      </c>
      <c r="M17" s="10">
        <f t="shared" si="9"/>
        <v>42.857142857142854</v>
      </c>
      <c r="N17" s="10">
        <f t="shared" si="9"/>
        <v>-13.223140495867769</v>
      </c>
      <c r="O17" s="10">
        <f t="shared" si="9"/>
        <v>-12.929745889387146</v>
      </c>
      <c r="P17" s="13">
        <f t="shared" si="10"/>
        <v>121.21212121212122</v>
      </c>
    </row>
    <row r="18" spans="1:16" x14ac:dyDescent="0.3">
      <c r="A18" s="2">
        <v>44461</v>
      </c>
      <c r="B18" s="3" t="s">
        <v>41</v>
      </c>
      <c r="C18" s="10">
        <v>8</v>
      </c>
      <c r="D18" s="15">
        <v>2017</v>
      </c>
      <c r="E18" s="15">
        <f t="shared" si="6"/>
        <v>2025</v>
      </c>
      <c r="F18" s="10">
        <v>33</v>
      </c>
      <c r="G18" s="13">
        <f t="shared" si="7"/>
        <v>242.42424242424244</v>
      </c>
      <c r="I18" s="10">
        <v>8</v>
      </c>
      <c r="J18" s="15">
        <v>2544</v>
      </c>
      <c r="K18" s="15">
        <f t="shared" si="8"/>
        <v>2552</v>
      </c>
      <c r="L18" s="10">
        <v>33</v>
      </c>
      <c r="M18" s="10">
        <f t="shared" si="9"/>
        <v>0</v>
      </c>
      <c r="N18" s="10">
        <f t="shared" si="9"/>
        <v>-26.127912741695585</v>
      </c>
      <c r="O18" s="10">
        <f t="shared" si="9"/>
        <v>-26.024691358024693</v>
      </c>
      <c r="P18" s="13">
        <f t="shared" si="10"/>
        <v>242.42424242424244</v>
      </c>
    </row>
    <row r="19" spans="1:16" x14ac:dyDescent="0.3">
      <c r="A19" s="2">
        <v>44461</v>
      </c>
      <c r="B19" s="3" t="s">
        <v>37</v>
      </c>
      <c r="C19" s="10">
        <v>13</v>
      </c>
      <c r="D19" s="15">
        <v>1967</v>
      </c>
      <c r="E19" s="15">
        <f t="shared" si="6"/>
        <v>1980</v>
      </c>
      <c r="F19" s="10">
        <v>33</v>
      </c>
      <c r="G19" s="13">
        <f t="shared" si="7"/>
        <v>393.93939393939394</v>
      </c>
      <c r="I19" s="10">
        <v>5</v>
      </c>
      <c r="J19" s="15">
        <v>2019</v>
      </c>
      <c r="K19" s="15">
        <f t="shared" si="8"/>
        <v>2024</v>
      </c>
      <c r="L19" s="10">
        <v>33</v>
      </c>
      <c r="M19" s="10">
        <f t="shared" si="9"/>
        <v>61.53846153846154</v>
      </c>
      <c r="N19" s="10">
        <f t="shared" si="9"/>
        <v>-2.6436197254702596</v>
      </c>
      <c r="O19" s="10">
        <f t="shared" si="9"/>
        <v>-2.2222222222222223</v>
      </c>
      <c r="P19" s="13">
        <f t="shared" si="10"/>
        <v>151.51515151515153</v>
      </c>
    </row>
    <row r="20" spans="1:16" x14ac:dyDescent="0.3">
      <c r="A20" s="2">
        <v>44461</v>
      </c>
      <c r="B20" s="3" t="s">
        <v>39</v>
      </c>
      <c r="C20" s="10">
        <v>6</v>
      </c>
      <c r="D20" s="15">
        <v>1215</v>
      </c>
      <c r="E20" s="15">
        <f t="shared" si="6"/>
        <v>1221</v>
      </c>
      <c r="F20" s="10">
        <v>33</v>
      </c>
      <c r="G20" s="13">
        <f t="shared" si="7"/>
        <v>181.81818181818181</v>
      </c>
      <c r="I20" s="10">
        <v>5</v>
      </c>
      <c r="J20" s="15">
        <v>2019</v>
      </c>
      <c r="K20" s="15">
        <f t="shared" si="8"/>
        <v>2024</v>
      </c>
      <c r="L20" s="10">
        <v>33</v>
      </c>
      <c r="M20" s="10">
        <f t="shared" si="9"/>
        <v>16.666666666666664</v>
      </c>
      <c r="N20" s="10">
        <f t="shared" si="9"/>
        <v>-66.172839506172849</v>
      </c>
      <c r="O20" s="10">
        <f t="shared" si="9"/>
        <v>-65.765765765765778</v>
      </c>
      <c r="P20" s="13">
        <f t="shared" si="10"/>
        <v>151.51515151515153</v>
      </c>
    </row>
    <row r="21" spans="1:16" x14ac:dyDescent="0.3">
      <c r="A21" s="2">
        <v>44461</v>
      </c>
      <c r="B21" s="3" t="s">
        <v>38</v>
      </c>
      <c r="C21" s="10">
        <v>2</v>
      </c>
      <c r="D21" s="15">
        <v>1507</v>
      </c>
      <c r="E21" s="15">
        <f t="shared" si="6"/>
        <v>1509</v>
      </c>
      <c r="F21" s="10">
        <v>33</v>
      </c>
      <c r="G21" s="13">
        <f t="shared" si="7"/>
        <v>60.606060606060609</v>
      </c>
      <c r="I21" s="10">
        <v>5</v>
      </c>
      <c r="J21" s="15">
        <v>1230</v>
      </c>
      <c r="K21" s="15">
        <f t="shared" si="8"/>
        <v>1235</v>
      </c>
      <c r="L21" s="10">
        <v>33</v>
      </c>
      <c r="M21" s="10">
        <f t="shared" si="9"/>
        <v>-150</v>
      </c>
      <c r="N21" s="10">
        <f t="shared" si="9"/>
        <v>18.38088918380889</v>
      </c>
      <c r="O21" s="10">
        <f t="shared" si="9"/>
        <v>18.15772034459907</v>
      </c>
      <c r="P21" s="13">
        <f t="shared" si="10"/>
        <v>151.51515151515153</v>
      </c>
    </row>
    <row r="22" spans="1:16" x14ac:dyDescent="0.3">
      <c r="A22" s="2">
        <v>44461</v>
      </c>
      <c r="B22" s="3" t="s">
        <v>36</v>
      </c>
      <c r="C22" s="10">
        <v>10</v>
      </c>
      <c r="D22" s="15">
        <v>1954</v>
      </c>
      <c r="E22" s="15">
        <f t="shared" si="6"/>
        <v>1964</v>
      </c>
      <c r="F22" s="10">
        <v>33</v>
      </c>
      <c r="G22" s="13">
        <f t="shared" si="7"/>
        <v>303.03030303030306</v>
      </c>
      <c r="I22" s="10">
        <v>3</v>
      </c>
      <c r="J22" s="15">
        <v>1476</v>
      </c>
      <c r="K22" s="15">
        <f t="shared" si="8"/>
        <v>1479</v>
      </c>
      <c r="L22" s="10">
        <v>33</v>
      </c>
      <c r="M22" s="10">
        <f t="shared" si="9"/>
        <v>70</v>
      </c>
      <c r="N22" s="10">
        <f t="shared" si="9"/>
        <v>24.462640736949847</v>
      </c>
      <c r="O22" s="10">
        <f t="shared" si="9"/>
        <v>24.694501018329941</v>
      </c>
      <c r="P22" s="13">
        <f t="shared" si="10"/>
        <v>90.909090909090907</v>
      </c>
    </row>
    <row r="23" spans="1:16" x14ac:dyDescent="0.3">
      <c r="A23" s="2"/>
      <c r="G23" s="13"/>
      <c r="P23" s="13"/>
    </row>
    <row r="24" spans="1:16" x14ac:dyDescent="0.3">
      <c r="A24" s="2" t="s">
        <v>45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58831</v>
      </c>
      <c r="C29" s="15">
        <v>77369</v>
      </c>
      <c r="D29" s="10">
        <v>33</v>
      </c>
      <c r="E29" s="15">
        <f>B29+C29</f>
        <v>136200</v>
      </c>
      <c r="F29" s="13">
        <f>E29/D29*1000</f>
        <v>4127272.7272727271</v>
      </c>
      <c r="G29" s="13"/>
    </row>
    <row r="30" spans="1:16" x14ac:dyDescent="0.3">
      <c r="A30" s="10" t="s">
        <v>7</v>
      </c>
      <c r="B30" s="10">
        <v>1336</v>
      </c>
      <c r="C30" s="15"/>
      <c r="D30" s="10">
        <v>33</v>
      </c>
      <c r="E30" s="15"/>
      <c r="F30" s="13">
        <f>B30/D30*1000</f>
        <v>40484.848484848488</v>
      </c>
      <c r="G30" s="13"/>
      <c r="K30" s="15"/>
    </row>
    <row r="31" spans="1:16" x14ac:dyDescent="0.3">
      <c r="A31" s="10" t="s">
        <v>131</v>
      </c>
      <c r="B31" s="15">
        <f>B29-B30</f>
        <v>57495</v>
      </c>
      <c r="C31" s="15"/>
      <c r="D31" s="10">
        <v>33</v>
      </c>
      <c r="F31" s="10">
        <f>B31/33*1000</f>
        <v>1742272.7272727273</v>
      </c>
      <c r="K31" s="15"/>
    </row>
    <row r="32" spans="1:16" x14ac:dyDescent="0.3">
      <c r="C32" s="15"/>
      <c r="K32" s="15"/>
    </row>
    <row r="33" spans="1:11" x14ac:dyDescent="0.3">
      <c r="C33" s="15"/>
      <c r="K33" s="15"/>
    </row>
    <row r="34" spans="1:11" x14ac:dyDescent="0.3">
      <c r="C34" s="15"/>
    </row>
    <row r="35" spans="1:11" x14ac:dyDescent="0.3">
      <c r="A35" s="2"/>
      <c r="C35" s="15"/>
    </row>
    <row r="36" spans="1:11" x14ac:dyDescent="0.3">
      <c r="C36" s="15"/>
    </row>
    <row r="37" spans="1:11" x14ac:dyDescent="0.3">
      <c r="C37" s="15"/>
    </row>
    <row r="38" spans="1:11" x14ac:dyDescent="0.3">
      <c r="C38" s="15"/>
    </row>
    <row r="39" spans="1:11" x14ac:dyDescent="0.3">
      <c r="C39" s="15"/>
    </row>
    <row r="40" spans="1:11" x14ac:dyDescent="0.3">
      <c r="C40" s="15"/>
    </row>
    <row r="41" spans="1:11" x14ac:dyDescent="0.3">
      <c r="C41" s="15"/>
    </row>
    <row r="42" spans="1:11" x14ac:dyDescent="0.3">
      <c r="C42" s="15"/>
    </row>
    <row r="43" spans="1:11" x14ac:dyDescent="0.3">
      <c r="C43" s="15"/>
    </row>
    <row r="44" spans="1:11" x14ac:dyDescent="0.3">
      <c r="C44" s="15"/>
    </row>
    <row r="45" spans="1:11" x14ac:dyDescent="0.3">
      <c r="C45" s="15"/>
    </row>
    <row r="46" spans="1:11" x14ac:dyDescent="0.3">
      <c r="B46" s="15"/>
      <c r="C46" s="15"/>
    </row>
    <row r="47" spans="1:11" x14ac:dyDescent="0.3">
      <c r="C47" s="15"/>
    </row>
    <row r="48" spans="1:11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3" spans="3:3" x14ac:dyDescent="0.3">
      <c r="C53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  <row r="58" spans="3:3" x14ac:dyDescent="0.3">
      <c r="C58" s="15"/>
    </row>
    <row r="59" spans="3:3" x14ac:dyDescent="0.3">
      <c r="C59" s="15"/>
    </row>
    <row r="60" spans="3:3" x14ac:dyDescent="0.3">
      <c r="C60" s="15"/>
    </row>
    <row r="61" spans="3:3" x14ac:dyDescent="0.3">
      <c r="C61" s="15"/>
    </row>
    <row r="62" spans="3:3" x14ac:dyDescent="0.3">
      <c r="C62" s="15"/>
    </row>
    <row r="63" spans="3:3" x14ac:dyDescent="0.3">
      <c r="C63" s="15"/>
    </row>
    <row r="64" spans="3:3" x14ac:dyDescent="0.3">
      <c r="C64" s="15"/>
    </row>
    <row r="65" spans="2:3" x14ac:dyDescent="0.3">
      <c r="C65" s="15"/>
    </row>
    <row r="66" spans="2:3" x14ac:dyDescent="0.3">
      <c r="C66" s="15"/>
    </row>
    <row r="67" spans="2:3" x14ac:dyDescent="0.3">
      <c r="C67" s="15"/>
    </row>
    <row r="68" spans="2:3" x14ac:dyDescent="0.3">
      <c r="C68" s="15"/>
    </row>
    <row r="69" spans="2:3" x14ac:dyDescent="0.3">
      <c r="C69" s="15"/>
    </row>
    <row r="70" spans="2:3" x14ac:dyDescent="0.3">
      <c r="C70" s="15"/>
    </row>
    <row r="71" spans="2:3" x14ac:dyDescent="0.3">
      <c r="C71" s="15"/>
    </row>
    <row r="72" spans="2:3" x14ac:dyDescent="0.3">
      <c r="C72" s="15"/>
    </row>
    <row r="73" spans="2:3" x14ac:dyDescent="0.3">
      <c r="C73" s="15"/>
    </row>
    <row r="74" spans="2:3" x14ac:dyDescent="0.3">
      <c r="C74" s="15"/>
    </row>
    <row r="75" spans="2:3" x14ac:dyDescent="0.3">
      <c r="C75" s="15"/>
    </row>
    <row r="77" spans="2:3" x14ac:dyDescent="0.3">
      <c r="C77" s="15"/>
    </row>
    <row r="78" spans="2:3" x14ac:dyDescent="0.3">
      <c r="C78" s="15"/>
    </row>
    <row r="79" spans="2:3" x14ac:dyDescent="0.3">
      <c r="C79" s="15"/>
    </row>
    <row r="80" spans="2:3" x14ac:dyDescent="0.3">
      <c r="B80" s="15"/>
      <c r="C80" s="15"/>
    </row>
    <row r="81" spans="3:3" x14ac:dyDescent="0.3">
      <c r="C81" s="15"/>
    </row>
    <row r="82" spans="3:3" x14ac:dyDescent="0.3">
      <c r="C82" s="15"/>
    </row>
    <row r="83" spans="3:3" x14ac:dyDescent="0.3">
      <c r="C83" s="15"/>
    </row>
    <row r="84" spans="3:3" x14ac:dyDescent="0.3">
      <c r="C84" s="15"/>
    </row>
    <row r="85" spans="3:3" x14ac:dyDescent="0.3">
      <c r="C85" s="15"/>
    </row>
    <row r="86" spans="3:3" x14ac:dyDescent="0.3">
      <c r="C86" s="15"/>
    </row>
    <row r="87" spans="3:3" x14ac:dyDescent="0.3">
      <c r="C87" s="15"/>
    </row>
    <row r="88" spans="3:3" x14ac:dyDescent="0.3">
      <c r="C88" s="15"/>
    </row>
    <row r="89" spans="3:3" x14ac:dyDescent="0.3">
      <c r="C89" s="15"/>
    </row>
    <row r="90" spans="3:3" x14ac:dyDescent="0.3">
      <c r="C90" s="15"/>
    </row>
    <row r="91" spans="3:3" x14ac:dyDescent="0.3">
      <c r="C91" s="15"/>
    </row>
    <row r="92" spans="3:3" x14ac:dyDescent="0.3">
      <c r="C92" s="15"/>
    </row>
    <row r="93" spans="3:3" x14ac:dyDescent="0.3">
      <c r="C93" s="15"/>
    </row>
    <row r="94" spans="3:3" x14ac:dyDescent="0.3">
      <c r="C94" s="15"/>
    </row>
    <row r="95" spans="3:3" x14ac:dyDescent="0.3">
      <c r="C95" s="15"/>
    </row>
    <row r="96" spans="3:3" x14ac:dyDescent="0.3">
      <c r="C96" s="15"/>
    </row>
    <row r="97" spans="3:3" x14ac:dyDescent="0.3">
      <c r="C97" s="15"/>
    </row>
    <row r="98" spans="3:3" x14ac:dyDescent="0.3">
      <c r="C98" s="15"/>
    </row>
    <row r="99" spans="3:3" x14ac:dyDescent="0.3">
      <c r="C99" s="15"/>
    </row>
    <row r="100" spans="3:3" x14ac:dyDescent="0.3">
      <c r="C100" s="15"/>
    </row>
    <row r="101" spans="3:3" x14ac:dyDescent="0.3">
      <c r="C101" s="15"/>
    </row>
    <row r="102" spans="3:3" x14ac:dyDescent="0.3">
      <c r="C102" s="15"/>
    </row>
    <row r="103" spans="3:3" x14ac:dyDescent="0.3">
      <c r="C103" s="15"/>
    </row>
    <row r="104" spans="3:3" x14ac:dyDescent="0.3">
      <c r="C104" s="15"/>
    </row>
    <row r="105" spans="3:3" x14ac:dyDescent="0.3">
      <c r="C105" s="1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A4" sqref="A4:P22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44462</v>
      </c>
      <c r="B4" s="3" t="s">
        <v>42</v>
      </c>
      <c r="C4" s="10">
        <v>76</v>
      </c>
      <c r="D4" s="15">
        <v>1071</v>
      </c>
      <c r="E4" s="15">
        <f t="shared" ref="E4:E12" si="0">+C4+D4</f>
        <v>1147</v>
      </c>
      <c r="F4" s="10">
        <v>33</v>
      </c>
      <c r="G4" s="13">
        <f t="shared" ref="G4:G12" si="1">(1000/F4)*C4</f>
        <v>2303.030303030303</v>
      </c>
      <c r="I4" s="10">
        <v>48</v>
      </c>
      <c r="J4" s="15">
        <v>1113</v>
      </c>
      <c r="K4" s="15">
        <f t="shared" ref="K4:K12" si="2">+I4+J4</f>
        <v>1161</v>
      </c>
      <c r="L4" s="10">
        <v>33</v>
      </c>
      <c r="M4" s="10">
        <f>+(C4-I4)/C4*100</f>
        <v>36.84210526315789</v>
      </c>
      <c r="N4" s="10">
        <f>+(D4-J4)/D4*100</f>
        <v>-3.9215686274509802</v>
      </c>
      <c r="O4" s="10">
        <f>+(E4-K4)/E4*100</f>
        <v>-1.2205754141238012</v>
      </c>
      <c r="P4" s="13">
        <f t="shared" ref="P4:P12" si="3">(1000/L4)*I4</f>
        <v>1454.5454545454545</v>
      </c>
    </row>
    <row r="5" spans="1:16" x14ac:dyDescent="0.3">
      <c r="A5" s="2">
        <v>44462</v>
      </c>
      <c r="B5" s="3" t="s">
        <v>43</v>
      </c>
      <c r="C5" s="10">
        <v>38</v>
      </c>
      <c r="D5" s="15">
        <v>1168</v>
      </c>
      <c r="E5" s="15">
        <f t="shared" si="0"/>
        <v>1206</v>
      </c>
      <c r="F5" s="10">
        <v>33</v>
      </c>
      <c r="G5" s="13">
        <f t="shared" si="1"/>
        <v>1151.5151515151515</v>
      </c>
      <c r="I5" s="10">
        <v>23</v>
      </c>
      <c r="J5" s="15">
        <v>1062</v>
      </c>
      <c r="K5" s="15">
        <f t="shared" si="2"/>
        <v>1085</v>
      </c>
      <c r="L5" s="10">
        <v>33</v>
      </c>
      <c r="M5" s="10">
        <f t="shared" ref="M5:N12" si="4">+(C5-I5)/C5*100</f>
        <v>39.473684210526315</v>
      </c>
      <c r="N5" s="10">
        <f t="shared" si="4"/>
        <v>9.0753424657534243</v>
      </c>
      <c r="O5" s="10">
        <f t="shared" ref="O5:O12" si="5">+(E5-K5)/E5*100</f>
        <v>10.033167495854062</v>
      </c>
      <c r="P5" s="13">
        <f t="shared" si="3"/>
        <v>696.969696969697</v>
      </c>
    </row>
    <row r="6" spans="1:16" x14ac:dyDescent="0.3">
      <c r="A6" s="2">
        <v>44462</v>
      </c>
      <c r="B6" s="3" t="s">
        <v>40</v>
      </c>
      <c r="C6" s="10">
        <v>77</v>
      </c>
      <c r="D6" s="15">
        <v>1095</v>
      </c>
      <c r="E6" s="15">
        <f t="shared" si="0"/>
        <v>1172</v>
      </c>
      <c r="F6" s="10">
        <v>33</v>
      </c>
      <c r="G6" s="13">
        <f t="shared" si="1"/>
        <v>2333.3333333333335</v>
      </c>
      <c r="I6" s="10">
        <v>31</v>
      </c>
      <c r="J6" s="15">
        <v>1103</v>
      </c>
      <c r="K6" s="15">
        <f t="shared" si="2"/>
        <v>1134</v>
      </c>
      <c r="L6" s="10">
        <v>33</v>
      </c>
      <c r="M6" s="10">
        <f t="shared" si="4"/>
        <v>59.740259740259738</v>
      </c>
      <c r="N6" s="10">
        <f t="shared" si="4"/>
        <v>-0.73059360730593603</v>
      </c>
      <c r="O6" s="10">
        <f t="shared" si="5"/>
        <v>3.2423208191126278</v>
      </c>
      <c r="P6" s="13">
        <f t="shared" si="3"/>
        <v>939.39393939393949</v>
      </c>
    </row>
    <row r="7" spans="1:16" x14ac:dyDescent="0.3">
      <c r="A7" s="2">
        <v>44462</v>
      </c>
      <c r="B7" s="3" t="s">
        <v>41</v>
      </c>
      <c r="C7" s="10">
        <v>76</v>
      </c>
      <c r="D7" s="15">
        <v>1169</v>
      </c>
      <c r="E7" s="15">
        <f t="shared" si="0"/>
        <v>1245</v>
      </c>
      <c r="F7" s="10">
        <v>33</v>
      </c>
      <c r="G7" s="13">
        <f t="shared" si="1"/>
        <v>2303.030303030303</v>
      </c>
      <c r="I7" s="10">
        <v>78</v>
      </c>
      <c r="J7" s="15">
        <v>1384</v>
      </c>
      <c r="K7" s="15">
        <f t="shared" si="2"/>
        <v>1462</v>
      </c>
      <c r="L7" s="10">
        <v>33</v>
      </c>
      <c r="M7" s="10">
        <f t="shared" si="4"/>
        <v>-2.6315789473684208</v>
      </c>
      <c r="N7" s="10">
        <f t="shared" si="4"/>
        <v>-18.391787852865697</v>
      </c>
      <c r="O7" s="10">
        <f t="shared" si="5"/>
        <v>-17.429718875502008</v>
      </c>
      <c r="P7" s="13">
        <f t="shared" si="3"/>
        <v>2363.636363636364</v>
      </c>
    </row>
    <row r="8" spans="1:16" x14ac:dyDescent="0.3">
      <c r="A8" s="2">
        <v>44462</v>
      </c>
      <c r="B8" s="3" t="s">
        <v>37</v>
      </c>
      <c r="C8" s="10">
        <v>86</v>
      </c>
      <c r="D8" s="15">
        <v>1066</v>
      </c>
      <c r="E8" s="15">
        <f t="shared" si="0"/>
        <v>1152</v>
      </c>
      <c r="F8" s="10">
        <v>33</v>
      </c>
      <c r="G8" s="13">
        <f t="shared" si="1"/>
        <v>2606.060606060606</v>
      </c>
      <c r="I8" s="10">
        <v>75</v>
      </c>
      <c r="J8" s="15">
        <v>1264</v>
      </c>
      <c r="K8" s="15">
        <f t="shared" si="2"/>
        <v>1339</v>
      </c>
      <c r="L8" s="10">
        <v>33</v>
      </c>
      <c r="M8" s="10">
        <f t="shared" si="4"/>
        <v>12.790697674418606</v>
      </c>
      <c r="N8" s="10">
        <f t="shared" si="4"/>
        <v>-18.574108818011258</v>
      </c>
      <c r="O8" s="10">
        <f t="shared" si="5"/>
        <v>-16.232638888888889</v>
      </c>
      <c r="P8" s="13">
        <f t="shared" si="3"/>
        <v>2272.727272727273</v>
      </c>
    </row>
    <row r="9" spans="1:16" x14ac:dyDescent="0.3">
      <c r="A9" s="2">
        <v>44462</v>
      </c>
      <c r="B9" s="3" t="s">
        <v>39</v>
      </c>
      <c r="C9" s="10">
        <v>87</v>
      </c>
      <c r="D9" s="15">
        <v>1042</v>
      </c>
      <c r="E9" s="15">
        <f t="shared" si="0"/>
        <v>1129</v>
      </c>
      <c r="F9" s="10">
        <v>33</v>
      </c>
      <c r="G9" s="13">
        <f t="shared" si="1"/>
        <v>2636.3636363636365</v>
      </c>
      <c r="I9" s="10">
        <v>64</v>
      </c>
      <c r="J9" s="15">
        <v>1168</v>
      </c>
      <c r="K9" s="15">
        <f t="shared" si="2"/>
        <v>1232</v>
      </c>
      <c r="L9" s="10">
        <v>33</v>
      </c>
      <c r="M9" s="10">
        <f t="shared" si="4"/>
        <v>26.436781609195403</v>
      </c>
      <c r="N9" s="10">
        <f t="shared" si="4"/>
        <v>-12.092130518234164</v>
      </c>
      <c r="O9" s="10">
        <f t="shared" si="5"/>
        <v>-9.12311780336581</v>
      </c>
      <c r="P9" s="13">
        <f t="shared" si="3"/>
        <v>1939.3939393939395</v>
      </c>
    </row>
    <row r="10" spans="1:16" x14ac:dyDescent="0.3">
      <c r="A10" s="2">
        <v>44462</v>
      </c>
      <c r="B10" s="3" t="s">
        <v>38</v>
      </c>
      <c r="C10" s="10">
        <v>100</v>
      </c>
      <c r="D10" s="15">
        <v>1093</v>
      </c>
      <c r="E10" s="15">
        <f t="shared" si="0"/>
        <v>1193</v>
      </c>
      <c r="F10" s="10">
        <v>33</v>
      </c>
      <c r="G10" s="13">
        <f t="shared" si="1"/>
        <v>3030.3030303030305</v>
      </c>
      <c r="I10" s="10">
        <v>76</v>
      </c>
      <c r="J10" s="15">
        <v>1522</v>
      </c>
      <c r="K10" s="15">
        <f t="shared" si="2"/>
        <v>1598</v>
      </c>
      <c r="L10" s="10">
        <v>33</v>
      </c>
      <c r="M10" s="10">
        <f t="shared" si="4"/>
        <v>24</v>
      </c>
      <c r="N10" s="10">
        <f t="shared" si="4"/>
        <v>-39.24977127172918</v>
      </c>
      <c r="O10" s="10">
        <f t="shared" si="5"/>
        <v>-33.948030176026819</v>
      </c>
      <c r="P10" s="13">
        <f t="shared" si="3"/>
        <v>2303.030303030303</v>
      </c>
    </row>
    <row r="11" spans="1:16" x14ac:dyDescent="0.3">
      <c r="A11" s="2">
        <v>44462</v>
      </c>
      <c r="B11" s="3" t="s">
        <v>36</v>
      </c>
      <c r="C11" s="10">
        <v>118</v>
      </c>
      <c r="D11" s="10">
        <v>977</v>
      </c>
      <c r="E11" s="15">
        <f t="shared" si="0"/>
        <v>1095</v>
      </c>
      <c r="F11" s="10">
        <v>33</v>
      </c>
      <c r="G11" s="13">
        <f t="shared" si="1"/>
        <v>3575.757575757576</v>
      </c>
      <c r="I11" s="10">
        <v>105</v>
      </c>
      <c r="J11" s="15">
        <v>1218</v>
      </c>
      <c r="K11" s="15">
        <f t="shared" si="2"/>
        <v>1323</v>
      </c>
      <c r="L11" s="10">
        <v>33</v>
      </c>
      <c r="M11" s="10">
        <f t="shared" si="4"/>
        <v>11.016949152542372</v>
      </c>
      <c r="N11" s="10">
        <f t="shared" si="4"/>
        <v>-24.66734902763562</v>
      </c>
      <c r="O11" s="10">
        <f t="shared" si="5"/>
        <v>-20.82191780821918</v>
      </c>
      <c r="P11" s="13">
        <f t="shared" si="3"/>
        <v>3181.818181818182</v>
      </c>
    </row>
    <row r="12" spans="1:16" x14ac:dyDescent="0.3">
      <c r="A12" s="2">
        <v>44462</v>
      </c>
      <c r="B12" s="3" t="s">
        <v>44</v>
      </c>
      <c r="C12" s="15">
        <v>107</v>
      </c>
      <c r="D12" s="15">
        <v>946</v>
      </c>
      <c r="E12" s="15">
        <f t="shared" si="0"/>
        <v>1053</v>
      </c>
      <c r="F12" s="10">
        <v>33</v>
      </c>
      <c r="G12" s="13">
        <f t="shared" si="1"/>
        <v>3242.4242424242425</v>
      </c>
      <c r="I12" s="10">
        <v>107</v>
      </c>
      <c r="J12" s="15">
        <v>1155</v>
      </c>
      <c r="K12" s="15">
        <f t="shared" si="2"/>
        <v>1262</v>
      </c>
      <c r="L12" s="10">
        <v>33</v>
      </c>
      <c r="M12" s="10">
        <f t="shared" si="4"/>
        <v>0</v>
      </c>
      <c r="N12" s="10">
        <f t="shared" si="4"/>
        <v>-22.093023255813954</v>
      </c>
      <c r="O12" s="10">
        <f t="shared" si="5"/>
        <v>-19.848053181386515</v>
      </c>
      <c r="P12" s="13">
        <f t="shared" si="3"/>
        <v>3242.4242424242425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44462</v>
      </c>
      <c r="B15" s="3" t="s">
        <v>42</v>
      </c>
      <c r="C15" s="10">
        <v>28</v>
      </c>
      <c r="D15" s="15">
        <v>4766</v>
      </c>
      <c r="E15" s="15">
        <f t="shared" ref="E15:E22" si="6">+C15+D15</f>
        <v>4794</v>
      </c>
      <c r="F15" s="10">
        <v>33</v>
      </c>
      <c r="G15" s="13">
        <f t="shared" ref="G15:G22" si="7">(1000/F15)*C15</f>
        <v>848.4848484848485</v>
      </c>
      <c r="I15" s="10">
        <v>12</v>
      </c>
      <c r="J15" s="15">
        <v>2303</v>
      </c>
      <c r="K15" s="15">
        <f t="shared" ref="K15:K22" si="8">+I15+J15</f>
        <v>2315</v>
      </c>
      <c r="L15" s="10">
        <v>33</v>
      </c>
      <c r="M15" s="10">
        <f t="shared" ref="M15:O22" si="9">+(C15-I15)/C15*100</f>
        <v>57.142857142857139</v>
      </c>
      <c r="N15" s="10">
        <f t="shared" si="9"/>
        <v>51.678556441460344</v>
      </c>
      <c r="O15" s="10">
        <f t="shared" si="9"/>
        <v>51.71047142261159</v>
      </c>
      <c r="P15" s="13">
        <f t="shared" ref="P15:P22" si="10">(1000/L15)*I15</f>
        <v>363.63636363636363</v>
      </c>
    </row>
    <row r="16" spans="1:16" x14ac:dyDescent="0.3">
      <c r="A16" s="2">
        <v>44462</v>
      </c>
      <c r="B16" s="3" t="s">
        <v>43</v>
      </c>
      <c r="C16" s="10">
        <v>14</v>
      </c>
      <c r="D16" s="15">
        <v>1191</v>
      </c>
      <c r="E16" s="15">
        <f t="shared" si="6"/>
        <v>1205</v>
      </c>
      <c r="F16" s="10">
        <v>33</v>
      </c>
      <c r="G16" s="13">
        <f t="shared" si="7"/>
        <v>424.24242424242425</v>
      </c>
      <c r="I16" s="10">
        <v>18</v>
      </c>
      <c r="J16" s="15">
        <v>4411</v>
      </c>
      <c r="K16" s="15">
        <f t="shared" si="8"/>
        <v>4429</v>
      </c>
      <c r="L16" s="10">
        <v>33</v>
      </c>
      <c r="M16" s="10">
        <f t="shared" si="9"/>
        <v>-28.571428571428569</v>
      </c>
      <c r="N16" s="10">
        <f t="shared" si="9"/>
        <v>-270.36104114189754</v>
      </c>
      <c r="O16" s="10">
        <f t="shared" si="9"/>
        <v>-267.55186721991697</v>
      </c>
      <c r="P16" s="13">
        <f t="shared" si="10"/>
        <v>545.4545454545455</v>
      </c>
    </row>
    <row r="17" spans="1:16" x14ac:dyDescent="0.3">
      <c r="A17" s="2">
        <v>44462</v>
      </c>
      <c r="B17" s="3" t="s">
        <v>40</v>
      </c>
      <c r="C17" s="10">
        <v>22</v>
      </c>
      <c r="D17" s="15">
        <v>3256</v>
      </c>
      <c r="E17" s="15">
        <f t="shared" si="6"/>
        <v>3278</v>
      </c>
      <c r="F17" s="10">
        <v>33</v>
      </c>
      <c r="G17" s="13">
        <f t="shared" si="7"/>
        <v>666.66666666666674</v>
      </c>
      <c r="I17" s="10">
        <v>15</v>
      </c>
      <c r="J17" s="15">
        <v>1938</v>
      </c>
      <c r="K17" s="15">
        <f t="shared" si="8"/>
        <v>1953</v>
      </c>
      <c r="L17" s="10">
        <v>33</v>
      </c>
      <c r="M17" s="10">
        <f t="shared" si="9"/>
        <v>31.818181818181817</v>
      </c>
      <c r="N17" s="10">
        <f t="shared" si="9"/>
        <v>40.479115479115478</v>
      </c>
      <c r="O17" s="10">
        <f t="shared" si="9"/>
        <v>40.420988407565588</v>
      </c>
      <c r="P17" s="13">
        <f t="shared" si="10"/>
        <v>454.54545454545456</v>
      </c>
    </row>
    <row r="18" spans="1:16" x14ac:dyDescent="0.3">
      <c r="A18" s="2">
        <v>44462</v>
      </c>
      <c r="B18" s="3" t="s">
        <v>41</v>
      </c>
      <c r="C18" s="10">
        <v>15</v>
      </c>
      <c r="D18" s="15">
        <v>1689</v>
      </c>
      <c r="E18" s="15">
        <f t="shared" si="6"/>
        <v>1704</v>
      </c>
      <c r="F18" s="10">
        <v>33</v>
      </c>
      <c r="G18" s="13">
        <f t="shared" si="7"/>
        <v>454.54545454545456</v>
      </c>
      <c r="I18" s="10">
        <v>10</v>
      </c>
      <c r="J18" s="15">
        <v>1655</v>
      </c>
      <c r="K18" s="15">
        <f t="shared" si="8"/>
        <v>1665</v>
      </c>
      <c r="L18" s="10">
        <v>33</v>
      </c>
      <c r="M18" s="10">
        <f t="shared" si="9"/>
        <v>33.333333333333329</v>
      </c>
      <c r="N18" s="10">
        <f t="shared" si="9"/>
        <v>2.0130254588513914</v>
      </c>
      <c r="O18" s="10">
        <f t="shared" si="9"/>
        <v>2.2887323943661975</v>
      </c>
      <c r="P18" s="13">
        <f t="shared" si="10"/>
        <v>303.03030303030306</v>
      </c>
    </row>
    <row r="19" spans="1:16" x14ac:dyDescent="0.3">
      <c r="A19" s="2">
        <v>44462</v>
      </c>
      <c r="B19" s="3" t="s">
        <v>37</v>
      </c>
      <c r="C19" s="10">
        <v>12</v>
      </c>
      <c r="D19" s="15">
        <v>3564</v>
      </c>
      <c r="E19" s="15">
        <f t="shared" si="6"/>
        <v>3576</v>
      </c>
      <c r="F19" s="10">
        <v>33</v>
      </c>
      <c r="G19" s="13">
        <f t="shared" si="7"/>
        <v>363.63636363636363</v>
      </c>
      <c r="I19" s="10">
        <v>4</v>
      </c>
      <c r="J19" s="15">
        <v>1509</v>
      </c>
      <c r="K19" s="15">
        <f t="shared" si="8"/>
        <v>1513</v>
      </c>
      <c r="L19" s="10">
        <v>33</v>
      </c>
      <c r="M19" s="10">
        <f t="shared" si="9"/>
        <v>66.666666666666657</v>
      </c>
      <c r="N19" s="10">
        <f t="shared" si="9"/>
        <v>57.659932659932657</v>
      </c>
      <c r="O19" s="10">
        <f t="shared" si="9"/>
        <v>57.69015659955258</v>
      </c>
      <c r="P19" s="13">
        <f t="shared" si="10"/>
        <v>121.21212121212122</v>
      </c>
    </row>
    <row r="20" spans="1:16" x14ac:dyDescent="0.3">
      <c r="A20" s="2">
        <v>44462</v>
      </c>
      <c r="B20" s="3" t="s">
        <v>39</v>
      </c>
      <c r="C20" s="10">
        <v>13</v>
      </c>
      <c r="D20" s="15">
        <v>1531</v>
      </c>
      <c r="E20" s="15">
        <f t="shared" si="6"/>
        <v>1544</v>
      </c>
      <c r="F20" s="10">
        <v>33</v>
      </c>
      <c r="G20" s="13">
        <f t="shared" si="7"/>
        <v>393.93939393939394</v>
      </c>
      <c r="I20" s="10">
        <v>13</v>
      </c>
      <c r="J20" s="15">
        <v>2529</v>
      </c>
      <c r="K20" s="15">
        <f t="shared" si="8"/>
        <v>2542</v>
      </c>
      <c r="L20" s="10">
        <v>33</v>
      </c>
      <c r="M20" s="10">
        <f t="shared" si="9"/>
        <v>0</v>
      </c>
      <c r="N20" s="10">
        <f t="shared" si="9"/>
        <v>-65.186152841280204</v>
      </c>
      <c r="O20" s="10">
        <f t="shared" si="9"/>
        <v>-64.637305699481857</v>
      </c>
      <c r="P20" s="13">
        <f t="shared" si="10"/>
        <v>393.93939393939394</v>
      </c>
    </row>
    <row r="21" spans="1:16" x14ac:dyDescent="0.3">
      <c r="A21" s="2">
        <v>44462</v>
      </c>
      <c r="B21" s="3" t="s">
        <v>38</v>
      </c>
      <c r="C21" s="10">
        <v>16</v>
      </c>
      <c r="D21" s="15">
        <v>1435</v>
      </c>
      <c r="E21" s="15">
        <f t="shared" si="6"/>
        <v>1451</v>
      </c>
      <c r="F21" s="10">
        <v>33</v>
      </c>
      <c r="G21" s="13">
        <f t="shared" si="7"/>
        <v>484.84848484848487</v>
      </c>
      <c r="I21" s="10">
        <v>18</v>
      </c>
      <c r="J21" s="15">
        <v>2983</v>
      </c>
      <c r="K21" s="15">
        <f t="shared" si="8"/>
        <v>3001</v>
      </c>
      <c r="L21" s="10">
        <v>33</v>
      </c>
      <c r="M21" s="10">
        <f t="shared" si="9"/>
        <v>-12.5</v>
      </c>
      <c r="N21" s="10">
        <f t="shared" si="9"/>
        <v>-107.87456445993031</v>
      </c>
      <c r="O21" s="10">
        <f t="shared" si="9"/>
        <v>-106.82288077188147</v>
      </c>
      <c r="P21" s="13">
        <f t="shared" si="10"/>
        <v>545.4545454545455</v>
      </c>
    </row>
    <row r="22" spans="1:16" x14ac:dyDescent="0.3">
      <c r="A22" s="2">
        <v>44462</v>
      </c>
      <c r="B22" s="3" t="s">
        <v>36</v>
      </c>
      <c r="C22" s="10">
        <v>17</v>
      </c>
      <c r="D22" s="15">
        <v>1690</v>
      </c>
      <c r="E22" s="15">
        <f t="shared" si="6"/>
        <v>1707</v>
      </c>
      <c r="F22" s="10">
        <v>33</v>
      </c>
      <c r="G22" s="13">
        <f t="shared" si="7"/>
        <v>515.15151515151513</v>
      </c>
      <c r="I22" s="10">
        <v>11</v>
      </c>
      <c r="J22" s="15">
        <v>1436</v>
      </c>
      <c r="K22" s="15">
        <f t="shared" si="8"/>
        <v>1447</v>
      </c>
      <c r="L22" s="10">
        <v>33</v>
      </c>
      <c r="M22" s="10">
        <f t="shared" si="9"/>
        <v>35.294117647058826</v>
      </c>
      <c r="N22" s="10">
        <f t="shared" si="9"/>
        <v>15.029585798816569</v>
      </c>
      <c r="O22" s="10">
        <f t="shared" si="9"/>
        <v>15.231400117164618</v>
      </c>
      <c r="P22" s="13">
        <f t="shared" si="10"/>
        <v>333.33333333333337</v>
      </c>
    </row>
    <row r="23" spans="1:16" x14ac:dyDescent="0.3">
      <c r="A23" s="2"/>
      <c r="G23" s="13"/>
      <c r="P23" s="13"/>
    </row>
    <row r="24" spans="1:16" x14ac:dyDescent="0.3">
      <c r="A24" s="2" t="s">
        <v>45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58831</v>
      </c>
      <c r="C29" s="15">
        <v>77369</v>
      </c>
      <c r="D29" s="10">
        <v>33</v>
      </c>
      <c r="E29" s="15">
        <f>B29+C29</f>
        <v>136200</v>
      </c>
      <c r="F29" s="13">
        <f>E29/D29*1000</f>
        <v>4127272.7272727271</v>
      </c>
      <c r="G29" s="13"/>
    </row>
    <row r="30" spans="1:16" x14ac:dyDescent="0.3">
      <c r="A30" s="10" t="s">
        <v>7</v>
      </c>
      <c r="B30" s="10">
        <v>1336</v>
      </c>
      <c r="C30" s="15"/>
      <c r="D30" s="10">
        <v>33</v>
      </c>
      <c r="E30" s="15"/>
      <c r="F30" s="13">
        <f>B30/D30*1000</f>
        <v>40484.848484848488</v>
      </c>
      <c r="G30" s="13"/>
      <c r="K30" s="15"/>
    </row>
    <row r="31" spans="1:16" x14ac:dyDescent="0.3">
      <c r="A31" s="10" t="s">
        <v>131</v>
      </c>
      <c r="B31" s="15">
        <f>B29-B30</f>
        <v>57495</v>
      </c>
      <c r="C31" s="15"/>
      <c r="D31" s="10">
        <v>33</v>
      </c>
      <c r="F31" s="10">
        <f>B31/33*1000</f>
        <v>1742272.7272727273</v>
      </c>
      <c r="K31" s="15"/>
    </row>
    <row r="32" spans="1:16" x14ac:dyDescent="0.3">
      <c r="C32" s="15"/>
      <c r="K32" s="15"/>
    </row>
    <row r="33" spans="1:11" x14ac:dyDescent="0.3">
      <c r="C33" s="15"/>
      <c r="K33" s="15"/>
    </row>
    <row r="34" spans="1:11" x14ac:dyDescent="0.3">
      <c r="C34" s="15"/>
    </row>
    <row r="35" spans="1:11" x14ac:dyDescent="0.3">
      <c r="A35" s="2"/>
      <c r="C35" s="15"/>
    </row>
    <row r="36" spans="1:11" x14ac:dyDescent="0.3">
      <c r="C36" s="15"/>
    </row>
    <row r="37" spans="1:11" x14ac:dyDescent="0.3">
      <c r="C37" s="15"/>
    </row>
    <row r="38" spans="1:11" x14ac:dyDescent="0.3">
      <c r="C38" s="15"/>
    </row>
    <row r="39" spans="1:11" x14ac:dyDescent="0.3">
      <c r="C39" s="15"/>
    </row>
    <row r="40" spans="1:11" x14ac:dyDescent="0.3">
      <c r="C40" s="15"/>
    </row>
    <row r="42" spans="1:11" x14ac:dyDescent="0.3">
      <c r="C42" s="15"/>
    </row>
    <row r="43" spans="1:11" x14ac:dyDescent="0.3">
      <c r="C43" s="15"/>
    </row>
    <row r="44" spans="1:11" x14ac:dyDescent="0.3">
      <c r="C44" s="15"/>
    </row>
    <row r="45" spans="1:11" x14ac:dyDescent="0.3">
      <c r="B45" s="15"/>
      <c r="C45" s="15"/>
    </row>
    <row r="46" spans="1:11" x14ac:dyDescent="0.3">
      <c r="C46" s="15"/>
    </row>
    <row r="47" spans="1:11" x14ac:dyDescent="0.3">
      <c r="C47" s="15"/>
    </row>
    <row r="48" spans="1:11" x14ac:dyDescent="0.3">
      <c r="C48" s="15"/>
    </row>
    <row r="49" spans="3:7" x14ac:dyDescent="0.3">
      <c r="C49" s="15"/>
    </row>
    <row r="50" spans="3:7" x14ac:dyDescent="0.3">
      <c r="C50" s="15"/>
    </row>
    <row r="51" spans="3:7" x14ac:dyDescent="0.3">
      <c r="C51" s="15"/>
    </row>
    <row r="52" spans="3:7" x14ac:dyDescent="0.3">
      <c r="C52" s="15"/>
    </row>
    <row r="53" spans="3:7" x14ac:dyDescent="0.3">
      <c r="C53" s="15"/>
    </row>
    <row r="54" spans="3:7" x14ac:dyDescent="0.3">
      <c r="C54" s="15"/>
      <c r="G54" s="15"/>
    </row>
    <row r="55" spans="3:7" x14ac:dyDescent="0.3">
      <c r="C55" s="15"/>
      <c r="G55" s="15"/>
    </row>
    <row r="56" spans="3:7" x14ac:dyDescent="0.3">
      <c r="C56" s="15"/>
      <c r="G56" s="15"/>
    </row>
    <row r="57" spans="3:7" x14ac:dyDescent="0.3">
      <c r="C57" s="15"/>
      <c r="G57" s="15"/>
    </row>
    <row r="58" spans="3:7" x14ac:dyDescent="0.3">
      <c r="C58" s="15"/>
      <c r="G58" s="15"/>
    </row>
    <row r="59" spans="3:7" x14ac:dyDescent="0.3">
      <c r="C59" s="15"/>
      <c r="G59" s="15"/>
    </row>
    <row r="60" spans="3:7" x14ac:dyDescent="0.3">
      <c r="C60" s="15"/>
      <c r="G60" s="15"/>
    </row>
    <row r="61" spans="3:7" x14ac:dyDescent="0.3">
      <c r="C61" s="15"/>
      <c r="G61" s="15"/>
    </row>
    <row r="62" spans="3:7" x14ac:dyDescent="0.3">
      <c r="C62" s="15"/>
      <c r="F62" s="15"/>
    </row>
    <row r="63" spans="3:7" x14ac:dyDescent="0.3">
      <c r="C63" s="15"/>
      <c r="F63" s="15"/>
    </row>
    <row r="64" spans="3:7" x14ac:dyDescent="0.3">
      <c r="C64" s="15"/>
      <c r="F64" s="15"/>
    </row>
    <row r="65" spans="3:6" x14ac:dyDescent="0.3">
      <c r="C65" s="15"/>
      <c r="F65" s="15"/>
    </row>
    <row r="66" spans="3:6" x14ac:dyDescent="0.3">
      <c r="C66" s="15"/>
      <c r="F66" s="15"/>
    </row>
    <row r="67" spans="3:6" x14ac:dyDescent="0.3">
      <c r="C67" s="15"/>
      <c r="F67" s="15"/>
    </row>
    <row r="68" spans="3:6" x14ac:dyDescent="0.3">
      <c r="C68" s="15"/>
      <c r="F68" s="15"/>
    </row>
    <row r="69" spans="3:6" x14ac:dyDescent="0.3">
      <c r="C69" s="15"/>
      <c r="F69" s="15"/>
    </row>
    <row r="70" spans="3:6" x14ac:dyDescent="0.3">
      <c r="C70" s="1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opLeftCell="A2" workbookViewId="0">
      <selection activeCell="A4" sqref="A4:P23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44466</v>
      </c>
      <c r="B4" s="3" t="s">
        <v>42</v>
      </c>
      <c r="C4" s="10">
        <v>25</v>
      </c>
      <c r="D4" s="15">
        <v>736</v>
      </c>
      <c r="E4" s="15">
        <f t="shared" ref="E4:E12" si="0">+C4+D4</f>
        <v>761</v>
      </c>
      <c r="F4" s="10">
        <v>33</v>
      </c>
      <c r="G4" s="13">
        <f t="shared" ref="G4:G12" si="1">(1000/F4)*C4</f>
        <v>757.57575757575762</v>
      </c>
      <c r="I4" s="10">
        <v>29</v>
      </c>
      <c r="J4" s="15">
        <v>918</v>
      </c>
      <c r="K4" s="15">
        <f t="shared" ref="K4:K12" si="2">+I4+J4</f>
        <v>947</v>
      </c>
      <c r="L4" s="10">
        <v>33</v>
      </c>
      <c r="M4" s="10">
        <f>+(C4-I4)/C4*100</f>
        <v>-16</v>
      </c>
      <c r="N4" s="10">
        <f>+(D4-J4)/D4*100</f>
        <v>-24.728260869565215</v>
      </c>
      <c r="O4" s="10">
        <f>+(E4-K4)/E4*100</f>
        <v>-24.441524310118265</v>
      </c>
      <c r="P4" s="13">
        <f t="shared" ref="P4:P12" si="3">(1000/L4)*I4</f>
        <v>878.78787878787887</v>
      </c>
    </row>
    <row r="5" spans="1:16" x14ac:dyDescent="0.3">
      <c r="A5" s="2">
        <v>44466</v>
      </c>
      <c r="B5" s="3" t="s">
        <v>43</v>
      </c>
      <c r="C5" s="10">
        <v>34</v>
      </c>
      <c r="D5" s="15">
        <v>933</v>
      </c>
      <c r="E5" s="15">
        <f t="shared" si="0"/>
        <v>967</v>
      </c>
      <c r="F5" s="10">
        <v>33</v>
      </c>
      <c r="G5" s="13">
        <f t="shared" si="1"/>
        <v>1030.3030303030303</v>
      </c>
      <c r="I5" s="10">
        <v>41</v>
      </c>
      <c r="J5" s="15">
        <v>1412</v>
      </c>
      <c r="K5" s="15">
        <f t="shared" si="2"/>
        <v>1453</v>
      </c>
      <c r="L5" s="10">
        <v>33</v>
      </c>
      <c r="M5" s="10">
        <f t="shared" ref="M5:N12" si="4">+(C5-I5)/C5*100</f>
        <v>-20.588235294117645</v>
      </c>
      <c r="N5" s="10">
        <f t="shared" si="4"/>
        <v>-51.339764201500536</v>
      </c>
      <c r="O5" s="10">
        <f t="shared" ref="O5:O12" si="5">+(E5-K5)/E5*100</f>
        <v>-50.258531540847983</v>
      </c>
      <c r="P5" s="13">
        <f t="shared" si="3"/>
        <v>1242.4242424242425</v>
      </c>
    </row>
    <row r="6" spans="1:16" x14ac:dyDescent="0.3">
      <c r="A6" s="2">
        <v>44466</v>
      </c>
      <c r="B6" s="3" t="s">
        <v>40</v>
      </c>
      <c r="C6" s="10">
        <v>63</v>
      </c>
      <c r="D6" s="15">
        <v>376</v>
      </c>
      <c r="E6" s="15">
        <f t="shared" si="0"/>
        <v>439</v>
      </c>
      <c r="F6" s="10">
        <v>33</v>
      </c>
      <c r="G6" s="13">
        <f t="shared" si="1"/>
        <v>1909.0909090909092</v>
      </c>
      <c r="I6" s="10">
        <v>28</v>
      </c>
      <c r="J6" s="15">
        <v>910</v>
      </c>
      <c r="K6" s="15">
        <f t="shared" si="2"/>
        <v>938</v>
      </c>
      <c r="L6" s="10">
        <v>33</v>
      </c>
      <c r="M6" s="10">
        <f t="shared" si="4"/>
        <v>55.555555555555557</v>
      </c>
      <c r="N6" s="10">
        <f t="shared" si="4"/>
        <v>-142.02127659574469</v>
      </c>
      <c r="O6" s="10">
        <f t="shared" si="5"/>
        <v>-113.66742596810934</v>
      </c>
      <c r="P6" s="13">
        <f t="shared" si="3"/>
        <v>848.4848484848485</v>
      </c>
    </row>
    <row r="7" spans="1:16" x14ac:dyDescent="0.3">
      <c r="A7" s="2">
        <v>44466</v>
      </c>
      <c r="B7" s="3" t="s">
        <v>41</v>
      </c>
      <c r="C7" s="10">
        <v>11</v>
      </c>
      <c r="D7" s="15">
        <v>376</v>
      </c>
      <c r="E7" s="15">
        <f t="shared" si="0"/>
        <v>387</v>
      </c>
      <c r="F7" s="10">
        <v>33</v>
      </c>
      <c r="G7" s="13">
        <f t="shared" si="1"/>
        <v>333.33333333333337</v>
      </c>
      <c r="I7" s="15">
        <v>36</v>
      </c>
      <c r="J7" s="15">
        <v>1762</v>
      </c>
      <c r="K7" s="15">
        <f t="shared" si="2"/>
        <v>1798</v>
      </c>
      <c r="L7" s="10">
        <v>33</v>
      </c>
      <c r="M7" s="10">
        <f t="shared" si="4"/>
        <v>-227.27272727272728</v>
      </c>
      <c r="N7" s="10">
        <f t="shared" si="4"/>
        <v>-368.61702127659572</v>
      </c>
      <c r="O7" s="10">
        <f t="shared" si="5"/>
        <v>-364.5994832041344</v>
      </c>
      <c r="P7" s="13">
        <f t="shared" si="3"/>
        <v>1090.909090909091</v>
      </c>
    </row>
    <row r="8" spans="1:16" x14ac:dyDescent="0.3">
      <c r="A8" s="2">
        <v>44466</v>
      </c>
      <c r="B8" s="3" t="s">
        <v>37</v>
      </c>
      <c r="C8" s="10">
        <v>25</v>
      </c>
      <c r="D8" s="15">
        <v>260</v>
      </c>
      <c r="E8" s="15">
        <f t="shared" si="0"/>
        <v>285</v>
      </c>
      <c r="F8" s="10">
        <v>33</v>
      </c>
      <c r="G8" s="13">
        <f t="shared" si="1"/>
        <v>757.57575757575762</v>
      </c>
      <c r="I8" s="10">
        <v>52</v>
      </c>
      <c r="J8" s="15">
        <v>806</v>
      </c>
      <c r="K8" s="15">
        <f t="shared" si="2"/>
        <v>858</v>
      </c>
      <c r="L8" s="10">
        <v>33</v>
      </c>
      <c r="M8" s="10">
        <f t="shared" si="4"/>
        <v>-108</v>
      </c>
      <c r="N8" s="10">
        <f t="shared" si="4"/>
        <v>-210</v>
      </c>
      <c r="O8" s="10">
        <f t="shared" si="5"/>
        <v>-201.05263157894737</v>
      </c>
      <c r="P8" s="13">
        <f t="shared" si="3"/>
        <v>1575.7575757575758</v>
      </c>
    </row>
    <row r="9" spans="1:16" x14ac:dyDescent="0.3">
      <c r="A9" s="2">
        <v>44466</v>
      </c>
      <c r="B9" s="3" t="s">
        <v>39</v>
      </c>
      <c r="C9" s="10">
        <v>6</v>
      </c>
      <c r="D9" s="15">
        <v>1144</v>
      </c>
      <c r="E9" s="15">
        <f t="shared" si="0"/>
        <v>1150</v>
      </c>
      <c r="F9" s="10">
        <v>33</v>
      </c>
      <c r="G9" s="13">
        <f t="shared" si="1"/>
        <v>181.81818181818181</v>
      </c>
      <c r="I9" s="10">
        <v>35</v>
      </c>
      <c r="J9" s="15">
        <v>296</v>
      </c>
      <c r="K9" s="15">
        <f t="shared" si="2"/>
        <v>331</v>
      </c>
      <c r="L9" s="10">
        <v>33</v>
      </c>
      <c r="M9" s="10">
        <f t="shared" si="4"/>
        <v>-483.33333333333331</v>
      </c>
      <c r="N9" s="10">
        <f t="shared" si="4"/>
        <v>74.12587412587412</v>
      </c>
      <c r="O9" s="10">
        <f t="shared" si="5"/>
        <v>71.217391304347828</v>
      </c>
      <c r="P9" s="13">
        <f t="shared" si="3"/>
        <v>1060.6060606060607</v>
      </c>
    </row>
    <row r="10" spans="1:16" x14ac:dyDescent="0.3">
      <c r="A10" s="2">
        <v>44466</v>
      </c>
      <c r="B10" s="3" t="s">
        <v>38</v>
      </c>
      <c r="C10" s="10">
        <v>21</v>
      </c>
      <c r="D10" s="15">
        <v>268</v>
      </c>
      <c r="E10" s="15">
        <f t="shared" si="0"/>
        <v>289</v>
      </c>
      <c r="F10" s="10">
        <v>33</v>
      </c>
      <c r="G10" s="13">
        <f t="shared" si="1"/>
        <v>636.36363636363637</v>
      </c>
      <c r="I10" s="10">
        <v>20</v>
      </c>
      <c r="J10" s="15">
        <v>658</v>
      </c>
      <c r="K10" s="15">
        <f t="shared" si="2"/>
        <v>678</v>
      </c>
      <c r="L10" s="10">
        <v>33</v>
      </c>
      <c r="M10" s="10">
        <f t="shared" si="4"/>
        <v>4.7619047619047619</v>
      </c>
      <c r="N10" s="10">
        <f t="shared" si="4"/>
        <v>-145.52238805970151</v>
      </c>
      <c r="O10" s="10">
        <f t="shared" si="5"/>
        <v>-134.60207612456747</v>
      </c>
      <c r="P10" s="13">
        <f t="shared" si="3"/>
        <v>606.06060606060612</v>
      </c>
    </row>
    <row r="11" spans="1:16" x14ac:dyDescent="0.3">
      <c r="A11" s="2">
        <v>44466</v>
      </c>
      <c r="B11" s="3" t="s">
        <v>36</v>
      </c>
      <c r="C11" s="10">
        <v>22</v>
      </c>
      <c r="D11" s="15">
        <v>289</v>
      </c>
      <c r="E11" s="15">
        <f t="shared" si="0"/>
        <v>311</v>
      </c>
      <c r="F11" s="10">
        <v>33</v>
      </c>
      <c r="G11" s="13">
        <f t="shared" si="1"/>
        <v>666.66666666666674</v>
      </c>
      <c r="I11" s="10">
        <v>29</v>
      </c>
      <c r="J11" s="15">
        <v>630</v>
      </c>
      <c r="K11" s="15">
        <f t="shared" si="2"/>
        <v>659</v>
      </c>
      <c r="L11" s="10">
        <v>33</v>
      </c>
      <c r="M11" s="10">
        <f t="shared" si="4"/>
        <v>-31.818181818181817</v>
      </c>
      <c r="N11" s="10">
        <f t="shared" si="4"/>
        <v>-117.9930795847751</v>
      </c>
      <c r="O11" s="10">
        <f t="shared" si="5"/>
        <v>-111.89710610932475</v>
      </c>
      <c r="P11" s="13">
        <f t="shared" si="3"/>
        <v>878.78787878787887</v>
      </c>
    </row>
    <row r="12" spans="1:16" x14ac:dyDescent="0.3">
      <c r="A12" s="2">
        <v>44466</v>
      </c>
      <c r="B12" s="3" t="s">
        <v>44</v>
      </c>
      <c r="C12" s="10">
        <v>773</v>
      </c>
      <c r="D12" s="15">
        <v>1458</v>
      </c>
      <c r="E12" s="15">
        <f t="shared" si="0"/>
        <v>2231</v>
      </c>
      <c r="F12" s="10">
        <v>33</v>
      </c>
      <c r="G12" s="13">
        <f t="shared" si="1"/>
        <v>23424.242424242424</v>
      </c>
      <c r="I12" s="10">
        <v>113</v>
      </c>
      <c r="J12" s="15">
        <v>642</v>
      </c>
      <c r="K12" s="15">
        <f t="shared" si="2"/>
        <v>755</v>
      </c>
      <c r="L12" s="10">
        <v>33</v>
      </c>
      <c r="M12" s="10">
        <f t="shared" si="4"/>
        <v>85.381630012936611</v>
      </c>
      <c r="N12" s="10">
        <f t="shared" si="4"/>
        <v>55.967078189300409</v>
      </c>
      <c r="O12" s="10">
        <f t="shared" si="5"/>
        <v>66.158673240699244</v>
      </c>
      <c r="P12" s="13">
        <f t="shared" si="3"/>
        <v>3424.2424242424245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44466</v>
      </c>
      <c r="B15" s="3" t="s">
        <v>42</v>
      </c>
      <c r="C15" s="10">
        <v>2</v>
      </c>
      <c r="D15" s="15">
        <v>785</v>
      </c>
      <c r="E15" s="15">
        <f t="shared" ref="E15:E22" si="6">+C15+D15</f>
        <v>787</v>
      </c>
      <c r="F15" s="10">
        <v>33</v>
      </c>
      <c r="G15" s="13">
        <f t="shared" ref="G15:G22" si="7">(1000/F15)*C15</f>
        <v>60.606060606060609</v>
      </c>
      <c r="I15" s="10">
        <v>0</v>
      </c>
      <c r="J15" s="15">
        <v>829</v>
      </c>
      <c r="K15" s="15">
        <f t="shared" ref="K15:K22" si="8">+I15+J15</f>
        <v>829</v>
      </c>
      <c r="L15" s="10">
        <v>33</v>
      </c>
      <c r="M15" s="10">
        <f>+(C15-I15)/C15*100</f>
        <v>100</v>
      </c>
      <c r="N15" s="10">
        <f t="shared" ref="M15:O22" si="9">+(D15-J15)/D15*100</f>
        <v>-5.6050955414012744</v>
      </c>
      <c r="O15" s="10">
        <f t="shared" si="9"/>
        <v>-5.3367217280813213</v>
      </c>
      <c r="P15" s="13">
        <f t="shared" ref="P15:P22" si="10">(1000/L15)*I15</f>
        <v>0</v>
      </c>
    </row>
    <row r="16" spans="1:16" x14ac:dyDescent="0.3">
      <c r="A16" s="2">
        <v>44466</v>
      </c>
      <c r="B16" s="3" t="s">
        <v>43</v>
      </c>
      <c r="C16" s="10">
        <v>3</v>
      </c>
      <c r="D16" s="10">
        <v>658</v>
      </c>
      <c r="E16" s="15">
        <f t="shared" si="6"/>
        <v>661</v>
      </c>
      <c r="F16" s="10">
        <v>33</v>
      </c>
      <c r="G16" s="13">
        <f t="shared" si="7"/>
        <v>90.909090909090907</v>
      </c>
      <c r="I16" s="10">
        <v>6</v>
      </c>
      <c r="J16" s="15">
        <v>1030</v>
      </c>
      <c r="K16" s="15">
        <f t="shared" si="8"/>
        <v>1036</v>
      </c>
      <c r="L16" s="10">
        <v>33</v>
      </c>
      <c r="M16" s="10">
        <f t="shared" si="9"/>
        <v>-100</v>
      </c>
      <c r="N16" s="10">
        <f t="shared" si="9"/>
        <v>-56.534954407294833</v>
      </c>
      <c r="O16" s="10">
        <f t="shared" si="9"/>
        <v>-56.732223903177001</v>
      </c>
      <c r="P16" s="13">
        <f t="shared" si="10"/>
        <v>181.81818181818181</v>
      </c>
    </row>
    <row r="17" spans="1:16" x14ac:dyDescent="0.3">
      <c r="A17" s="2">
        <v>44466</v>
      </c>
      <c r="B17" s="3" t="s">
        <v>40</v>
      </c>
      <c r="C17" s="10">
        <v>2</v>
      </c>
      <c r="D17" s="15">
        <v>1214</v>
      </c>
      <c r="E17" s="15">
        <f t="shared" si="6"/>
        <v>1216</v>
      </c>
      <c r="F17" s="10">
        <v>33</v>
      </c>
      <c r="G17" s="13">
        <f t="shared" si="7"/>
        <v>60.606060606060609</v>
      </c>
      <c r="I17" s="10">
        <v>4</v>
      </c>
      <c r="J17" s="15">
        <v>594</v>
      </c>
      <c r="K17" s="15">
        <f t="shared" si="8"/>
        <v>598</v>
      </c>
      <c r="L17" s="10">
        <v>33</v>
      </c>
      <c r="M17" s="10">
        <f t="shared" si="9"/>
        <v>-100</v>
      </c>
      <c r="N17" s="10">
        <f t="shared" si="9"/>
        <v>51.070840197693578</v>
      </c>
      <c r="O17" s="10">
        <f t="shared" si="9"/>
        <v>50.82236842105263</v>
      </c>
      <c r="P17" s="13">
        <f t="shared" si="10"/>
        <v>121.21212121212122</v>
      </c>
    </row>
    <row r="18" spans="1:16" x14ac:dyDescent="0.3">
      <c r="A18" s="2">
        <v>44466</v>
      </c>
      <c r="B18" s="3" t="s">
        <v>41</v>
      </c>
      <c r="C18" s="10">
        <v>6</v>
      </c>
      <c r="D18" s="15">
        <v>1114</v>
      </c>
      <c r="E18" s="15">
        <f t="shared" si="6"/>
        <v>1120</v>
      </c>
      <c r="F18" s="10">
        <v>33</v>
      </c>
      <c r="G18" s="13">
        <f t="shared" si="7"/>
        <v>181.81818181818181</v>
      </c>
      <c r="I18" s="10">
        <v>4</v>
      </c>
      <c r="J18" s="15">
        <v>5987</v>
      </c>
      <c r="K18" s="15">
        <f t="shared" si="8"/>
        <v>5991</v>
      </c>
      <c r="L18" s="10">
        <v>33</v>
      </c>
      <c r="M18" s="10">
        <f t="shared" si="9"/>
        <v>33.333333333333329</v>
      </c>
      <c r="N18" s="10">
        <f t="shared" si="9"/>
        <v>-437.4326750448833</v>
      </c>
      <c r="O18" s="10">
        <f t="shared" si="9"/>
        <v>-434.91071428571433</v>
      </c>
      <c r="P18" s="13">
        <f t="shared" si="10"/>
        <v>121.21212121212122</v>
      </c>
    </row>
    <row r="19" spans="1:16" x14ac:dyDescent="0.3">
      <c r="A19" s="2">
        <v>44466</v>
      </c>
      <c r="B19" s="3" t="s">
        <v>37</v>
      </c>
      <c r="C19" s="10">
        <v>3</v>
      </c>
      <c r="D19" s="15">
        <v>467</v>
      </c>
      <c r="E19" s="15">
        <f t="shared" si="6"/>
        <v>470</v>
      </c>
      <c r="F19" s="10">
        <v>33</v>
      </c>
      <c r="G19" s="13">
        <f t="shared" si="7"/>
        <v>90.909090909090907</v>
      </c>
      <c r="I19" s="10">
        <v>2</v>
      </c>
      <c r="J19" s="15">
        <v>576</v>
      </c>
      <c r="K19" s="15">
        <f t="shared" si="8"/>
        <v>578</v>
      </c>
      <c r="L19" s="10">
        <v>33</v>
      </c>
      <c r="M19" s="10">
        <f t="shared" si="9"/>
        <v>33.333333333333329</v>
      </c>
      <c r="N19" s="10">
        <f t="shared" si="9"/>
        <v>-23.340471092077088</v>
      </c>
      <c r="O19" s="10">
        <f t="shared" si="9"/>
        <v>-22.978723404255319</v>
      </c>
      <c r="P19" s="13">
        <f t="shared" si="10"/>
        <v>60.606060606060609</v>
      </c>
    </row>
    <row r="20" spans="1:16" x14ac:dyDescent="0.3">
      <c r="A20" s="2">
        <v>44466</v>
      </c>
      <c r="B20" s="3" t="s">
        <v>39</v>
      </c>
      <c r="C20" s="10">
        <v>1</v>
      </c>
      <c r="D20" s="15">
        <v>1051</v>
      </c>
      <c r="E20" s="15">
        <f t="shared" si="6"/>
        <v>1052</v>
      </c>
      <c r="F20" s="10">
        <v>33</v>
      </c>
      <c r="G20" s="13">
        <f t="shared" si="7"/>
        <v>30.303030303030305</v>
      </c>
      <c r="I20" s="10">
        <v>5</v>
      </c>
      <c r="J20" s="15">
        <v>504</v>
      </c>
      <c r="K20" s="15">
        <f t="shared" si="8"/>
        <v>509</v>
      </c>
      <c r="L20" s="10">
        <v>33</v>
      </c>
      <c r="M20" s="10">
        <f t="shared" si="9"/>
        <v>-400</v>
      </c>
      <c r="N20" s="10">
        <f t="shared" si="9"/>
        <v>52.045670789724078</v>
      </c>
      <c r="O20" s="10">
        <f t="shared" si="9"/>
        <v>51.615969581749056</v>
      </c>
      <c r="P20" s="13">
        <f t="shared" si="10"/>
        <v>151.51515151515153</v>
      </c>
    </row>
    <row r="21" spans="1:16" x14ac:dyDescent="0.3">
      <c r="A21" s="2">
        <v>44466</v>
      </c>
      <c r="B21" s="3" t="s">
        <v>38</v>
      </c>
      <c r="C21" s="10">
        <v>3</v>
      </c>
      <c r="D21" s="15">
        <v>609</v>
      </c>
      <c r="E21" s="15">
        <f t="shared" si="6"/>
        <v>612</v>
      </c>
      <c r="F21" s="10">
        <v>33</v>
      </c>
      <c r="G21" s="13">
        <f t="shared" si="7"/>
        <v>90.909090909090907</v>
      </c>
      <c r="I21" s="10">
        <v>2</v>
      </c>
      <c r="J21" s="15">
        <v>571</v>
      </c>
      <c r="K21" s="15">
        <f t="shared" si="8"/>
        <v>573</v>
      </c>
      <c r="L21" s="10">
        <v>33</v>
      </c>
      <c r="M21" s="10">
        <f>+(C21-I21)/C21*100</f>
        <v>33.333333333333329</v>
      </c>
      <c r="N21" s="10">
        <f t="shared" si="9"/>
        <v>6.2397372742200332</v>
      </c>
      <c r="O21" s="10">
        <f t="shared" si="9"/>
        <v>6.3725490196078427</v>
      </c>
      <c r="P21" s="13">
        <f t="shared" si="10"/>
        <v>60.606060606060609</v>
      </c>
    </row>
    <row r="22" spans="1:16" x14ac:dyDescent="0.3">
      <c r="A22" s="2">
        <v>44466</v>
      </c>
      <c r="B22" s="3" t="s">
        <v>36</v>
      </c>
      <c r="C22" s="10">
        <v>0</v>
      </c>
      <c r="D22" s="15">
        <v>528</v>
      </c>
      <c r="E22" s="15">
        <f t="shared" si="6"/>
        <v>528</v>
      </c>
      <c r="F22" s="10">
        <v>33</v>
      </c>
      <c r="G22" s="13">
        <f t="shared" si="7"/>
        <v>0</v>
      </c>
      <c r="I22" s="10">
        <v>2</v>
      </c>
      <c r="J22" s="15">
        <v>479</v>
      </c>
      <c r="K22" s="15">
        <f t="shared" si="8"/>
        <v>481</v>
      </c>
      <c r="L22" s="10">
        <v>33</v>
      </c>
      <c r="M22" s="10" t="e">
        <f t="shared" si="9"/>
        <v>#DIV/0!</v>
      </c>
      <c r="N22" s="10">
        <f t="shared" si="9"/>
        <v>9.2803030303030312</v>
      </c>
      <c r="O22" s="10">
        <f t="shared" si="9"/>
        <v>8.9015151515151523</v>
      </c>
      <c r="P22" s="13">
        <f t="shared" si="10"/>
        <v>60.606060606060609</v>
      </c>
    </row>
    <row r="23" spans="1:16" x14ac:dyDescent="0.3">
      <c r="A23" s="2"/>
      <c r="G23" s="13"/>
      <c r="P23" s="13"/>
    </row>
    <row r="24" spans="1:16" x14ac:dyDescent="0.3">
      <c r="A24" s="2" t="s">
        <v>138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31522</v>
      </c>
      <c r="C29" s="15">
        <v>26779</v>
      </c>
      <c r="D29" s="10">
        <v>33</v>
      </c>
      <c r="E29" s="15">
        <f>B29+C29</f>
        <v>58301</v>
      </c>
      <c r="F29" s="13">
        <f>E29/D29*1000</f>
        <v>1766696.9696969697</v>
      </c>
      <c r="G29" s="13"/>
    </row>
    <row r="30" spans="1:16" x14ac:dyDescent="0.3">
      <c r="A30" s="10" t="s">
        <v>7</v>
      </c>
      <c r="C30" s="15"/>
      <c r="E30" s="15"/>
      <c r="F30" s="13"/>
      <c r="G30" s="13"/>
      <c r="K30" s="15"/>
    </row>
    <row r="31" spans="1:16" x14ac:dyDescent="0.3">
      <c r="A31" s="10" t="s">
        <v>131</v>
      </c>
      <c r="B31" s="15"/>
      <c r="C31" s="15"/>
      <c r="K31" s="15"/>
    </row>
    <row r="32" spans="1:16" x14ac:dyDescent="0.3">
      <c r="C32" s="15"/>
      <c r="K32" s="15"/>
    </row>
    <row r="33" spans="1:11" x14ac:dyDescent="0.3">
      <c r="C33" s="15"/>
      <c r="K33" s="15"/>
    </row>
    <row r="34" spans="1:11" x14ac:dyDescent="0.3">
      <c r="C34" s="15"/>
    </row>
    <row r="35" spans="1:11" x14ac:dyDescent="0.3">
      <c r="A35" s="2"/>
      <c r="C35" s="15"/>
    </row>
    <row r="36" spans="1:11" x14ac:dyDescent="0.3">
      <c r="C36" s="15"/>
    </row>
    <row r="37" spans="1:11" x14ac:dyDescent="0.3">
      <c r="C37" s="15"/>
    </row>
    <row r="38" spans="1:11" x14ac:dyDescent="0.3">
      <c r="C38" s="15"/>
    </row>
    <row r="39" spans="1:11" x14ac:dyDescent="0.3">
      <c r="C39" s="15"/>
    </row>
    <row r="40" spans="1:11" x14ac:dyDescent="0.3">
      <c r="B40" s="15"/>
      <c r="C40" s="15"/>
    </row>
    <row r="41" spans="1:11" x14ac:dyDescent="0.3">
      <c r="C41" s="15"/>
    </row>
    <row r="42" spans="1:11" x14ac:dyDescent="0.3">
      <c r="C42" s="15"/>
    </row>
    <row r="43" spans="1:11" x14ac:dyDescent="0.3">
      <c r="C43" s="15"/>
    </row>
    <row r="44" spans="1:11" x14ac:dyDescent="0.3">
      <c r="B44" s="15"/>
      <c r="C44" s="15"/>
    </row>
    <row r="45" spans="1:11" x14ac:dyDescent="0.3">
      <c r="C45" s="15"/>
    </row>
    <row r="46" spans="1:11" x14ac:dyDescent="0.3">
      <c r="C46" s="15"/>
    </row>
    <row r="47" spans="1:11" x14ac:dyDescent="0.3">
      <c r="C47" s="15"/>
    </row>
    <row r="48" spans="1:11" x14ac:dyDescent="0.3">
      <c r="C48" s="15"/>
    </row>
    <row r="49" spans="3:7" x14ac:dyDescent="0.3">
      <c r="C49" s="15"/>
    </row>
    <row r="50" spans="3:7" x14ac:dyDescent="0.3">
      <c r="C50" s="15"/>
    </row>
    <row r="51" spans="3:7" x14ac:dyDescent="0.3">
      <c r="C51" s="15"/>
    </row>
    <row r="52" spans="3:7" x14ac:dyDescent="0.3">
      <c r="C52" s="15"/>
    </row>
    <row r="53" spans="3:7" x14ac:dyDescent="0.3">
      <c r="C53" s="15"/>
      <c r="G53" s="15"/>
    </row>
    <row r="54" spans="3:7" x14ac:dyDescent="0.3">
      <c r="C54" s="15"/>
      <c r="G54" s="15"/>
    </row>
    <row r="55" spans="3:7" x14ac:dyDescent="0.3">
      <c r="C55" s="15"/>
      <c r="G55" s="15"/>
    </row>
    <row r="56" spans="3:7" x14ac:dyDescent="0.3">
      <c r="C56" s="15"/>
      <c r="G56" s="15"/>
    </row>
    <row r="57" spans="3:7" x14ac:dyDescent="0.3">
      <c r="C57" s="15"/>
      <c r="G57" s="15"/>
    </row>
    <row r="58" spans="3:7" x14ac:dyDescent="0.3">
      <c r="C58" s="15"/>
      <c r="G58" s="15"/>
    </row>
    <row r="59" spans="3:7" x14ac:dyDescent="0.3">
      <c r="C59" s="15"/>
      <c r="G59" s="15"/>
    </row>
    <row r="60" spans="3:7" x14ac:dyDescent="0.3">
      <c r="C60" s="15"/>
      <c r="G60" s="15"/>
    </row>
    <row r="61" spans="3:7" x14ac:dyDescent="0.3">
      <c r="C61" s="15"/>
      <c r="F61" s="15"/>
    </row>
    <row r="62" spans="3:7" x14ac:dyDescent="0.3">
      <c r="C62" s="15"/>
      <c r="F62" s="15"/>
    </row>
    <row r="63" spans="3:7" x14ac:dyDescent="0.3">
      <c r="C63" s="15"/>
      <c r="F63" s="15"/>
    </row>
    <row r="64" spans="3:7" x14ac:dyDescent="0.3">
      <c r="C64" s="15"/>
      <c r="F64" s="15"/>
    </row>
    <row r="65" spans="3:6" x14ac:dyDescent="0.3">
      <c r="C65" s="15"/>
      <c r="F65" s="15"/>
    </row>
    <row r="66" spans="3:6" x14ac:dyDescent="0.3">
      <c r="C66" s="15"/>
      <c r="F66" s="15"/>
    </row>
    <row r="67" spans="3:6" x14ac:dyDescent="0.3">
      <c r="C67" s="15"/>
      <c r="F67" s="15"/>
    </row>
    <row r="68" spans="3:6" x14ac:dyDescent="0.3">
      <c r="C68" s="15"/>
      <c r="F68" s="15"/>
    </row>
    <row r="69" spans="3:6" x14ac:dyDescent="0.3">
      <c r="C69" s="15"/>
    </row>
    <row r="70" spans="3:6" x14ac:dyDescent="0.3">
      <c r="C70" s="15"/>
    </row>
    <row r="72" spans="3:6" x14ac:dyDescent="0.3">
      <c r="C72" s="1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B32" sqref="B32:E33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44467</v>
      </c>
      <c r="B4" s="3" t="s">
        <v>42</v>
      </c>
      <c r="C4" s="10">
        <v>72</v>
      </c>
      <c r="D4" s="15">
        <v>3629</v>
      </c>
      <c r="E4" s="15">
        <f t="shared" ref="E4:E12" si="0">+C4+D4</f>
        <v>3701</v>
      </c>
      <c r="F4" s="10">
        <v>33</v>
      </c>
      <c r="G4" s="13">
        <f t="shared" ref="G4:G12" si="1">(1000/F4)*C4</f>
        <v>2181.818181818182</v>
      </c>
      <c r="I4" s="10">
        <v>40</v>
      </c>
      <c r="J4" s="15">
        <v>2874</v>
      </c>
      <c r="K4" s="15">
        <f t="shared" ref="K4:K12" si="2">+I4+J4</f>
        <v>2914</v>
      </c>
      <c r="L4" s="10">
        <v>33</v>
      </c>
      <c r="M4" s="10">
        <f>+(C4-I4)/C4*100</f>
        <v>44.444444444444443</v>
      </c>
      <c r="N4" s="10">
        <f>+(D4-J4)/D4*100</f>
        <v>20.80462937448333</v>
      </c>
      <c r="O4" s="10">
        <f>+(E4-K4)/E4*100</f>
        <v>21.264523101864359</v>
      </c>
      <c r="P4" s="13">
        <f t="shared" ref="P4:P12" si="3">(1000/L4)*I4</f>
        <v>1212.1212121212122</v>
      </c>
    </row>
    <row r="5" spans="1:16" x14ac:dyDescent="0.3">
      <c r="A5" s="2">
        <v>44467</v>
      </c>
      <c r="B5" s="3" t="s">
        <v>43</v>
      </c>
      <c r="C5" s="10">
        <v>74</v>
      </c>
      <c r="D5" s="15">
        <v>3866</v>
      </c>
      <c r="E5" s="15">
        <f t="shared" si="0"/>
        <v>3940</v>
      </c>
      <c r="F5" s="10">
        <v>33</v>
      </c>
      <c r="G5" s="13">
        <f t="shared" si="1"/>
        <v>2242.4242424242425</v>
      </c>
      <c r="I5" s="10">
        <v>59</v>
      </c>
      <c r="J5" s="15">
        <v>3514</v>
      </c>
      <c r="K5" s="15">
        <f t="shared" si="2"/>
        <v>3573</v>
      </c>
      <c r="L5" s="10">
        <v>33</v>
      </c>
      <c r="M5" s="10">
        <f t="shared" ref="M5:N12" si="4">+(C5-I5)/C5*100</f>
        <v>20.27027027027027</v>
      </c>
      <c r="N5" s="10">
        <f t="shared" si="4"/>
        <v>9.1050181065700979</v>
      </c>
      <c r="O5" s="10">
        <f t="shared" ref="O5:O12" si="5">+(E5-K5)/E5*100</f>
        <v>9.3147208121827401</v>
      </c>
      <c r="P5" s="13">
        <f t="shared" si="3"/>
        <v>1787.878787878788</v>
      </c>
    </row>
    <row r="6" spans="1:16" x14ac:dyDescent="0.3">
      <c r="A6" s="2">
        <v>44467</v>
      </c>
      <c r="B6" s="3" t="s">
        <v>40</v>
      </c>
      <c r="C6" s="10">
        <v>129</v>
      </c>
      <c r="D6" s="15">
        <v>3967</v>
      </c>
      <c r="E6" s="15">
        <f t="shared" si="0"/>
        <v>4096</v>
      </c>
      <c r="F6" s="10">
        <v>33</v>
      </c>
      <c r="G6" s="13">
        <f t="shared" si="1"/>
        <v>3909.0909090909095</v>
      </c>
      <c r="I6" s="10">
        <v>83</v>
      </c>
      <c r="J6" s="15">
        <v>3786</v>
      </c>
      <c r="K6" s="15">
        <f t="shared" si="2"/>
        <v>3869</v>
      </c>
      <c r="L6" s="10">
        <v>33</v>
      </c>
      <c r="M6" s="10">
        <f t="shared" si="4"/>
        <v>35.65891472868217</v>
      </c>
      <c r="N6" s="10">
        <f t="shared" si="4"/>
        <v>4.5626417948071589</v>
      </c>
      <c r="O6" s="10">
        <f t="shared" si="5"/>
        <v>5.5419921875</v>
      </c>
      <c r="P6" s="13">
        <f t="shared" si="3"/>
        <v>2515.1515151515155</v>
      </c>
    </row>
    <row r="7" spans="1:16" x14ac:dyDescent="0.3">
      <c r="A7" s="2">
        <v>44467</v>
      </c>
      <c r="B7" s="3" t="s">
        <v>41</v>
      </c>
      <c r="C7" s="10">
        <v>86</v>
      </c>
      <c r="D7" s="15">
        <v>3935</v>
      </c>
      <c r="E7" s="15">
        <f t="shared" si="0"/>
        <v>4021</v>
      </c>
      <c r="F7" s="10">
        <v>33</v>
      </c>
      <c r="G7" s="13">
        <f t="shared" si="1"/>
        <v>2606.060606060606</v>
      </c>
      <c r="I7" s="10">
        <v>82</v>
      </c>
      <c r="J7" s="15">
        <v>3565</v>
      </c>
      <c r="K7" s="15">
        <f t="shared" si="2"/>
        <v>3647</v>
      </c>
      <c r="L7" s="10">
        <v>33</v>
      </c>
      <c r="M7" s="10">
        <f t="shared" si="4"/>
        <v>4.6511627906976747</v>
      </c>
      <c r="N7" s="10">
        <f t="shared" si="4"/>
        <v>9.4027954256670903</v>
      </c>
      <c r="O7" s="10">
        <f t="shared" si="5"/>
        <v>9.3011688634667991</v>
      </c>
      <c r="P7" s="13">
        <f t="shared" si="3"/>
        <v>2484.848484848485</v>
      </c>
    </row>
    <row r="8" spans="1:16" x14ac:dyDescent="0.3">
      <c r="A8" s="2">
        <v>44467</v>
      </c>
      <c r="B8" s="3" t="s">
        <v>37</v>
      </c>
      <c r="C8" s="10">
        <v>84</v>
      </c>
      <c r="D8" s="15">
        <v>4755</v>
      </c>
      <c r="E8" s="15">
        <f t="shared" si="0"/>
        <v>4839</v>
      </c>
      <c r="F8" s="10">
        <v>33</v>
      </c>
      <c r="G8" s="13">
        <f t="shared" si="1"/>
        <v>2545.4545454545455</v>
      </c>
      <c r="I8" s="15">
        <v>79</v>
      </c>
      <c r="J8" s="15">
        <v>4501</v>
      </c>
      <c r="K8" s="15">
        <f t="shared" si="2"/>
        <v>4580</v>
      </c>
      <c r="L8" s="10">
        <v>33</v>
      </c>
      <c r="M8" s="10">
        <f t="shared" si="4"/>
        <v>5.9523809523809517</v>
      </c>
      <c r="N8" s="10">
        <f t="shared" si="4"/>
        <v>5.3417455310199795</v>
      </c>
      <c r="O8" s="10">
        <f t="shared" si="5"/>
        <v>5.3523455259351111</v>
      </c>
      <c r="P8" s="13">
        <f t="shared" si="3"/>
        <v>2393.939393939394</v>
      </c>
    </row>
    <row r="9" spans="1:16" x14ac:dyDescent="0.3">
      <c r="A9" s="2">
        <v>44467</v>
      </c>
      <c r="B9" s="3" t="s">
        <v>39</v>
      </c>
      <c r="C9" s="10">
        <v>53</v>
      </c>
      <c r="D9" s="15">
        <v>4559</v>
      </c>
      <c r="E9" s="15">
        <f t="shared" si="0"/>
        <v>4612</v>
      </c>
      <c r="F9" s="10">
        <v>33</v>
      </c>
      <c r="G9" s="13">
        <f t="shared" si="1"/>
        <v>1606.0606060606062</v>
      </c>
      <c r="I9" s="10">
        <v>54</v>
      </c>
      <c r="J9" s="15">
        <v>4175</v>
      </c>
      <c r="K9" s="15">
        <f t="shared" si="2"/>
        <v>4229</v>
      </c>
      <c r="L9" s="10">
        <v>33</v>
      </c>
      <c r="M9" s="10">
        <f t="shared" si="4"/>
        <v>-1.8867924528301887</v>
      </c>
      <c r="N9" s="10">
        <f t="shared" si="4"/>
        <v>8.4228997587190175</v>
      </c>
      <c r="O9" s="10">
        <f t="shared" si="5"/>
        <v>8.3044232437120549</v>
      </c>
      <c r="P9" s="13">
        <f t="shared" si="3"/>
        <v>1636.3636363636365</v>
      </c>
    </row>
    <row r="10" spans="1:16" x14ac:dyDescent="0.3">
      <c r="A10" s="2">
        <v>44467</v>
      </c>
      <c r="B10" s="3" t="s">
        <v>38</v>
      </c>
      <c r="C10" s="10">
        <v>72</v>
      </c>
      <c r="D10" s="15">
        <v>4272</v>
      </c>
      <c r="E10" s="15">
        <f t="shared" si="0"/>
        <v>4344</v>
      </c>
      <c r="F10" s="10">
        <v>33</v>
      </c>
      <c r="G10" s="13">
        <f t="shared" si="1"/>
        <v>2181.818181818182</v>
      </c>
      <c r="I10" s="10">
        <v>81</v>
      </c>
      <c r="J10" s="15">
        <v>4195</v>
      </c>
      <c r="K10" s="15">
        <f t="shared" si="2"/>
        <v>4276</v>
      </c>
      <c r="L10" s="10">
        <v>33</v>
      </c>
      <c r="M10" s="10">
        <f t="shared" si="4"/>
        <v>-12.5</v>
      </c>
      <c r="N10" s="10">
        <f t="shared" si="4"/>
        <v>1.8024344569288389</v>
      </c>
      <c r="O10" s="10">
        <f t="shared" si="5"/>
        <v>1.5653775322283612</v>
      </c>
      <c r="P10" s="13">
        <f t="shared" si="3"/>
        <v>2454.5454545454545</v>
      </c>
    </row>
    <row r="11" spans="1:16" x14ac:dyDescent="0.3">
      <c r="A11" s="2">
        <v>44467</v>
      </c>
      <c r="B11" s="3" t="s">
        <v>36</v>
      </c>
      <c r="C11" s="10">
        <v>75</v>
      </c>
      <c r="D11" s="15">
        <v>4765</v>
      </c>
      <c r="E11" s="15">
        <f t="shared" si="0"/>
        <v>4840</v>
      </c>
      <c r="F11" s="10">
        <v>33</v>
      </c>
      <c r="G11" s="13">
        <f t="shared" si="1"/>
        <v>2272.727272727273</v>
      </c>
      <c r="I11" s="10">
        <v>66</v>
      </c>
      <c r="J11" s="15">
        <v>4030</v>
      </c>
      <c r="K11" s="15">
        <f t="shared" si="2"/>
        <v>4096</v>
      </c>
      <c r="L11" s="10">
        <v>33</v>
      </c>
      <c r="M11" s="10">
        <f t="shared" si="4"/>
        <v>12</v>
      </c>
      <c r="N11" s="10">
        <f t="shared" si="4"/>
        <v>15.424973767051418</v>
      </c>
      <c r="O11" s="10">
        <f t="shared" si="5"/>
        <v>15.37190082644628</v>
      </c>
      <c r="P11" s="13">
        <f t="shared" si="3"/>
        <v>2000</v>
      </c>
    </row>
    <row r="12" spans="1:16" x14ac:dyDescent="0.3">
      <c r="A12" s="2">
        <v>44467</v>
      </c>
      <c r="B12" s="3" t="s">
        <v>44</v>
      </c>
      <c r="C12" s="10">
        <v>106</v>
      </c>
      <c r="D12" s="15">
        <v>4472</v>
      </c>
      <c r="E12" s="15">
        <f t="shared" si="0"/>
        <v>4578</v>
      </c>
      <c r="F12" s="10">
        <v>33</v>
      </c>
      <c r="G12" s="13">
        <f t="shared" si="1"/>
        <v>3212.1212121212125</v>
      </c>
      <c r="I12" s="10">
        <v>84</v>
      </c>
      <c r="J12" s="15">
        <v>3814</v>
      </c>
      <c r="K12" s="15">
        <f t="shared" si="2"/>
        <v>3898</v>
      </c>
      <c r="L12" s="10">
        <v>33</v>
      </c>
      <c r="M12" s="10">
        <f t="shared" si="4"/>
        <v>20.754716981132077</v>
      </c>
      <c r="N12" s="10">
        <f t="shared" si="4"/>
        <v>14.713774597495528</v>
      </c>
      <c r="O12" s="10">
        <f t="shared" si="5"/>
        <v>14.853647881170817</v>
      </c>
      <c r="P12" s="13">
        <f t="shared" si="3"/>
        <v>2545.4545454545455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44467</v>
      </c>
      <c r="B15" s="3" t="s">
        <v>42</v>
      </c>
      <c r="C15" s="10">
        <v>42</v>
      </c>
      <c r="D15" s="15">
        <v>3231</v>
      </c>
      <c r="E15" s="15">
        <f t="shared" ref="E15:E22" si="6">+C15+D15</f>
        <v>3273</v>
      </c>
      <c r="F15" s="10">
        <v>33</v>
      </c>
      <c r="G15" s="13">
        <f t="shared" ref="G15:G22" si="7">(1000/F15)*C15</f>
        <v>1272.7272727272727</v>
      </c>
      <c r="I15" s="10">
        <v>58</v>
      </c>
      <c r="J15" s="15">
        <v>3150</v>
      </c>
      <c r="K15" s="15">
        <f t="shared" ref="K15:K22" si="8">+I15+J15</f>
        <v>3208</v>
      </c>
      <c r="L15" s="10">
        <v>33</v>
      </c>
      <c r="M15" s="10">
        <f>+(C15-I15)/C15*100</f>
        <v>-38.095238095238095</v>
      </c>
      <c r="N15" s="10">
        <f t="shared" ref="M15:O22" si="9">+(D15-J15)/D15*100</f>
        <v>2.5069637883008355</v>
      </c>
      <c r="O15" s="10">
        <f t="shared" si="9"/>
        <v>1.9859456156431408</v>
      </c>
      <c r="P15" s="13">
        <f t="shared" ref="P15:P22" si="10">(1000/L15)*I15</f>
        <v>1757.5757575757577</v>
      </c>
    </row>
    <row r="16" spans="1:16" x14ac:dyDescent="0.3">
      <c r="A16" s="2">
        <v>44467</v>
      </c>
      <c r="B16" s="3" t="s">
        <v>43</v>
      </c>
      <c r="C16" s="10">
        <v>32</v>
      </c>
      <c r="D16" s="15">
        <v>3194</v>
      </c>
      <c r="E16" s="15">
        <f t="shared" si="6"/>
        <v>3226</v>
      </c>
      <c r="F16" s="10">
        <v>33</v>
      </c>
      <c r="G16" s="13">
        <f t="shared" si="7"/>
        <v>969.69696969696975</v>
      </c>
      <c r="I16" s="10">
        <v>57</v>
      </c>
      <c r="J16" s="15">
        <v>3227</v>
      </c>
      <c r="K16" s="15">
        <f t="shared" si="8"/>
        <v>3284</v>
      </c>
      <c r="L16" s="10">
        <v>33</v>
      </c>
      <c r="M16" s="10">
        <f t="shared" si="9"/>
        <v>-78.125</v>
      </c>
      <c r="N16" s="10">
        <f t="shared" si="9"/>
        <v>-1.0331872260488417</v>
      </c>
      <c r="O16" s="10">
        <f t="shared" si="9"/>
        <v>-1.7978921264724117</v>
      </c>
      <c r="P16" s="13">
        <f t="shared" si="10"/>
        <v>1727.2727272727273</v>
      </c>
    </row>
    <row r="17" spans="1:16" x14ac:dyDescent="0.3">
      <c r="A17" s="2">
        <v>44467</v>
      </c>
      <c r="B17" s="3" t="s">
        <v>40</v>
      </c>
      <c r="C17" s="10">
        <v>37</v>
      </c>
      <c r="D17" s="15">
        <v>3204</v>
      </c>
      <c r="E17" s="15">
        <f t="shared" si="6"/>
        <v>3241</v>
      </c>
      <c r="F17" s="10">
        <v>33</v>
      </c>
      <c r="G17" s="13">
        <f t="shared" si="7"/>
        <v>1121.2121212121212</v>
      </c>
      <c r="I17" s="10">
        <v>59</v>
      </c>
      <c r="J17" s="15">
        <v>5424</v>
      </c>
      <c r="K17" s="15">
        <f t="shared" si="8"/>
        <v>5483</v>
      </c>
      <c r="L17" s="10">
        <v>33</v>
      </c>
      <c r="M17" s="10">
        <f t="shared" si="9"/>
        <v>-59.45945945945946</v>
      </c>
      <c r="N17" s="10">
        <f t="shared" si="9"/>
        <v>-69.288389513108612</v>
      </c>
      <c r="O17" s="10">
        <f t="shared" si="9"/>
        <v>-69.176180191298982</v>
      </c>
      <c r="P17" s="13">
        <f t="shared" si="10"/>
        <v>1787.878787878788</v>
      </c>
    </row>
    <row r="18" spans="1:16" x14ac:dyDescent="0.3">
      <c r="A18" s="2">
        <v>44467</v>
      </c>
      <c r="B18" s="3" t="s">
        <v>41</v>
      </c>
      <c r="C18" s="10">
        <v>52</v>
      </c>
      <c r="D18" s="15">
        <v>3117</v>
      </c>
      <c r="E18" s="15">
        <f t="shared" si="6"/>
        <v>3169</v>
      </c>
      <c r="F18" s="10">
        <v>33</v>
      </c>
      <c r="G18" s="13">
        <f t="shared" si="7"/>
        <v>1575.7575757575758</v>
      </c>
      <c r="I18" s="10">
        <v>52</v>
      </c>
      <c r="J18" s="15">
        <v>3457</v>
      </c>
      <c r="K18" s="15">
        <f t="shared" si="8"/>
        <v>3509</v>
      </c>
      <c r="L18" s="10">
        <v>33</v>
      </c>
      <c r="M18" s="10">
        <f t="shared" si="9"/>
        <v>0</v>
      </c>
      <c r="N18" s="10">
        <f t="shared" si="9"/>
        <v>-10.907924286172602</v>
      </c>
      <c r="O18" s="10">
        <f t="shared" si="9"/>
        <v>-10.728936573051435</v>
      </c>
      <c r="P18" s="13">
        <f t="shared" si="10"/>
        <v>1575.7575757575758</v>
      </c>
    </row>
    <row r="19" spans="1:16" x14ac:dyDescent="0.3">
      <c r="A19" s="2">
        <v>44467</v>
      </c>
      <c r="B19" s="3" t="s">
        <v>37</v>
      </c>
      <c r="C19" s="10">
        <v>68</v>
      </c>
      <c r="D19" s="15">
        <v>4796</v>
      </c>
      <c r="E19" s="15">
        <f t="shared" si="6"/>
        <v>4864</v>
      </c>
      <c r="F19" s="10">
        <v>33</v>
      </c>
      <c r="G19" s="13">
        <f t="shared" si="7"/>
        <v>2060.6060606060605</v>
      </c>
      <c r="I19" s="10">
        <v>50</v>
      </c>
      <c r="J19" s="15">
        <v>4923</v>
      </c>
      <c r="K19" s="15">
        <f t="shared" si="8"/>
        <v>4973</v>
      </c>
      <c r="L19" s="10">
        <v>33</v>
      </c>
      <c r="M19" s="10">
        <f t="shared" si="9"/>
        <v>26.47058823529412</v>
      </c>
      <c r="N19" s="10">
        <f t="shared" si="9"/>
        <v>-2.6480400333611342</v>
      </c>
      <c r="O19" s="10">
        <f t="shared" si="9"/>
        <v>-2.2409539473684208</v>
      </c>
      <c r="P19" s="13">
        <f t="shared" si="10"/>
        <v>1515.1515151515152</v>
      </c>
    </row>
    <row r="20" spans="1:16" x14ac:dyDescent="0.3">
      <c r="A20" s="2">
        <v>44467</v>
      </c>
      <c r="B20" s="3" t="s">
        <v>39</v>
      </c>
      <c r="C20" s="10">
        <v>62</v>
      </c>
      <c r="D20" s="15">
        <v>4900</v>
      </c>
      <c r="E20" s="15">
        <f t="shared" si="6"/>
        <v>4962</v>
      </c>
      <c r="F20" s="10">
        <v>33</v>
      </c>
      <c r="G20" s="13">
        <f t="shared" si="7"/>
        <v>1878.787878787879</v>
      </c>
      <c r="I20" s="10">
        <v>52</v>
      </c>
      <c r="J20" s="15">
        <v>5103</v>
      </c>
      <c r="K20" s="15">
        <f t="shared" si="8"/>
        <v>5155</v>
      </c>
      <c r="L20" s="10">
        <v>33</v>
      </c>
      <c r="M20" s="10">
        <f t="shared" si="9"/>
        <v>16.129032258064516</v>
      </c>
      <c r="N20" s="10">
        <f t="shared" si="9"/>
        <v>-4.1428571428571423</v>
      </c>
      <c r="O20" s="10">
        <f t="shared" si="9"/>
        <v>-3.8895606610237805</v>
      </c>
      <c r="P20" s="13">
        <f t="shared" si="10"/>
        <v>1575.7575757575758</v>
      </c>
    </row>
    <row r="21" spans="1:16" x14ac:dyDescent="0.3">
      <c r="A21" s="2">
        <v>44467</v>
      </c>
      <c r="B21" s="3" t="s">
        <v>38</v>
      </c>
      <c r="C21" s="10">
        <v>61</v>
      </c>
      <c r="D21" s="15">
        <v>5154</v>
      </c>
      <c r="E21" s="15">
        <f t="shared" si="6"/>
        <v>5215</v>
      </c>
      <c r="F21" s="10">
        <v>33</v>
      </c>
      <c r="G21" s="13">
        <f t="shared" si="7"/>
        <v>1848.4848484848485</v>
      </c>
      <c r="I21" s="10">
        <v>56</v>
      </c>
      <c r="J21" s="15">
        <v>4537</v>
      </c>
      <c r="K21" s="15">
        <f t="shared" si="8"/>
        <v>4593</v>
      </c>
      <c r="L21" s="10">
        <v>33</v>
      </c>
      <c r="M21" s="10">
        <f>+(C21-I21)/C21*100</f>
        <v>8.1967213114754092</v>
      </c>
      <c r="N21" s="10">
        <f t="shared" si="9"/>
        <v>11.97128443927047</v>
      </c>
      <c r="O21" s="10">
        <f t="shared" si="9"/>
        <v>11.927133269415148</v>
      </c>
      <c r="P21" s="13">
        <f t="shared" si="10"/>
        <v>1696.969696969697</v>
      </c>
    </row>
    <row r="22" spans="1:16" x14ac:dyDescent="0.3">
      <c r="A22" s="2">
        <v>44467</v>
      </c>
      <c r="B22" s="3" t="s">
        <v>36</v>
      </c>
      <c r="C22" s="10">
        <v>54</v>
      </c>
      <c r="D22" s="15">
        <v>4675</v>
      </c>
      <c r="E22" s="15">
        <f t="shared" si="6"/>
        <v>4729</v>
      </c>
      <c r="F22" s="10">
        <v>33</v>
      </c>
      <c r="G22" s="13">
        <f t="shared" si="7"/>
        <v>1636.3636363636365</v>
      </c>
      <c r="I22" s="10">
        <v>56</v>
      </c>
      <c r="J22" s="15">
        <v>4517</v>
      </c>
      <c r="K22" s="15">
        <f t="shared" si="8"/>
        <v>4573</v>
      </c>
      <c r="L22" s="10">
        <v>33</v>
      </c>
      <c r="M22" s="10">
        <f t="shared" si="9"/>
        <v>-3.7037037037037033</v>
      </c>
      <c r="N22" s="10">
        <f t="shared" si="9"/>
        <v>3.3796791443850269</v>
      </c>
      <c r="O22" s="10">
        <f t="shared" si="9"/>
        <v>3.2987946711778391</v>
      </c>
      <c r="P22" s="13">
        <f t="shared" si="10"/>
        <v>1696.969696969697</v>
      </c>
    </row>
    <row r="23" spans="1:16" x14ac:dyDescent="0.3">
      <c r="A23" s="2"/>
      <c r="G23" s="13"/>
      <c r="P23" s="13"/>
    </row>
    <row r="24" spans="1:16" x14ac:dyDescent="0.3">
      <c r="A24" s="2" t="s">
        <v>138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34352</v>
      </c>
      <c r="C29" s="15">
        <v>11747</v>
      </c>
      <c r="D29" s="10">
        <v>33</v>
      </c>
      <c r="E29" s="15">
        <f>B29+C29</f>
        <v>46099</v>
      </c>
      <c r="F29" s="13">
        <f>E29/D29*1000</f>
        <v>1396939.393939394</v>
      </c>
      <c r="G29" s="13"/>
    </row>
    <row r="30" spans="1:16" x14ac:dyDescent="0.3">
      <c r="A30" s="10" t="s">
        <v>7</v>
      </c>
      <c r="C30" s="15"/>
      <c r="E30" s="15"/>
      <c r="F30" s="13"/>
      <c r="G30" s="13"/>
      <c r="K30" s="15"/>
    </row>
    <row r="31" spans="1:16" x14ac:dyDescent="0.3">
      <c r="A31" s="10" t="s">
        <v>131</v>
      </c>
      <c r="B31" s="15"/>
      <c r="C31" s="15"/>
      <c r="K31" s="15"/>
    </row>
    <row r="32" spans="1:16" x14ac:dyDescent="0.3">
      <c r="A32" s="10" t="s">
        <v>139</v>
      </c>
      <c r="B32" s="15">
        <v>75</v>
      </c>
      <c r="C32" s="15">
        <v>7201</v>
      </c>
      <c r="D32" s="10">
        <v>33</v>
      </c>
      <c r="E32" s="15">
        <f t="shared" ref="E32:E33" si="11">B32+C32</f>
        <v>7276</v>
      </c>
      <c r="K32" s="15"/>
    </row>
    <row r="33" spans="1:11" x14ac:dyDescent="0.3">
      <c r="A33" s="10" t="s">
        <v>140</v>
      </c>
      <c r="B33" s="10">
        <v>68</v>
      </c>
      <c r="C33" s="15">
        <v>7493</v>
      </c>
      <c r="D33" s="10">
        <v>33</v>
      </c>
      <c r="E33" s="15">
        <f t="shared" si="11"/>
        <v>7561</v>
      </c>
      <c r="K33" s="15"/>
    </row>
    <row r="34" spans="1:11" x14ac:dyDescent="0.3">
      <c r="C34" s="15"/>
      <c r="K34" s="15"/>
    </row>
    <row r="35" spans="1:11" x14ac:dyDescent="0.3">
      <c r="C35" s="15"/>
    </row>
    <row r="36" spans="1:11" x14ac:dyDescent="0.3">
      <c r="A36" s="2"/>
      <c r="C36" s="15"/>
    </row>
    <row r="37" spans="1:11" x14ac:dyDescent="0.3">
      <c r="C37" s="15"/>
    </row>
    <row r="38" spans="1:11" x14ac:dyDescent="0.3">
      <c r="C38" s="15"/>
    </row>
    <row r="39" spans="1:11" x14ac:dyDescent="0.3">
      <c r="C39" s="15"/>
    </row>
    <row r="40" spans="1:11" x14ac:dyDescent="0.3">
      <c r="C40" s="15"/>
    </row>
    <row r="41" spans="1:11" x14ac:dyDescent="0.3">
      <c r="B41" s="15"/>
      <c r="C41" s="15"/>
    </row>
    <row r="42" spans="1:11" x14ac:dyDescent="0.3">
      <c r="C42" s="15"/>
    </row>
    <row r="43" spans="1:11" x14ac:dyDescent="0.3">
      <c r="B43" s="15"/>
      <c r="C43" s="15"/>
    </row>
    <row r="44" spans="1:11" x14ac:dyDescent="0.3">
      <c r="C44" s="15"/>
    </row>
    <row r="45" spans="1:11" x14ac:dyDescent="0.3">
      <c r="B45" s="15"/>
      <c r="C45" s="15"/>
    </row>
    <row r="46" spans="1:11" x14ac:dyDescent="0.3">
      <c r="C46" s="15"/>
    </row>
    <row r="47" spans="1:11" x14ac:dyDescent="0.3">
      <c r="C47" s="15"/>
    </row>
    <row r="48" spans="1:11" x14ac:dyDescent="0.3">
      <c r="C48" s="15"/>
    </row>
    <row r="49" spans="2:7" x14ac:dyDescent="0.3">
      <c r="C49" s="15"/>
    </row>
    <row r="50" spans="2:7" x14ac:dyDescent="0.3">
      <c r="C50" s="15"/>
    </row>
    <row r="51" spans="2:7" x14ac:dyDescent="0.3">
      <c r="C51" s="15"/>
    </row>
    <row r="52" spans="2:7" x14ac:dyDescent="0.3">
      <c r="C52" s="15"/>
    </row>
    <row r="53" spans="2:7" x14ac:dyDescent="0.3">
      <c r="C53" s="15"/>
    </row>
    <row r="54" spans="2:7" x14ac:dyDescent="0.3">
      <c r="B54" s="15"/>
      <c r="C54" s="15"/>
      <c r="G54" s="15"/>
    </row>
    <row r="55" spans="2:7" x14ac:dyDescent="0.3">
      <c r="C55" s="15"/>
      <c r="G55" s="15"/>
    </row>
    <row r="56" spans="2:7" x14ac:dyDescent="0.3">
      <c r="C56" s="15"/>
      <c r="G56" s="15"/>
    </row>
    <row r="57" spans="2:7" x14ac:dyDescent="0.3">
      <c r="C57" s="15"/>
      <c r="G57" s="15"/>
    </row>
    <row r="58" spans="2:7" x14ac:dyDescent="0.3">
      <c r="C58" s="15"/>
      <c r="G58" s="15"/>
    </row>
    <row r="59" spans="2:7" x14ac:dyDescent="0.3">
      <c r="C59" s="15"/>
      <c r="G59" s="15"/>
    </row>
    <row r="60" spans="2:7" x14ac:dyDescent="0.3">
      <c r="C60" s="15"/>
      <c r="G60" s="15"/>
    </row>
    <row r="61" spans="2:7" x14ac:dyDescent="0.3">
      <c r="C61" s="15"/>
      <c r="G61" s="15"/>
    </row>
    <row r="62" spans="2:7" x14ac:dyDescent="0.3">
      <c r="C62" s="15"/>
      <c r="F62" s="15"/>
    </row>
    <row r="63" spans="2:7" x14ac:dyDescent="0.3">
      <c r="C63" s="15"/>
      <c r="F63" s="15"/>
    </row>
    <row r="64" spans="2:7" x14ac:dyDescent="0.3">
      <c r="C64" s="15"/>
      <c r="F64" s="15"/>
    </row>
    <row r="65" spans="3:6" x14ac:dyDescent="0.3">
      <c r="C65" s="15"/>
      <c r="F65" s="15"/>
    </row>
    <row r="66" spans="3:6" x14ac:dyDescent="0.3">
      <c r="C66" s="15"/>
      <c r="F66" s="15"/>
    </row>
    <row r="67" spans="3:6" x14ac:dyDescent="0.3">
      <c r="C67" s="15"/>
      <c r="F67" s="15"/>
    </row>
    <row r="68" spans="3:6" x14ac:dyDescent="0.3">
      <c r="C68" s="15"/>
      <c r="F68" s="15"/>
    </row>
    <row r="69" spans="3:6" x14ac:dyDescent="0.3">
      <c r="C69" s="15"/>
      <c r="F69" s="15"/>
    </row>
    <row r="70" spans="3:6" x14ac:dyDescent="0.3">
      <c r="C70" s="15"/>
    </row>
    <row r="71" spans="3:6" x14ac:dyDescent="0.3">
      <c r="C71" s="15"/>
    </row>
    <row r="72" spans="3:6" x14ac:dyDescent="0.3">
      <c r="C72" s="15"/>
    </row>
    <row r="73" spans="3:6" x14ac:dyDescent="0.3">
      <c r="C73" s="15"/>
    </row>
    <row r="74" spans="3:6" x14ac:dyDescent="0.3">
      <c r="C7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D1" sqref="D1:D1048576"/>
    </sheetView>
  </sheetViews>
  <sheetFormatPr defaultRowHeight="14.4" x14ac:dyDescent="0.3"/>
  <cols>
    <col min="1" max="1" width="12" bestFit="1" customWidth="1"/>
    <col min="2" max="2" width="16.33203125" customWidth="1"/>
    <col min="3" max="3" width="10" bestFit="1" customWidth="1"/>
    <col min="4" max="4" width="12" style="8" bestFit="1" customWidth="1"/>
    <col min="5" max="5" width="11" bestFit="1" customWidth="1"/>
    <col min="6" max="6" width="12" bestFit="1" customWidth="1"/>
    <col min="7" max="7" width="10" bestFit="1" customWidth="1"/>
    <col min="8" max="8" width="23.44140625" customWidth="1"/>
    <col min="9" max="9" width="10" bestFit="1" customWidth="1"/>
    <col min="12" max="12" width="13.44140625" customWidth="1"/>
    <col min="13" max="13" width="19.88671875" customWidth="1"/>
    <col min="15" max="15" width="37.33203125" customWidth="1"/>
    <col min="32" max="32" width="15.33203125" customWidth="1"/>
  </cols>
  <sheetData>
    <row r="1" spans="1:19" x14ac:dyDescent="0.3">
      <c r="B1" t="s">
        <v>13</v>
      </c>
      <c r="C1" t="s">
        <v>4</v>
      </c>
      <c r="H1" s="4" t="s">
        <v>13</v>
      </c>
      <c r="I1" t="s">
        <v>4</v>
      </c>
      <c r="M1" s="2"/>
    </row>
    <row r="2" spans="1:19" x14ac:dyDescent="0.3">
      <c r="A2" s="5"/>
      <c r="B2" t="s">
        <v>11</v>
      </c>
      <c r="C2" t="s">
        <v>5</v>
      </c>
      <c r="F2" s="5"/>
      <c r="G2" s="2"/>
      <c r="H2" s="5" t="s">
        <v>12</v>
      </c>
      <c r="I2" t="s">
        <v>5</v>
      </c>
      <c r="L2" t="s">
        <v>8</v>
      </c>
      <c r="M2" t="s">
        <v>10</v>
      </c>
    </row>
    <row r="3" spans="1:19" x14ac:dyDescent="0.3">
      <c r="A3" t="s">
        <v>2</v>
      </c>
      <c r="C3" t="s">
        <v>0</v>
      </c>
      <c r="D3" s="8" t="s">
        <v>1</v>
      </c>
      <c r="E3" t="s">
        <v>3</v>
      </c>
      <c r="F3" s="6"/>
      <c r="G3" s="5"/>
      <c r="I3" t="s">
        <v>0</v>
      </c>
      <c r="J3" t="s">
        <v>1</v>
      </c>
      <c r="K3" t="s">
        <v>6</v>
      </c>
      <c r="L3" t="s">
        <v>9</v>
      </c>
      <c r="M3" s="5"/>
    </row>
    <row r="4" spans="1:19" x14ac:dyDescent="0.3">
      <c r="A4" s="2">
        <v>44432</v>
      </c>
      <c r="B4" t="s">
        <v>14</v>
      </c>
      <c r="C4">
        <v>225</v>
      </c>
      <c r="D4" s="8">
        <v>33</v>
      </c>
      <c r="E4">
        <f>+C4/D4*1000</f>
        <v>6818.181818181818</v>
      </c>
      <c r="G4" s="2">
        <v>44432</v>
      </c>
      <c r="H4" t="s">
        <v>24</v>
      </c>
      <c r="I4">
        <v>186</v>
      </c>
      <c r="J4">
        <v>33</v>
      </c>
      <c r="K4">
        <f>+I4/J4*1000</f>
        <v>5636.3636363636369</v>
      </c>
      <c r="L4">
        <f>+E4-K4</f>
        <v>1181.8181818181811</v>
      </c>
      <c r="M4">
        <f t="shared" ref="M4:M6" si="0">+L4/E4*100</f>
        <v>17.333333333333321</v>
      </c>
      <c r="P4">
        <f>+K4+31000</f>
        <v>36636.36363636364</v>
      </c>
      <c r="Q4">
        <f>P4-Q6</f>
        <v>20596.36363636364</v>
      </c>
      <c r="R4">
        <f>+Q4+31000</f>
        <v>51596.36363636364</v>
      </c>
      <c r="S4">
        <f>+R4-R6</f>
        <v>51596.36363636364</v>
      </c>
    </row>
    <row r="5" spans="1:19" x14ac:dyDescent="0.3">
      <c r="A5" s="2">
        <v>44432</v>
      </c>
      <c r="B5" t="s">
        <v>15</v>
      </c>
      <c r="C5">
        <v>206</v>
      </c>
      <c r="D5" s="8">
        <v>33</v>
      </c>
      <c r="E5">
        <f t="shared" ref="E5:E13" si="1">+C5/D5*1000</f>
        <v>6242.424242424242</v>
      </c>
      <c r="G5" s="2">
        <v>44432</v>
      </c>
      <c r="H5" t="s">
        <v>25</v>
      </c>
      <c r="I5">
        <v>210</v>
      </c>
      <c r="J5">
        <v>33</v>
      </c>
      <c r="K5">
        <f t="shared" ref="K5:K13" si="2">+I5/J5*1000</f>
        <v>6363.6363636363631</v>
      </c>
      <c r="L5">
        <f t="shared" ref="L5:L13" si="3">+E5-K5</f>
        <v>-121.21212121212102</v>
      </c>
      <c r="M5">
        <f t="shared" si="0"/>
        <v>-1.9417475728155311</v>
      </c>
      <c r="P5">
        <f t="shared" ref="P5:P8" si="4">+K5+31000</f>
        <v>37363.63636363636</v>
      </c>
    </row>
    <row r="6" spans="1:19" x14ac:dyDescent="0.3">
      <c r="A6" s="2">
        <v>44432</v>
      </c>
      <c r="B6" t="s">
        <v>16</v>
      </c>
      <c r="C6">
        <v>224</v>
      </c>
      <c r="D6" s="8">
        <v>33</v>
      </c>
      <c r="E6">
        <f t="shared" si="1"/>
        <v>6787.878787878788</v>
      </c>
      <c r="G6" s="2">
        <v>44432</v>
      </c>
      <c r="H6" t="s">
        <v>26</v>
      </c>
      <c r="I6">
        <v>235</v>
      </c>
      <c r="J6">
        <v>33</v>
      </c>
      <c r="K6">
        <f t="shared" si="2"/>
        <v>7121.212121212121</v>
      </c>
      <c r="L6">
        <f t="shared" si="3"/>
        <v>-333.33333333333303</v>
      </c>
      <c r="M6">
        <f t="shared" si="0"/>
        <v>-4.9107142857142811</v>
      </c>
      <c r="P6">
        <f t="shared" si="4"/>
        <v>38121.21212121212</v>
      </c>
      <c r="Q6">
        <f>2005*8</f>
        <v>16040</v>
      </c>
      <c r="R6">
        <f>+N4*17</f>
        <v>0</v>
      </c>
    </row>
    <row r="7" spans="1:19" x14ac:dyDescent="0.3">
      <c r="A7" s="2">
        <v>44432</v>
      </c>
      <c r="B7" t="s">
        <v>17</v>
      </c>
      <c r="C7">
        <v>226</v>
      </c>
      <c r="D7" s="8">
        <v>33</v>
      </c>
      <c r="E7">
        <f t="shared" si="1"/>
        <v>6848.484848484849</v>
      </c>
      <c r="G7" s="2">
        <v>44432</v>
      </c>
      <c r="H7" t="s">
        <v>27</v>
      </c>
      <c r="I7">
        <v>229</v>
      </c>
      <c r="J7">
        <v>33</v>
      </c>
      <c r="K7">
        <f t="shared" si="2"/>
        <v>6939.393939393939</v>
      </c>
      <c r="L7">
        <f>+E7-K7</f>
        <v>-90.909090909090082</v>
      </c>
      <c r="M7">
        <f>+L7/E7*100</f>
        <v>-1.3274336283185719</v>
      </c>
      <c r="P7">
        <f t="shared" si="4"/>
        <v>37939.393939393936</v>
      </c>
    </row>
    <row r="8" spans="1:19" x14ac:dyDescent="0.3">
      <c r="A8" s="2">
        <v>44432</v>
      </c>
      <c r="B8" t="s">
        <v>18</v>
      </c>
      <c r="C8">
        <v>230</v>
      </c>
      <c r="D8" s="8">
        <v>33</v>
      </c>
      <c r="E8">
        <f t="shared" si="1"/>
        <v>6969.69696969697</v>
      </c>
      <c r="G8" s="2">
        <v>44432</v>
      </c>
      <c r="H8" t="s">
        <v>28</v>
      </c>
      <c r="I8">
        <v>233</v>
      </c>
      <c r="J8">
        <v>33</v>
      </c>
      <c r="K8">
        <f t="shared" si="2"/>
        <v>7060.606060606061</v>
      </c>
      <c r="L8">
        <f t="shared" si="3"/>
        <v>-90.909090909090992</v>
      </c>
      <c r="M8">
        <f t="shared" ref="M8:M13" si="5">+L8/E8*100</f>
        <v>-1.3043478260869577</v>
      </c>
      <c r="P8">
        <f t="shared" si="4"/>
        <v>38060.606060606064</v>
      </c>
    </row>
    <row r="9" spans="1:19" x14ac:dyDescent="0.3">
      <c r="A9" s="2">
        <v>44432</v>
      </c>
      <c r="B9" t="s">
        <v>19</v>
      </c>
      <c r="C9">
        <v>579</v>
      </c>
      <c r="D9" s="8">
        <v>33</v>
      </c>
      <c r="E9">
        <f t="shared" si="1"/>
        <v>17545.454545454548</v>
      </c>
      <c r="G9" s="2">
        <v>44432</v>
      </c>
      <c r="H9" t="s">
        <v>29</v>
      </c>
      <c r="I9">
        <v>330</v>
      </c>
      <c r="J9">
        <v>33</v>
      </c>
      <c r="K9">
        <f t="shared" si="2"/>
        <v>10000</v>
      </c>
      <c r="L9">
        <f t="shared" si="3"/>
        <v>7545.4545454545478</v>
      </c>
      <c r="M9">
        <f t="shared" si="5"/>
        <v>43.00518134715027</v>
      </c>
    </row>
    <row r="10" spans="1:19" x14ac:dyDescent="0.3">
      <c r="A10" s="2">
        <v>44432</v>
      </c>
      <c r="B10" t="s">
        <v>20</v>
      </c>
      <c r="C10">
        <v>330</v>
      </c>
      <c r="D10" s="8">
        <v>33</v>
      </c>
      <c r="E10">
        <f t="shared" si="1"/>
        <v>10000</v>
      </c>
      <c r="G10" s="2">
        <v>44432</v>
      </c>
      <c r="H10" t="s">
        <v>30</v>
      </c>
      <c r="I10">
        <v>340</v>
      </c>
      <c r="J10">
        <v>33</v>
      </c>
      <c r="K10">
        <f t="shared" si="2"/>
        <v>10303.030303030302</v>
      </c>
      <c r="L10">
        <f t="shared" si="3"/>
        <v>-303.03030303030209</v>
      </c>
      <c r="M10">
        <f t="shared" si="5"/>
        <v>-3.030303030303021</v>
      </c>
    </row>
    <row r="11" spans="1:19" x14ac:dyDescent="0.3">
      <c r="A11" s="2">
        <v>44432</v>
      </c>
      <c r="B11" t="s">
        <v>21</v>
      </c>
      <c r="C11">
        <v>278</v>
      </c>
      <c r="D11" s="8">
        <v>33</v>
      </c>
      <c r="E11">
        <f t="shared" si="1"/>
        <v>8424.242424242424</v>
      </c>
      <c r="G11" s="2">
        <v>44432</v>
      </c>
      <c r="H11" t="s">
        <v>31</v>
      </c>
      <c r="I11">
        <v>259</v>
      </c>
      <c r="J11">
        <v>33</v>
      </c>
      <c r="K11">
        <f t="shared" si="2"/>
        <v>7848.484848484849</v>
      </c>
      <c r="L11">
        <f t="shared" si="3"/>
        <v>575.75757575757507</v>
      </c>
      <c r="M11">
        <f t="shared" si="5"/>
        <v>6.8345323741007116</v>
      </c>
    </row>
    <row r="12" spans="1:19" x14ac:dyDescent="0.3">
      <c r="A12" s="2">
        <v>44432</v>
      </c>
      <c r="B12" t="s">
        <v>22</v>
      </c>
      <c r="C12">
        <v>330</v>
      </c>
      <c r="D12" s="8">
        <v>33</v>
      </c>
      <c r="E12">
        <f t="shared" si="1"/>
        <v>10000</v>
      </c>
      <c r="G12" s="2">
        <v>44432</v>
      </c>
      <c r="H12" t="s">
        <v>32</v>
      </c>
      <c r="I12">
        <v>322</v>
      </c>
      <c r="J12">
        <v>33</v>
      </c>
      <c r="K12">
        <f>+I12/J12*1000</f>
        <v>9757.575757575758</v>
      </c>
      <c r="L12">
        <f t="shared" si="3"/>
        <v>242.42424242424204</v>
      </c>
      <c r="M12">
        <f t="shared" si="5"/>
        <v>2.4242424242424203</v>
      </c>
    </row>
    <row r="13" spans="1:19" x14ac:dyDescent="0.3">
      <c r="A13" s="2">
        <v>44432</v>
      </c>
      <c r="B13" t="s">
        <v>23</v>
      </c>
      <c r="C13">
        <v>296</v>
      </c>
      <c r="D13" s="8">
        <v>33</v>
      </c>
      <c r="E13">
        <f t="shared" si="1"/>
        <v>8969.6969696969682</v>
      </c>
      <c r="G13" s="2">
        <v>44432</v>
      </c>
      <c r="H13" t="s">
        <v>33</v>
      </c>
      <c r="I13">
        <v>294</v>
      </c>
      <c r="J13">
        <v>33</v>
      </c>
      <c r="K13">
        <f t="shared" si="2"/>
        <v>8909.0909090909081</v>
      </c>
      <c r="L13">
        <f t="shared" si="3"/>
        <v>60.606060606060055</v>
      </c>
      <c r="M13">
        <f t="shared" si="5"/>
        <v>0.67567567567566966</v>
      </c>
    </row>
    <row r="14" spans="1:19" x14ac:dyDescent="0.3">
      <c r="A14" s="2"/>
      <c r="G14" s="2"/>
    </row>
    <row r="15" spans="1:19" x14ac:dyDescent="0.3">
      <c r="A15" s="2"/>
      <c r="G15" s="2"/>
    </row>
    <row r="16" spans="1:19" x14ac:dyDescent="0.3">
      <c r="A16" s="2"/>
      <c r="G16" s="2"/>
    </row>
    <row r="17" spans="1:8" x14ac:dyDescent="0.3">
      <c r="A17" s="2"/>
      <c r="G17" s="2"/>
    </row>
    <row r="18" spans="1:8" x14ac:dyDescent="0.3">
      <c r="A18" s="2"/>
      <c r="G18" s="2"/>
    </row>
    <row r="20" spans="1:8" x14ac:dyDescent="0.3">
      <c r="B20" s="7"/>
    </row>
    <row r="21" spans="1:8" x14ac:dyDescent="0.3">
      <c r="A21" s="6"/>
      <c r="B21" s="7"/>
    </row>
    <row r="25" spans="1:8" x14ac:dyDescent="0.3">
      <c r="H25" s="6"/>
    </row>
    <row r="57" spans="1:1" x14ac:dyDescent="0.3">
      <c r="A57" s="6"/>
    </row>
    <row r="63" spans="1:1" x14ac:dyDescent="0.3">
      <c r="A63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A4" sqref="A4:P22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44469</v>
      </c>
      <c r="B4" s="3" t="s">
        <v>42</v>
      </c>
      <c r="C4" s="10">
        <v>42</v>
      </c>
      <c r="D4" s="15">
        <v>3883</v>
      </c>
      <c r="E4" s="15">
        <f t="shared" ref="E4:E12" si="0">+C4+D4</f>
        <v>3925</v>
      </c>
      <c r="F4" s="10">
        <v>33</v>
      </c>
      <c r="G4" s="13">
        <f t="shared" ref="G4:G12" si="1">(1000/F4)*C4</f>
        <v>1272.7272727272727</v>
      </c>
      <c r="I4" s="10">
        <v>33</v>
      </c>
      <c r="J4" s="15">
        <v>1499</v>
      </c>
      <c r="K4" s="15">
        <f t="shared" ref="K4:K12" si="2">+I4+J4</f>
        <v>1532</v>
      </c>
      <c r="L4" s="10">
        <v>33</v>
      </c>
      <c r="M4" s="10">
        <f>+(C4-I4)/C4*100</f>
        <v>21.428571428571427</v>
      </c>
      <c r="N4" s="10">
        <f>+(D4-J4)/D4*100</f>
        <v>61.39582796806593</v>
      </c>
      <c r="O4" s="10">
        <f>+(E4-K4)/E4*100</f>
        <v>60.968152866242043</v>
      </c>
      <c r="P4" s="13">
        <f t="shared" ref="P4:P12" si="3">(1000/L4)*I4</f>
        <v>1000</v>
      </c>
    </row>
    <row r="5" spans="1:16" x14ac:dyDescent="0.3">
      <c r="A5" s="2">
        <v>44469</v>
      </c>
      <c r="B5" s="3" t="s">
        <v>43</v>
      </c>
      <c r="C5" s="10">
        <v>54</v>
      </c>
      <c r="D5" s="15">
        <v>2919</v>
      </c>
      <c r="E5" s="15">
        <f t="shared" si="0"/>
        <v>2973</v>
      </c>
      <c r="F5" s="10">
        <v>33</v>
      </c>
      <c r="G5" s="13">
        <f t="shared" si="1"/>
        <v>1636.3636363636365</v>
      </c>
      <c r="I5" s="10">
        <v>28</v>
      </c>
      <c r="J5" s="15">
        <v>1456</v>
      </c>
      <c r="K5" s="15">
        <f t="shared" si="2"/>
        <v>1484</v>
      </c>
      <c r="L5" s="10">
        <v>33</v>
      </c>
      <c r="M5" s="10">
        <f t="shared" ref="M5:N12" si="4">+(C5-I5)/C5*100</f>
        <v>48.148148148148145</v>
      </c>
      <c r="N5" s="10">
        <f t="shared" si="4"/>
        <v>50.119904076738607</v>
      </c>
      <c r="O5" s="10">
        <f t="shared" ref="O5:O12" si="5">+(E5-K5)/E5*100</f>
        <v>50.084090144635049</v>
      </c>
      <c r="P5" s="13">
        <f t="shared" si="3"/>
        <v>848.4848484848485</v>
      </c>
    </row>
    <row r="6" spans="1:16" x14ac:dyDescent="0.3">
      <c r="A6" s="2">
        <v>44469</v>
      </c>
      <c r="B6" s="3" t="s">
        <v>40</v>
      </c>
      <c r="C6" s="10">
        <v>99</v>
      </c>
      <c r="D6" s="15">
        <v>2769</v>
      </c>
      <c r="E6" s="15">
        <f t="shared" si="0"/>
        <v>2868</v>
      </c>
      <c r="F6" s="10">
        <v>33</v>
      </c>
      <c r="G6" s="13">
        <f t="shared" si="1"/>
        <v>3000</v>
      </c>
      <c r="I6" s="10">
        <v>59</v>
      </c>
      <c r="J6" s="15">
        <v>2309</v>
      </c>
      <c r="K6" s="15">
        <f t="shared" si="2"/>
        <v>2368</v>
      </c>
      <c r="L6" s="10">
        <v>33</v>
      </c>
      <c r="M6" s="10">
        <f t="shared" si="4"/>
        <v>40.404040404040401</v>
      </c>
      <c r="N6" s="10">
        <f t="shared" si="4"/>
        <v>16.612495485734922</v>
      </c>
      <c r="O6" s="10">
        <f t="shared" si="5"/>
        <v>17.433751743375176</v>
      </c>
      <c r="P6" s="13">
        <f t="shared" si="3"/>
        <v>1787.878787878788</v>
      </c>
    </row>
    <row r="7" spans="1:16" x14ac:dyDescent="0.3">
      <c r="A7" s="2">
        <v>44469</v>
      </c>
      <c r="B7" s="3" t="s">
        <v>41</v>
      </c>
      <c r="C7" s="15">
        <v>61</v>
      </c>
      <c r="D7" s="15">
        <v>2901</v>
      </c>
      <c r="E7" s="15">
        <f t="shared" si="0"/>
        <v>2962</v>
      </c>
      <c r="F7" s="10">
        <v>33</v>
      </c>
      <c r="G7" s="13">
        <f t="shared" si="1"/>
        <v>1848.4848484848485</v>
      </c>
      <c r="I7" s="10">
        <v>40</v>
      </c>
      <c r="J7" s="15">
        <v>2436</v>
      </c>
      <c r="K7" s="15">
        <f t="shared" si="2"/>
        <v>2476</v>
      </c>
      <c r="L7" s="10">
        <v>33</v>
      </c>
      <c r="M7" s="10">
        <f t="shared" si="4"/>
        <v>34.42622950819672</v>
      </c>
      <c r="N7" s="10">
        <f t="shared" si="4"/>
        <v>16.028955532574972</v>
      </c>
      <c r="O7" s="10">
        <f t="shared" si="5"/>
        <v>16.407832545577314</v>
      </c>
      <c r="P7" s="13">
        <f t="shared" si="3"/>
        <v>1212.1212121212122</v>
      </c>
    </row>
    <row r="8" spans="1:16" x14ac:dyDescent="0.3">
      <c r="A8" s="2">
        <v>44469</v>
      </c>
      <c r="B8" s="3" t="s">
        <v>37</v>
      </c>
      <c r="C8" s="10">
        <v>32</v>
      </c>
      <c r="D8" s="15">
        <v>2794</v>
      </c>
      <c r="E8" s="15">
        <f t="shared" si="0"/>
        <v>2826</v>
      </c>
      <c r="F8" s="10">
        <v>33</v>
      </c>
      <c r="G8" s="13">
        <f t="shared" si="1"/>
        <v>969.69696969696975</v>
      </c>
      <c r="I8" s="10">
        <v>29</v>
      </c>
      <c r="J8" s="15">
        <v>2565</v>
      </c>
      <c r="K8" s="15">
        <f t="shared" si="2"/>
        <v>2594</v>
      </c>
      <c r="L8" s="10">
        <v>33</v>
      </c>
      <c r="M8" s="10">
        <f t="shared" si="4"/>
        <v>9.375</v>
      </c>
      <c r="N8" s="10">
        <f t="shared" si="4"/>
        <v>8.1961345740873295</v>
      </c>
      <c r="O8" s="10">
        <f t="shared" si="5"/>
        <v>8.2094833687190381</v>
      </c>
      <c r="P8" s="13">
        <f t="shared" si="3"/>
        <v>878.78787878787887</v>
      </c>
    </row>
    <row r="9" spans="1:16" x14ac:dyDescent="0.3">
      <c r="A9" s="2">
        <v>44469</v>
      </c>
      <c r="B9" s="3" t="s">
        <v>39</v>
      </c>
      <c r="C9" s="10">
        <v>30</v>
      </c>
      <c r="D9" s="15">
        <v>3447</v>
      </c>
      <c r="E9" s="15">
        <f t="shared" si="0"/>
        <v>3477</v>
      </c>
      <c r="F9" s="10">
        <v>33</v>
      </c>
      <c r="G9" s="13">
        <f t="shared" si="1"/>
        <v>909.09090909090912</v>
      </c>
      <c r="I9" s="10">
        <v>25</v>
      </c>
      <c r="J9" s="15">
        <v>3058</v>
      </c>
      <c r="K9" s="15">
        <f t="shared" si="2"/>
        <v>3083</v>
      </c>
      <c r="L9" s="10">
        <v>33</v>
      </c>
      <c r="M9" s="10">
        <f t="shared" si="4"/>
        <v>16.666666666666664</v>
      </c>
      <c r="N9" s="10">
        <f t="shared" si="4"/>
        <v>11.285175514940528</v>
      </c>
      <c r="O9" s="10">
        <f t="shared" si="5"/>
        <v>11.331607707794076</v>
      </c>
      <c r="P9" s="13">
        <f t="shared" si="3"/>
        <v>757.57575757575762</v>
      </c>
    </row>
    <row r="10" spans="1:16" x14ac:dyDescent="0.3">
      <c r="A10" s="2">
        <v>44469</v>
      </c>
      <c r="B10" s="3" t="s">
        <v>38</v>
      </c>
      <c r="C10" s="15">
        <v>170</v>
      </c>
      <c r="D10" s="15">
        <v>7671</v>
      </c>
      <c r="E10" s="15">
        <f t="shared" si="0"/>
        <v>7841</v>
      </c>
      <c r="F10" s="10">
        <v>33</v>
      </c>
      <c r="G10" s="13">
        <f t="shared" si="1"/>
        <v>5151.515151515152</v>
      </c>
      <c r="I10" s="10">
        <v>51</v>
      </c>
      <c r="J10" s="15">
        <v>3085</v>
      </c>
      <c r="K10" s="15">
        <f t="shared" si="2"/>
        <v>3136</v>
      </c>
      <c r="L10" s="10">
        <v>33</v>
      </c>
      <c r="M10" s="10">
        <f t="shared" si="4"/>
        <v>70</v>
      </c>
      <c r="N10" s="10">
        <f t="shared" si="4"/>
        <v>59.783600573588849</v>
      </c>
      <c r="O10" s="10">
        <f t="shared" si="5"/>
        <v>60.005101390128814</v>
      </c>
      <c r="P10" s="13">
        <f t="shared" si="3"/>
        <v>1545.4545454545455</v>
      </c>
    </row>
    <row r="11" spans="1:16" x14ac:dyDescent="0.3">
      <c r="A11" s="2">
        <v>44469</v>
      </c>
      <c r="B11" s="3" t="s">
        <v>36</v>
      </c>
      <c r="C11" s="10">
        <v>32</v>
      </c>
      <c r="D11" s="15">
        <v>3221</v>
      </c>
      <c r="E11" s="15">
        <f t="shared" si="0"/>
        <v>3253</v>
      </c>
      <c r="F11" s="10">
        <v>33</v>
      </c>
      <c r="G11" s="13">
        <f t="shared" si="1"/>
        <v>969.69696969696975</v>
      </c>
      <c r="I11" s="10">
        <v>53</v>
      </c>
      <c r="J11" s="15">
        <v>10710</v>
      </c>
      <c r="K11" s="15">
        <f t="shared" si="2"/>
        <v>10763</v>
      </c>
      <c r="L11" s="10">
        <v>33</v>
      </c>
      <c r="M11" s="10">
        <f t="shared" si="4"/>
        <v>-65.625</v>
      </c>
      <c r="N11" s="10">
        <f t="shared" si="4"/>
        <v>-232.50543309531201</v>
      </c>
      <c r="O11" s="10">
        <f t="shared" si="5"/>
        <v>-230.86381801414078</v>
      </c>
      <c r="P11" s="13">
        <f t="shared" si="3"/>
        <v>1606.0606060606062</v>
      </c>
    </row>
    <row r="12" spans="1:16" x14ac:dyDescent="0.3">
      <c r="A12" s="2">
        <v>44469</v>
      </c>
      <c r="B12" s="3" t="s">
        <v>44</v>
      </c>
      <c r="C12" s="10">
        <v>118</v>
      </c>
      <c r="D12" s="15">
        <v>3984</v>
      </c>
      <c r="E12" s="15">
        <f t="shared" si="0"/>
        <v>4102</v>
      </c>
      <c r="F12" s="10">
        <v>33</v>
      </c>
      <c r="G12" s="13">
        <f t="shared" si="1"/>
        <v>3575.757575757576</v>
      </c>
      <c r="I12" s="10">
        <v>67</v>
      </c>
      <c r="J12" s="15">
        <v>2514</v>
      </c>
      <c r="K12" s="15">
        <f t="shared" si="2"/>
        <v>2581</v>
      </c>
      <c r="L12" s="10">
        <v>33</v>
      </c>
      <c r="M12" s="10">
        <f t="shared" si="4"/>
        <v>43.220338983050851</v>
      </c>
      <c r="N12" s="10">
        <f t="shared" si="4"/>
        <v>36.897590361445779</v>
      </c>
      <c r="O12" s="10">
        <f t="shared" si="5"/>
        <v>37.079473427596291</v>
      </c>
      <c r="P12" s="13">
        <f t="shared" si="3"/>
        <v>2030.3030303030305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44469</v>
      </c>
      <c r="B15" s="3" t="s">
        <v>42</v>
      </c>
      <c r="C15" s="10">
        <v>37</v>
      </c>
      <c r="D15" s="15">
        <v>3399</v>
      </c>
      <c r="E15" s="15">
        <f t="shared" ref="E15:E22" si="6">+C15+D15</f>
        <v>3436</v>
      </c>
      <c r="F15" s="10">
        <v>33</v>
      </c>
      <c r="G15" s="13">
        <f t="shared" ref="G15:G22" si="7">(1000/F15)*C15</f>
        <v>1121.2121212121212</v>
      </c>
      <c r="I15" s="10">
        <v>9</v>
      </c>
      <c r="J15" s="15">
        <v>1860</v>
      </c>
      <c r="K15" s="15">
        <f t="shared" ref="K15:K22" si="8">+I15+J15</f>
        <v>1869</v>
      </c>
      <c r="L15" s="10">
        <v>33</v>
      </c>
      <c r="M15" s="10">
        <f>+(C15-I15)/C15*100</f>
        <v>75.675675675675677</v>
      </c>
      <c r="N15" s="10">
        <f t="shared" ref="M15:O22" si="9">+(D15-J15)/D15*100</f>
        <v>45.278022947925862</v>
      </c>
      <c r="O15" s="10">
        <f t="shared" si="9"/>
        <v>45.60535506402794</v>
      </c>
      <c r="P15" s="13">
        <f t="shared" ref="P15:P22" si="10">(1000/L15)*I15</f>
        <v>272.72727272727275</v>
      </c>
    </row>
    <row r="16" spans="1:16" x14ac:dyDescent="0.3">
      <c r="A16" s="2">
        <v>44469</v>
      </c>
      <c r="B16" s="3" t="s">
        <v>43</v>
      </c>
      <c r="C16" s="10">
        <v>37</v>
      </c>
      <c r="D16" s="15">
        <v>9624</v>
      </c>
      <c r="E16" s="15">
        <f t="shared" si="6"/>
        <v>9661</v>
      </c>
      <c r="F16" s="10">
        <v>33</v>
      </c>
      <c r="G16" s="13">
        <f t="shared" si="7"/>
        <v>1121.2121212121212</v>
      </c>
      <c r="I16" s="10">
        <v>26</v>
      </c>
      <c r="J16" s="15">
        <v>3449</v>
      </c>
      <c r="K16" s="15">
        <f t="shared" si="8"/>
        <v>3475</v>
      </c>
      <c r="L16" s="10">
        <v>33</v>
      </c>
      <c r="M16" s="10">
        <f t="shared" si="9"/>
        <v>29.72972972972973</v>
      </c>
      <c r="N16" s="10">
        <f t="shared" si="9"/>
        <v>64.162510390689945</v>
      </c>
      <c r="O16" s="10">
        <f t="shared" si="9"/>
        <v>64.030638650243247</v>
      </c>
      <c r="P16" s="13">
        <f t="shared" si="10"/>
        <v>787.87878787878788</v>
      </c>
    </row>
    <row r="17" spans="1:16" x14ac:dyDescent="0.3">
      <c r="A17" s="2">
        <v>44469</v>
      </c>
      <c r="B17" s="3" t="s">
        <v>40</v>
      </c>
      <c r="C17" s="10">
        <v>14</v>
      </c>
      <c r="D17" s="15">
        <v>2715</v>
      </c>
      <c r="E17" s="15">
        <f t="shared" si="6"/>
        <v>2729</v>
      </c>
      <c r="F17" s="10">
        <v>33</v>
      </c>
      <c r="G17" s="13">
        <f t="shared" si="7"/>
        <v>424.24242424242425</v>
      </c>
      <c r="I17" s="10">
        <v>9</v>
      </c>
      <c r="J17" s="15">
        <v>2119</v>
      </c>
      <c r="K17" s="15">
        <f t="shared" si="8"/>
        <v>2128</v>
      </c>
      <c r="L17" s="10">
        <v>33</v>
      </c>
      <c r="M17" s="10">
        <f t="shared" si="9"/>
        <v>35.714285714285715</v>
      </c>
      <c r="N17" s="10">
        <f t="shared" si="9"/>
        <v>21.952117863720076</v>
      </c>
      <c r="O17" s="10">
        <f t="shared" si="9"/>
        <v>22.022718944668377</v>
      </c>
      <c r="P17" s="13">
        <f t="shared" si="10"/>
        <v>272.72727272727275</v>
      </c>
    </row>
    <row r="18" spans="1:16" x14ac:dyDescent="0.3">
      <c r="A18" s="2">
        <v>44469</v>
      </c>
      <c r="B18" s="3" t="s">
        <v>41</v>
      </c>
      <c r="C18" s="15">
        <v>13</v>
      </c>
      <c r="D18" s="15">
        <v>1830</v>
      </c>
      <c r="E18" s="15">
        <f t="shared" si="6"/>
        <v>1843</v>
      </c>
      <c r="F18" s="10">
        <v>33</v>
      </c>
      <c r="G18" s="13">
        <f t="shared" si="7"/>
        <v>393.93939393939394</v>
      </c>
      <c r="I18" s="10">
        <v>12</v>
      </c>
      <c r="J18" s="15">
        <v>3106</v>
      </c>
      <c r="K18" s="15">
        <f t="shared" si="8"/>
        <v>3118</v>
      </c>
      <c r="L18" s="10">
        <v>33</v>
      </c>
      <c r="M18" s="10">
        <f t="shared" si="9"/>
        <v>7.6923076923076925</v>
      </c>
      <c r="N18" s="10">
        <f t="shared" si="9"/>
        <v>-69.726775956284143</v>
      </c>
      <c r="O18" s="10">
        <f t="shared" si="9"/>
        <v>-69.180683667932712</v>
      </c>
      <c r="P18" s="13">
        <f t="shared" si="10"/>
        <v>363.63636363636363</v>
      </c>
    </row>
    <row r="19" spans="1:16" x14ac:dyDescent="0.3">
      <c r="A19" s="2">
        <v>44469</v>
      </c>
      <c r="B19" s="3" t="s">
        <v>37</v>
      </c>
      <c r="C19" s="10">
        <v>18</v>
      </c>
      <c r="D19" s="15">
        <v>8433</v>
      </c>
      <c r="E19" s="15">
        <f t="shared" si="6"/>
        <v>8451</v>
      </c>
      <c r="F19" s="10">
        <v>33</v>
      </c>
      <c r="G19" s="13">
        <f t="shared" si="7"/>
        <v>545.4545454545455</v>
      </c>
      <c r="I19" s="10">
        <v>23</v>
      </c>
      <c r="J19" s="15">
        <v>5434</v>
      </c>
      <c r="K19" s="15">
        <f t="shared" si="8"/>
        <v>5457</v>
      </c>
      <c r="L19" s="10">
        <v>33</v>
      </c>
      <c r="M19" s="10">
        <f t="shared" si="9"/>
        <v>-27.777777777777779</v>
      </c>
      <c r="N19" s="10">
        <f t="shared" si="9"/>
        <v>35.562670461283055</v>
      </c>
      <c r="O19" s="10">
        <f t="shared" si="9"/>
        <v>35.427760028399007</v>
      </c>
      <c r="P19" s="13">
        <f t="shared" si="10"/>
        <v>696.969696969697</v>
      </c>
    </row>
    <row r="20" spans="1:16" x14ac:dyDescent="0.3">
      <c r="A20" s="2">
        <v>44469</v>
      </c>
      <c r="B20" s="3" t="s">
        <v>39</v>
      </c>
      <c r="C20" s="10">
        <v>22</v>
      </c>
      <c r="D20" s="15">
        <v>6688</v>
      </c>
      <c r="E20" s="15">
        <f t="shared" si="6"/>
        <v>6710</v>
      </c>
      <c r="F20" s="10">
        <v>33</v>
      </c>
      <c r="G20" s="13">
        <f t="shared" si="7"/>
        <v>666.66666666666674</v>
      </c>
      <c r="I20" s="10">
        <v>14</v>
      </c>
      <c r="J20" s="15">
        <v>4300</v>
      </c>
      <c r="K20" s="15">
        <f t="shared" si="8"/>
        <v>4314</v>
      </c>
      <c r="L20" s="10">
        <v>33</v>
      </c>
      <c r="M20" s="10">
        <f t="shared" si="9"/>
        <v>36.363636363636367</v>
      </c>
      <c r="N20" s="10">
        <f t="shared" si="9"/>
        <v>35.705741626794257</v>
      </c>
      <c r="O20" s="10">
        <f t="shared" si="9"/>
        <v>35.707898658718328</v>
      </c>
      <c r="P20" s="13">
        <f t="shared" si="10"/>
        <v>424.24242424242425</v>
      </c>
    </row>
    <row r="21" spans="1:16" x14ac:dyDescent="0.3">
      <c r="A21" s="2">
        <v>44469</v>
      </c>
      <c r="B21" s="3" t="s">
        <v>38</v>
      </c>
      <c r="C21" s="10">
        <v>24</v>
      </c>
      <c r="D21" s="15">
        <v>4930</v>
      </c>
      <c r="E21" s="15">
        <f t="shared" si="6"/>
        <v>4954</v>
      </c>
      <c r="F21" s="10">
        <v>33</v>
      </c>
      <c r="G21" s="13">
        <f t="shared" si="7"/>
        <v>727.27272727272725</v>
      </c>
      <c r="I21" s="10">
        <v>12</v>
      </c>
      <c r="J21" s="15">
        <v>3873</v>
      </c>
      <c r="K21" s="15">
        <f t="shared" si="8"/>
        <v>3885</v>
      </c>
      <c r="L21" s="10">
        <v>33</v>
      </c>
      <c r="M21" s="10">
        <f>+(C21-I21)/C21*100</f>
        <v>50</v>
      </c>
      <c r="N21" s="10">
        <f t="shared" si="9"/>
        <v>21.440162271805274</v>
      </c>
      <c r="O21" s="10">
        <f t="shared" si="9"/>
        <v>21.578522406136454</v>
      </c>
      <c r="P21" s="13">
        <f t="shared" si="10"/>
        <v>363.63636363636363</v>
      </c>
    </row>
    <row r="22" spans="1:16" x14ac:dyDescent="0.3">
      <c r="A22" s="2">
        <v>44469</v>
      </c>
      <c r="B22" s="3" t="s">
        <v>36</v>
      </c>
      <c r="C22" s="10">
        <v>16</v>
      </c>
      <c r="D22" s="15">
        <v>5117</v>
      </c>
      <c r="E22" s="15">
        <f t="shared" si="6"/>
        <v>5133</v>
      </c>
      <c r="F22" s="10">
        <v>33</v>
      </c>
      <c r="G22" s="13">
        <f t="shared" si="7"/>
        <v>484.84848484848487</v>
      </c>
      <c r="I22" s="10">
        <v>14</v>
      </c>
      <c r="J22" s="15">
        <v>4110</v>
      </c>
      <c r="K22" s="15">
        <f t="shared" si="8"/>
        <v>4124</v>
      </c>
      <c r="L22" s="10">
        <v>33</v>
      </c>
      <c r="M22" s="10">
        <f t="shared" si="9"/>
        <v>12.5</v>
      </c>
      <c r="N22" s="10">
        <f t="shared" si="9"/>
        <v>19.679499706859488</v>
      </c>
      <c r="O22" s="10">
        <f t="shared" si="9"/>
        <v>19.657120592246251</v>
      </c>
      <c r="P22" s="13">
        <f t="shared" si="10"/>
        <v>424.24242424242425</v>
      </c>
    </row>
    <row r="23" spans="1:16" x14ac:dyDescent="0.3">
      <c r="A23" s="2"/>
      <c r="G23" s="13"/>
      <c r="P23" s="13"/>
    </row>
    <row r="24" spans="1:16" x14ac:dyDescent="0.3">
      <c r="A24" s="2" t="s">
        <v>138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42233</v>
      </c>
      <c r="C29" s="15">
        <v>22776</v>
      </c>
      <c r="D29" s="10">
        <v>33</v>
      </c>
      <c r="E29" s="15">
        <f>B29+C29</f>
        <v>65009</v>
      </c>
      <c r="F29" s="13">
        <f>E29/D29*1000</f>
        <v>1969969.696969697</v>
      </c>
      <c r="G29" s="13"/>
    </row>
    <row r="30" spans="1:16" x14ac:dyDescent="0.3">
      <c r="A30" s="10" t="s">
        <v>7</v>
      </c>
      <c r="B30" s="10">
        <v>2165</v>
      </c>
      <c r="C30" s="15"/>
      <c r="D30" s="10">
        <v>33</v>
      </c>
      <c r="E30" s="15">
        <f>B30+C30</f>
        <v>2165</v>
      </c>
      <c r="F30" s="13">
        <f>E30/D30*1000</f>
        <v>65606.060606060608</v>
      </c>
      <c r="G30" s="13"/>
      <c r="K30" s="15"/>
    </row>
    <row r="31" spans="1:16" x14ac:dyDescent="0.3">
      <c r="A31" s="10" t="s">
        <v>131</v>
      </c>
      <c r="B31" s="15">
        <f>B29-B30</f>
        <v>40068</v>
      </c>
      <c r="C31" s="15"/>
      <c r="D31" s="10">
        <v>33</v>
      </c>
      <c r="E31" s="15">
        <f>B31+C31</f>
        <v>40068</v>
      </c>
      <c r="F31" s="13">
        <f>E31/D31*1000</f>
        <v>1214181.8181818184</v>
      </c>
      <c r="K31" s="15"/>
    </row>
    <row r="32" spans="1:16" x14ac:dyDescent="0.3">
      <c r="B32" s="15"/>
      <c r="C32" s="15"/>
      <c r="E32" s="15"/>
      <c r="K32" s="15"/>
    </row>
    <row r="33" spans="1:11" x14ac:dyDescent="0.3">
      <c r="C33" s="15"/>
      <c r="E33" s="15"/>
      <c r="K33" s="15"/>
    </row>
    <row r="34" spans="1:11" x14ac:dyDescent="0.3">
      <c r="C34" s="15"/>
      <c r="K34" s="15"/>
    </row>
    <row r="35" spans="1:11" x14ac:dyDescent="0.3">
      <c r="C35" s="15"/>
    </row>
    <row r="36" spans="1:11" x14ac:dyDescent="0.3">
      <c r="A36" s="2"/>
      <c r="C36" s="15"/>
    </row>
    <row r="37" spans="1:11" x14ac:dyDescent="0.3">
      <c r="C37" s="15"/>
    </row>
    <row r="38" spans="1:11" x14ac:dyDescent="0.3">
      <c r="C38" s="15"/>
    </row>
    <row r="39" spans="1:11" x14ac:dyDescent="0.3">
      <c r="C39" s="15"/>
    </row>
    <row r="40" spans="1:11" x14ac:dyDescent="0.3">
      <c r="C40" s="15"/>
    </row>
    <row r="41" spans="1:11" x14ac:dyDescent="0.3">
      <c r="B41" s="15"/>
      <c r="C41" s="15"/>
    </row>
    <row r="42" spans="1:11" x14ac:dyDescent="0.3">
      <c r="C42" s="15"/>
    </row>
    <row r="43" spans="1:11" x14ac:dyDescent="0.3">
      <c r="B43" s="15"/>
      <c r="C43" s="15"/>
    </row>
    <row r="44" spans="1:11" x14ac:dyDescent="0.3">
      <c r="C44" s="15"/>
    </row>
    <row r="45" spans="1:11" x14ac:dyDescent="0.3">
      <c r="B45" s="15"/>
      <c r="C45" s="15"/>
    </row>
    <row r="46" spans="1:11" x14ac:dyDescent="0.3">
      <c r="C46" s="15"/>
    </row>
    <row r="47" spans="1:11" x14ac:dyDescent="0.3">
      <c r="C47" s="15"/>
    </row>
    <row r="48" spans="1:11" x14ac:dyDescent="0.3">
      <c r="C48" s="15"/>
    </row>
    <row r="49" spans="2:7" x14ac:dyDescent="0.3">
      <c r="C49" s="15"/>
    </row>
    <row r="50" spans="2:7" x14ac:dyDescent="0.3">
      <c r="C50" s="15"/>
    </row>
    <row r="51" spans="2:7" x14ac:dyDescent="0.3">
      <c r="C51" s="15"/>
    </row>
    <row r="52" spans="2:7" x14ac:dyDescent="0.3">
      <c r="C52" s="15"/>
    </row>
    <row r="53" spans="2:7" x14ac:dyDescent="0.3">
      <c r="C53" s="15"/>
    </row>
    <row r="54" spans="2:7" x14ac:dyDescent="0.3">
      <c r="B54" s="15"/>
      <c r="C54" s="15"/>
      <c r="G54" s="15"/>
    </row>
    <row r="55" spans="2:7" x14ac:dyDescent="0.3">
      <c r="C55" s="15"/>
      <c r="G55" s="15"/>
    </row>
    <row r="56" spans="2:7" x14ac:dyDescent="0.3">
      <c r="C56" s="15"/>
      <c r="G56" s="15"/>
    </row>
    <row r="57" spans="2:7" x14ac:dyDescent="0.3">
      <c r="C57" s="15"/>
      <c r="G57" s="15"/>
    </row>
    <row r="58" spans="2:7" x14ac:dyDescent="0.3">
      <c r="C58" s="15"/>
      <c r="G58" s="15"/>
    </row>
    <row r="59" spans="2:7" x14ac:dyDescent="0.3">
      <c r="C59" s="15"/>
      <c r="G59" s="15"/>
    </row>
    <row r="60" spans="2:7" x14ac:dyDescent="0.3">
      <c r="C60" s="15"/>
      <c r="G60" s="15"/>
    </row>
    <row r="61" spans="2:7" x14ac:dyDescent="0.3">
      <c r="C61" s="15"/>
      <c r="G61" s="15"/>
    </row>
    <row r="62" spans="2:7" x14ac:dyDescent="0.3">
      <c r="C62" s="15"/>
      <c r="F62" s="15"/>
    </row>
    <row r="63" spans="2:7" x14ac:dyDescent="0.3">
      <c r="C63" s="15"/>
      <c r="F63" s="15"/>
    </row>
    <row r="64" spans="2:7" x14ac:dyDescent="0.3">
      <c r="C64" s="15"/>
      <c r="F64" s="15"/>
    </row>
    <row r="65" spans="3:6" x14ac:dyDescent="0.3">
      <c r="C65" s="15"/>
      <c r="F65" s="15"/>
    </row>
    <row r="66" spans="3:6" x14ac:dyDescent="0.3">
      <c r="C66" s="15"/>
      <c r="F66" s="15"/>
    </row>
    <row r="67" spans="3:6" x14ac:dyDescent="0.3">
      <c r="C67" s="15"/>
      <c r="F67" s="15"/>
    </row>
    <row r="68" spans="3:6" x14ac:dyDescent="0.3">
      <c r="C68" s="15"/>
      <c r="F68" s="15"/>
    </row>
    <row r="69" spans="3:6" x14ac:dyDescent="0.3">
      <c r="C69" s="15"/>
      <c r="F69" s="15"/>
    </row>
    <row r="70" spans="3:6" x14ac:dyDescent="0.3">
      <c r="C70" s="15"/>
    </row>
    <row r="71" spans="3:6" x14ac:dyDescent="0.3">
      <c r="C71" s="15"/>
    </row>
    <row r="72" spans="3:6" x14ac:dyDescent="0.3">
      <c r="C72" s="15"/>
    </row>
    <row r="73" spans="3:6" x14ac:dyDescent="0.3">
      <c r="C73" s="15"/>
    </row>
    <row r="74" spans="3:6" x14ac:dyDescent="0.3">
      <c r="C74" s="1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B32" sqref="B32:F32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44473</v>
      </c>
      <c r="B4" s="3" t="s">
        <v>42</v>
      </c>
      <c r="C4" s="10">
        <v>40</v>
      </c>
      <c r="D4" s="10">
        <v>977</v>
      </c>
      <c r="E4" s="15">
        <f t="shared" ref="E4:E12" si="0">+C4+D4</f>
        <v>1017</v>
      </c>
      <c r="F4" s="10">
        <v>33</v>
      </c>
      <c r="G4" s="13">
        <f t="shared" ref="G4:G12" si="1">(1000/F4)*C4</f>
        <v>1212.1212121212122</v>
      </c>
      <c r="I4" s="10">
        <v>24</v>
      </c>
      <c r="J4" s="15">
        <v>1089</v>
      </c>
      <c r="K4" s="15">
        <f t="shared" ref="K4:K12" si="2">+I4+J4</f>
        <v>1113</v>
      </c>
      <c r="L4" s="10">
        <v>33</v>
      </c>
      <c r="M4" s="10">
        <f>+(C4-I4)/C4*100</f>
        <v>40</v>
      </c>
      <c r="N4" s="10">
        <f>+(D4-J4)/D4*100</f>
        <v>-11.463664278403275</v>
      </c>
      <c r="O4" s="10">
        <f>+(E4-K4)/E4*100</f>
        <v>-9.4395280235988199</v>
      </c>
      <c r="P4" s="13">
        <f t="shared" ref="P4:P12" si="3">(1000/L4)*I4</f>
        <v>727.27272727272725</v>
      </c>
    </row>
    <row r="5" spans="1:16" x14ac:dyDescent="0.3">
      <c r="A5" s="2">
        <v>44473</v>
      </c>
      <c r="B5" s="3" t="s">
        <v>43</v>
      </c>
      <c r="C5" s="10">
        <v>59</v>
      </c>
      <c r="D5" s="15">
        <v>2529</v>
      </c>
      <c r="E5" s="15">
        <f t="shared" si="0"/>
        <v>2588</v>
      </c>
      <c r="F5" s="10">
        <v>33</v>
      </c>
      <c r="G5" s="13">
        <f t="shared" si="1"/>
        <v>1787.878787878788</v>
      </c>
      <c r="I5" s="10">
        <v>45</v>
      </c>
      <c r="J5" s="15">
        <v>1298</v>
      </c>
      <c r="K5" s="15">
        <f t="shared" si="2"/>
        <v>1343</v>
      </c>
      <c r="L5" s="10">
        <v>33</v>
      </c>
      <c r="M5" s="10">
        <f t="shared" ref="M5:O12" si="4">+(C5-I5)/C5*100</f>
        <v>23.728813559322035</v>
      </c>
      <c r="N5" s="10">
        <f t="shared" si="4"/>
        <v>48.675365757216291</v>
      </c>
      <c r="O5" s="10">
        <f t="shared" si="4"/>
        <v>48.106646058732608</v>
      </c>
      <c r="P5" s="13">
        <f t="shared" si="3"/>
        <v>1363.6363636363637</v>
      </c>
    </row>
    <row r="6" spans="1:16" x14ac:dyDescent="0.3">
      <c r="A6" s="2">
        <v>44473</v>
      </c>
      <c r="B6" s="3" t="s">
        <v>40</v>
      </c>
      <c r="C6" s="10">
        <v>38</v>
      </c>
      <c r="D6" s="10">
        <v>948</v>
      </c>
      <c r="E6" s="15">
        <f t="shared" si="0"/>
        <v>986</v>
      </c>
      <c r="F6" s="10">
        <v>33</v>
      </c>
      <c r="G6" s="13">
        <f t="shared" si="1"/>
        <v>1151.5151515151515</v>
      </c>
      <c r="I6" s="10">
        <v>59</v>
      </c>
      <c r="J6" s="15">
        <v>1382</v>
      </c>
      <c r="K6" s="15">
        <f t="shared" si="2"/>
        <v>1441</v>
      </c>
      <c r="L6" s="10">
        <v>33</v>
      </c>
      <c r="M6" s="10">
        <f t="shared" si="4"/>
        <v>-55.26315789473685</v>
      </c>
      <c r="N6" s="10">
        <f t="shared" si="4"/>
        <v>-45.780590717299582</v>
      </c>
      <c r="O6" s="10">
        <f t="shared" si="4"/>
        <v>-46.146044624746452</v>
      </c>
      <c r="P6" s="13">
        <f t="shared" si="3"/>
        <v>1787.878787878788</v>
      </c>
    </row>
    <row r="7" spans="1:16" x14ac:dyDescent="0.3">
      <c r="A7" s="2">
        <v>44473</v>
      </c>
      <c r="B7" s="3" t="s">
        <v>41</v>
      </c>
      <c r="C7" s="10">
        <v>48</v>
      </c>
      <c r="D7" s="15">
        <v>1239</v>
      </c>
      <c r="E7" s="15">
        <f t="shared" si="0"/>
        <v>1287</v>
      </c>
      <c r="F7" s="10">
        <v>33</v>
      </c>
      <c r="G7" s="13">
        <f t="shared" si="1"/>
        <v>1454.5454545454545</v>
      </c>
      <c r="I7" s="10">
        <v>46</v>
      </c>
      <c r="J7" s="15">
        <v>1562</v>
      </c>
      <c r="K7" s="15">
        <f t="shared" si="2"/>
        <v>1608</v>
      </c>
      <c r="L7" s="10">
        <v>33</v>
      </c>
      <c r="M7" s="10">
        <f t="shared" si="4"/>
        <v>4.1666666666666661</v>
      </c>
      <c r="N7" s="10">
        <f t="shared" si="4"/>
        <v>-26.069410815173526</v>
      </c>
      <c r="O7" s="10">
        <f t="shared" si="4"/>
        <v>-24.941724941724942</v>
      </c>
      <c r="P7" s="13">
        <f t="shared" si="3"/>
        <v>1393.939393939394</v>
      </c>
    </row>
    <row r="8" spans="1:16" x14ac:dyDescent="0.3">
      <c r="A8" s="2">
        <v>44473</v>
      </c>
      <c r="B8" s="3" t="s">
        <v>37</v>
      </c>
      <c r="C8" s="10">
        <v>54</v>
      </c>
      <c r="D8" s="15">
        <v>1608</v>
      </c>
      <c r="E8" s="15">
        <f t="shared" si="0"/>
        <v>1662</v>
      </c>
      <c r="F8" s="10">
        <v>33</v>
      </c>
      <c r="G8" s="13">
        <f t="shared" si="1"/>
        <v>1636.3636363636365</v>
      </c>
      <c r="I8" s="15">
        <v>34</v>
      </c>
      <c r="J8" s="15">
        <v>1381</v>
      </c>
      <c r="K8" s="15">
        <f t="shared" si="2"/>
        <v>1415</v>
      </c>
      <c r="L8" s="10">
        <v>33</v>
      </c>
      <c r="M8" s="10">
        <f t="shared" si="4"/>
        <v>37.037037037037038</v>
      </c>
      <c r="N8" s="10">
        <f t="shared" si="4"/>
        <v>14.116915422885572</v>
      </c>
      <c r="O8" s="10">
        <f t="shared" si="4"/>
        <v>14.861612515042118</v>
      </c>
      <c r="P8" s="13">
        <f t="shared" si="3"/>
        <v>1030.3030303030303</v>
      </c>
    </row>
    <row r="9" spans="1:16" x14ac:dyDescent="0.3">
      <c r="A9" s="2">
        <v>44473</v>
      </c>
      <c r="B9" s="3" t="s">
        <v>39</v>
      </c>
      <c r="C9" s="10">
        <v>36</v>
      </c>
      <c r="D9" s="15">
        <v>1596</v>
      </c>
      <c r="E9" s="15">
        <f t="shared" si="0"/>
        <v>1632</v>
      </c>
      <c r="F9" s="10">
        <v>33</v>
      </c>
      <c r="G9" s="13">
        <f t="shared" si="1"/>
        <v>1090.909090909091</v>
      </c>
      <c r="I9" s="10">
        <v>32</v>
      </c>
      <c r="J9" s="15">
        <v>1571</v>
      </c>
      <c r="K9" s="15">
        <f t="shared" si="2"/>
        <v>1603</v>
      </c>
      <c r="L9" s="10">
        <v>33</v>
      </c>
      <c r="M9" s="10">
        <f t="shared" si="4"/>
        <v>11.111111111111111</v>
      </c>
      <c r="N9" s="10">
        <f t="shared" si="4"/>
        <v>1.5664160401002505</v>
      </c>
      <c r="O9" s="10">
        <f t="shared" si="4"/>
        <v>1.7769607843137254</v>
      </c>
      <c r="P9" s="13">
        <f t="shared" si="3"/>
        <v>969.69696969696975</v>
      </c>
    </row>
    <row r="10" spans="1:16" x14ac:dyDescent="0.3">
      <c r="A10" s="2">
        <v>44473</v>
      </c>
      <c r="B10" s="3" t="s">
        <v>38</v>
      </c>
      <c r="C10" s="15">
        <v>313</v>
      </c>
      <c r="D10" s="15">
        <v>2671</v>
      </c>
      <c r="E10" s="15">
        <f t="shared" si="0"/>
        <v>2984</v>
      </c>
      <c r="F10" s="10">
        <v>33</v>
      </c>
      <c r="G10" s="13">
        <f t="shared" si="1"/>
        <v>9484.8484848484859</v>
      </c>
      <c r="I10" s="10">
        <v>26</v>
      </c>
      <c r="J10" s="15">
        <v>1321</v>
      </c>
      <c r="K10" s="15">
        <f t="shared" si="2"/>
        <v>1347</v>
      </c>
      <c r="L10" s="10">
        <v>33</v>
      </c>
      <c r="M10" s="10">
        <f t="shared" si="4"/>
        <v>91.693290734824288</v>
      </c>
      <c r="N10" s="10">
        <f t="shared" si="4"/>
        <v>50.542867839760383</v>
      </c>
      <c r="O10" s="10">
        <f t="shared" si="4"/>
        <v>54.859249329758711</v>
      </c>
      <c r="P10" s="13">
        <f t="shared" si="3"/>
        <v>787.87878787878788</v>
      </c>
    </row>
    <row r="11" spans="1:16" x14ac:dyDescent="0.3">
      <c r="A11" s="2">
        <v>44473</v>
      </c>
      <c r="B11" s="3" t="s">
        <v>36</v>
      </c>
      <c r="C11" s="10">
        <v>40</v>
      </c>
      <c r="D11" s="15">
        <v>2094</v>
      </c>
      <c r="E11" s="15">
        <f t="shared" si="0"/>
        <v>2134</v>
      </c>
      <c r="F11" s="10">
        <v>33</v>
      </c>
      <c r="G11" s="13">
        <f t="shared" si="1"/>
        <v>1212.1212121212122</v>
      </c>
      <c r="I11" s="10">
        <v>33</v>
      </c>
      <c r="J11" s="15">
        <v>1305</v>
      </c>
      <c r="K11" s="15">
        <f t="shared" si="2"/>
        <v>1338</v>
      </c>
      <c r="L11" s="10">
        <v>33</v>
      </c>
      <c r="M11" s="10">
        <f t="shared" si="4"/>
        <v>17.5</v>
      </c>
      <c r="N11" s="10">
        <f t="shared" si="4"/>
        <v>37.679083094555878</v>
      </c>
      <c r="O11" s="10">
        <f t="shared" si="4"/>
        <v>37.300843486410493</v>
      </c>
      <c r="P11" s="13">
        <f t="shared" si="3"/>
        <v>1000</v>
      </c>
    </row>
    <row r="12" spans="1:16" x14ac:dyDescent="0.3">
      <c r="A12" s="2">
        <v>44473</v>
      </c>
      <c r="B12" s="3" t="s">
        <v>44</v>
      </c>
      <c r="C12" s="10">
        <v>47</v>
      </c>
      <c r="D12" s="15">
        <v>1424</v>
      </c>
      <c r="E12" s="15">
        <f t="shared" si="0"/>
        <v>1471</v>
      </c>
      <c r="F12" s="10">
        <v>33</v>
      </c>
      <c r="G12" s="13">
        <f t="shared" si="1"/>
        <v>1424.2424242424242</v>
      </c>
      <c r="I12" s="10">
        <v>59</v>
      </c>
      <c r="J12" s="15">
        <v>1635</v>
      </c>
      <c r="K12" s="15">
        <f t="shared" si="2"/>
        <v>1694</v>
      </c>
      <c r="L12" s="10">
        <v>33</v>
      </c>
      <c r="M12" s="10">
        <f t="shared" si="4"/>
        <v>-25.531914893617021</v>
      </c>
      <c r="N12" s="10">
        <f t="shared" si="4"/>
        <v>-14.817415730337077</v>
      </c>
      <c r="O12" s="10">
        <f t="shared" si="4"/>
        <v>-15.159755268524814</v>
      </c>
      <c r="P12" s="13">
        <f t="shared" si="3"/>
        <v>1787.878787878788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44473</v>
      </c>
      <c r="B15" s="3" t="s">
        <v>42</v>
      </c>
      <c r="C15" s="10">
        <v>12</v>
      </c>
      <c r="D15" s="10">
        <v>812</v>
      </c>
      <c r="E15" s="15">
        <f t="shared" ref="E15:E22" si="5">+C15+D15</f>
        <v>824</v>
      </c>
      <c r="F15" s="10">
        <v>33</v>
      </c>
      <c r="G15" s="13">
        <f t="shared" ref="G15:G22" si="6">(1000/F15)*C15</f>
        <v>363.63636363636363</v>
      </c>
      <c r="I15" s="10">
        <v>13</v>
      </c>
      <c r="J15" s="15">
        <v>1280</v>
      </c>
      <c r="K15" s="15">
        <f t="shared" ref="K15:K17" si="7">+I15+J15</f>
        <v>1293</v>
      </c>
      <c r="L15" s="10">
        <v>33</v>
      </c>
      <c r="M15" s="10">
        <f>+(C15-I15)/C15*100</f>
        <v>-8.3333333333333321</v>
      </c>
      <c r="N15" s="10">
        <f t="shared" ref="M15:O22" si="8">+(D15-J15)/D15*100</f>
        <v>-57.635467980295566</v>
      </c>
      <c r="O15" s="10">
        <f t="shared" si="8"/>
        <v>-56.917475728155345</v>
      </c>
      <c r="P15" s="13">
        <f t="shared" ref="P15:P22" si="9">(1000/L15)*I15</f>
        <v>393.93939393939394</v>
      </c>
    </row>
    <row r="16" spans="1:16" x14ac:dyDescent="0.3">
      <c r="A16" s="2">
        <v>44473</v>
      </c>
      <c r="B16" s="3" t="s">
        <v>43</v>
      </c>
      <c r="C16" s="10">
        <v>15</v>
      </c>
      <c r="D16" s="10">
        <v>910</v>
      </c>
      <c r="E16" s="15">
        <f t="shared" si="5"/>
        <v>925</v>
      </c>
      <c r="F16" s="10">
        <v>33</v>
      </c>
      <c r="G16" s="13">
        <f t="shared" si="6"/>
        <v>454.54545454545456</v>
      </c>
      <c r="I16" s="10">
        <v>6</v>
      </c>
      <c r="J16" s="10">
        <v>935</v>
      </c>
      <c r="K16" s="15">
        <f t="shared" si="7"/>
        <v>941</v>
      </c>
      <c r="L16" s="10">
        <v>33</v>
      </c>
      <c r="M16" s="10">
        <f t="shared" si="8"/>
        <v>60</v>
      </c>
      <c r="N16" s="10">
        <f t="shared" si="8"/>
        <v>-2.7472527472527473</v>
      </c>
      <c r="O16" s="10">
        <f t="shared" si="8"/>
        <v>-1.7297297297297298</v>
      </c>
      <c r="P16" s="13">
        <f t="shared" si="9"/>
        <v>181.81818181818181</v>
      </c>
    </row>
    <row r="17" spans="1:16" x14ac:dyDescent="0.3">
      <c r="A17" s="2">
        <v>44473</v>
      </c>
      <c r="B17" s="3" t="s">
        <v>40</v>
      </c>
      <c r="C17" s="10">
        <v>15</v>
      </c>
      <c r="D17" s="10">
        <v>858</v>
      </c>
      <c r="E17" s="15">
        <f t="shared" si="5"/>
        <v>873</v>
      </c>
      <c r="F17" s="10">
        <v>33</v>
      </c>
      <c r="G17" s="13">
        <f t="shared" si="6"/>
        <v>454.54545454545456</v>
      </c>
      <c r="I17" s="10">
        <v>17</v>
      </c>
      <c r="J17" s="15">
        <v>1054</v>
      </c>
      <c r="K17" s="15">
        <f t="shared" si="7"/>
        <v>1071</v>
      </c>
      <c r="L17" s="10">
        <v>33</v>
      </c>
      <c r="M17" s="10">
        <f t="shared" si="8"/>
        <v>-13.333333333333334</v>
      </c>
      <c r="N17" s="10">
        <f t="shared" si="8"/>
        <v>-22.843822843822846</v>
      </c>
      <c r="O17" s="10">
        <f t="shared" si="8"/>
        <v>-22.680412371134022</v>
      </c>
      <c r="P17" s="13">
        <f t="shared" si="9"/>
        <v>515.15151515151513</v>
      </c>
    </row>
    <row r="18" spans="1:16" x14ac:dyDescent="0.3">
      <c r="A18" s="2">
        <v>44473</v>
      </c>
      <c r="B18" s="3" t="s">
        <v>41</v>
      </c>
      <c r="C18" s="15">
        <v>27</v>
      </c>
      <c r="D18" s="10">
        <v>960</v>
      </c>
      <c r="E18" s="15">
        <f t="shared" si="5"/>
        <v>987</v>
      </c>
      <c r="F18" s="10">
        <v>33</v>
      </c>
      <c r="G18" s="13">
        <f t="shared" si="6"/>
        <v>818.18181818181824</v>
      </c>
      <c r="I18" s="10">
        <v>31</v>
      </c>
      <c r="J18" s="10">
        <v>958</v>
      </c>
      <c r="K18" s="15">
        <f t="shared" ref="K18:K22" si="10">+I18+J18</f>
        <v>989</v>
      </c>
      <c r="L18" s="10">
        <v>33</v>
      </c>
      <c r="M18" s="10">
        <f t="shared" si="8"/>
        <v>-14.814814814814813</v>
      </c>
      <c r="N18" s="10">
        <f t="shared" si="8"/>
        <v>0.20833333333333334</v>
      </c>
      <c r="O18" s="10">
        <f t="shared" si="8"/>
        <v>-0.2026342451874367</v>
      </c>
      <c r="P18" s="13">
        <f t="shared" si="9"/>
        <v>939.39393939393949</v>
      </c>
    </row>
    <row r="19" spans="1:16" x14ac:dyDescent="0.3">
      <c r="A19" s="2">
        <v>44473</v>
      </c>
      <c r="B19" s="3" t="s">
        <v>37</v>
      </c>
      <c r="C19" s="10">
        <v>19</v>
      </c>
      <c r="D19" s="15">
        <v>1834</v>
      </c>
      <c r="E19" s="15">
        <f t="shared" si="5"/>
        <v>1853</v>
      </c>
      <c r="F19" s="10">
        <v>33</v>
      </c>
      <c r="G19" s="13">
        <f t="shared" si="6"/>
        <v>575.75757575757575</v>
      </c>
      <c r="I19" s="10">
        <v>21</v>
      </c>
      <c r="J19" s="15">
        <v>1930</v>
      </c>
      <c r="K19" s="15">
        <f t="shared" si="10"/>
        <v>1951</v>
      </c>
      <c r="L19" s="10">
        <v>33</v>
      </c>
      <c r="M19" s="10">
        <f t="shared" si="8"/>
        <v>-10.526315789473683</v>
      </c>
      <c r="N19" s="10">
        <f t="shared" si="8"/>
        <v>-5.2344601962922575</v>
      </c>
      <c r="O19" s="10">
        <f t="shared" si="8"/>
        <v>-5.2887209929843495</v>
      </c>
      <c r="P19" s="13">
        <f t="shared" si="9"/>
        <v>636.36363636363637</v>
      </c>
    </row>
    <row r="20" spans="1:16" x14ac:dyDescent="0.3">
      <c r="A20" s="2">
        <v>44473</v>
      </c>
      <c r="B20" s="3" t="s">
        <v>39</v>
      </c>
      <c r="C20" s="10">
        <v>16</v>
      </c>
      <c r="D20" s="15">
        <v>1470</v>
      </c>
      <c r="E20" s="15">
        <f t="shared" si="5"/>
        <v>1486</v>
      </c>
      <c r="F20" s="10">
        <v>33</v>
      </c>
      <c r="G20" s="13">
        <f t="shared" si="6"/>
        <v>484.84848484848487</v>
      </c>
      <c r="I20" s="10">
        <v>20</v>
      </c>
      <c r="J20" s="15">
        <v>1518</v>
      </c>
      <c r="K20" s="15">
        <f t="shared" si="10"/>
        <v>1538</v>
      </c>
      <c r="L20" s="10">
        <v>33</v>
      </c>
      <c r="M20" s="10">
        <f t="shared" si="8"/>
        <v>-25</v>
      </c>
      <c r="N20" s="10">
        <f t="shared" si="8"/>
        <v>-3.2653061224489797</v>
      </c>
      <c r="O20" s="10">
        <f t="shared" si="8"/>
        <v>-3.4993270524899054</v>
      </c>
      <c r="P20" s="13">
        <f t="shared" si="9"/>
        <v>606.06060606060612</v>
      </c>
    </row>
    <row r="21" spans="1:16" x14ac:dyDescent="0.3">
      <c r="A21" s="2">
        <v>44473</v>
      </c>
      <c r="B21" s="3" t="s">
        <v>38</v>
      </c>
      <c r="C21" s="10">
        <v>23</v>
      </c>
      <c r="D21" s="15">
        <v>1648</v>
      </c>
      <c r="E21" s="15">
        <f t="shared" si="5"/>
        <v>1671</v>
      </c>
      <c r="F21" s="10">
        <v>33</v>
      </c>
      <c r="G21" s="13">
        <f t="shared" si="6"/>
        <v>696.969696969697</v>
      </c>
      <c r="I21" s="10">
        <v>42</v>
      </c>
      <c r="J21" s="15">
        <v>1703</v>
      </c>
      <c r="K21" s="15">
        <f t="shared" si="10"/>
        <v>1745</v>
      </c>
      <c r="L21" s="10">
        <v>33</v>
      </c>
      <c r="M21" s="10">
        <f>+(C21-I21)/C21*100</f>
        <v>-82.608695652173907</v>
      </c>
      <c r="N21" s="10">
        <f t="shared" si="8"/>
        <v>-3.337378640776699</v>
      </c>
      <c r="O21" s="10">
        <f t="shared" si="8"/>
        <v>-4.4284859365649316</v>
      </c>
      <c r="P21" s="13">
        <f t="shared" si="9"/>
        <v>1272.7272727272727</v>
      </c>
    </row>
    <row r="22" spans="1:16" x14ac:dyDescent="0.3">
      <c r="A22" s="2">
        <v>44473</v>
      </c>
      <c r="B22" s="3" t="s">
        <v>36</v>
      </c>
      <c r="C22" s="10">
        <v>17</v>
      </c>
      <c r="D22" s="15">
        <v>1463</v>
      </c>
      <c r="E22" s="15">
        <f t="shared" si="5"/>
        <v>1480</v>
      </c>
      <c r="F22" s="10">
        <v>33</v>
      </c>
      <c r="G22" s="13">
        <f t="shared" si="6"/>
        <v>515.15151515151513</v>
      </c>
      <c r="I22" s="10">
        <v>19</v>
      </c>
      <c r="J22" s="15">
        <v>1258</v>
      </c>
      <c r="K22" s="15">
        <f t="shared" si="10"/>
        <v>1277</v>
      </c>
      <c r="L22" s="10">
        <v>33</v>
      </c>
      <c r="M22" s="10">
        <f t="shared" si="8"/>
        <v>-11.76470588235294</v>
      </c>
      <c r="N22" s="10">
        <f t="shared" si="8"/>
        <v>14.012303485987696</v>
      </c>
      <c r="O22" s="10">
        <f t="shared" si="8"/>
        <v>13.716216216216214</v>
      </c>
      <c r="P22" s="13">
        <f t="shared" si="9"/>
        <v>575.75757575757575</v>
      </c>
    </row>
    <row r="23" spans="1:16" x14ac:dyDescent="0.3">
      <c r="A23" s="2"/>
      <c r="G23" s="13"/>
      <c r="P23" s="13"/>
    </row>
    <row r="24" spans="1:16" x14ac:dyDescent="0.3">
      <c r="A24" s="2" t="s">
        <v>142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28834</v>
      </c>
      <c r="C29" s="15">
        <v>14182</v>
      </c>
      <c r="D29" s="10">
        <v>33</v>
      </c>
      <c r="E29" s="15">
        <f>B29+C29</f>
        <v>43016</v>
      </c>
      <c r="F29" s="13">
        <f>E29/D29*1000</f>
        <v>1303515.1515151516</v>
      </c>
      <c r="G29" s="13"/>
    </row>
    <row r="30" spans="1:16" x14ac:dyDescent="0.3">
      <c r="A30" s="10" t="s">
        <v>7</v>
      </c>
      <c r="C30" s="15"/>
      <c r="D30" s="10">
        <v>33</v>
      </c>
      <c r="E30" s="15">
        <f>B30+C30</f>
        <v>0</v>
      </c>
      <c r="F30" s="13">
        <f>E30/D30*1000</f>
        <v>0</v>
      </c>
      <c r="G30" s="13"/>
      <c r="K30" s="15"/>
    </row>
    <row r="31" spans="1:16" x14ac:dyDescent="0.3">
      <c r="A31" s="10" t="s">
        <v>131</v>
      </c>
      <c r="B31" s="15"/>
      <c r="C31" s="15"/>
      <c r="D31" s="10">
        <v>33</v>
      </c>
      <c r="E31" s="15">
        <f>B31+C31</f>
        <v>0</v>
      </c>
      <c r="F31" s="13">
        <f>E31/D31*1000</f>
        <v>0</v>
      </c>
      <c r="K31" s="15"/>
    </row>
    <row r="32" spans="1:16" x14ac:dyDescent="0.3">
      <c r="A32" s="10" t="s">
        <v>141</v>
      </c>
      <c r="B32" s="10">
        <v>84</v>
      </c>
      <c r="C32" s="15">
        <v>4996</v>
      </c>
      <c r="D32" s="10">
        <v>33</v>
      </c>
      <c r="E32" s="15">
        <f>B32+C32</f>
        <v>5080</v>
      </c>
      <c r="F32" s="13">
        <f>E32/D32*1000</f>
        <v>153939.39393939395</v>
      </c>
      <c r="K32" s="15"/>
    </row>
    <row r="33" spans="1:11" x14ac:dyDescent="0.3">
      <c r="C33" s="15"/>
      <c r="E33" s="15"/>
      <c r="K33" s="15"/>
    </row>
    <row r="34" spans="1:11" x14ac:dyDescent="0.3">
      <c r="A34" s="9" t="s">
        <v>46</v>
      </c>
      <c r="B34" s="9"/>
      <c r="C34" s="9"/>
      <c r="D34" s="9"/>
      <c r="E34" s="9"/>
      <c r="F34" s="9"/>
      <c r="G34" s="9"/>
      <c r="H34" s="9"/>
      <c r="I34"/>
      <c r="K34" s="15"/>
    </row>
    <row r="35" spans="1:11" x14ac:dyDescent="0.3">
      <c r="A35" s="9" t="s">
        <v>47</v>
      </c>
      <c r="B35" s="9"/>
      <c r="C35" s="9"/>
      <c r="D35" s="9"/>
      <c r="E35" s="9"/>
      <c r="F35" s="9"/>
      <c r="G35" s="9"/>
      <c r="H35" s="9"/>
      <c r="I35"/>
    </row>
    <row r="36" spans="1:11" x14ac:dyDescent="0.3">
      <c r="A36" t="s">
        <v>48</v>
      </c>
      <c r="B36"/>
      <c r="C36"/>
      <c r="D36"/>
      <c r="E36"/>
      <c r="F36"/>
      <c r="G36"/>
      <c r="H36"/>
      <c r="I36"/>
    </row>
    <row r="37" spans="1:11" x14ac:dyDescent="0.3">
      <c r="C37" s="15"/>
      <c r="H37" s="15"/>
      <c r="K37" s="15"/>
    </row>
    <row r="38" spans="1:11" x14ac:dyDescent="0.3">
      <c r="C38" s="15"/>
    </row>
    <row r="39" spans="1:11" x14ac:dyDescent="0.3">
      <c r="C39" s="15"/>
    </row>
    <row r="40" spans="1:11" x14ac:dyDescent="0.3">
      <c r="C40" s="15"/>
    </row>
    <row r="41" spans="1:11" x14ac:dyDescent="0.3">
      <c r="B41" s="15"/>
    </row>
    <row r="43" spans="1:11" x14ac:dyDescent="0.3">
      <c r="B43" s="15"/>
      <c r="C43" s="15"/>
    </row>
    <row r="44" spans="1:11" x14ac:dyDescent="0.3">
      <c r="C44" s="15"/>
    </row>
    <row r="45" spans="1:11" x14ac:dyDescent="0.3">
      <c r="B45" s="15"/>
      <c r="C45" s="15"/>
    </row>
    <row r="46" spans="1:11" x14ac:dyDescent="0.3">
      <c r="C46" s="15"/>
    </row>
    <row r="47" spans="1:11" x14ac:dyDescent="0.3">
      <c r="C47" s="15"/>
    </row>
    <row r="48" spans="1:11" x14ac:dyDescent="0.3">
      <c r="C48" s="15"/>
    </row>
    <row r="49" spans="2:7" x14ac:dyDescent="0.3">
      <c r="C49" s="15"/>
    </row>
    <row r="50" spans="2:7" x14ac:dyDescent="0.3">
      <c r="C50" s="15"/>
    </row>
    <row r="51" spans="2:7" x14ac:dyDescent="0.3">
      <c r="C51" s="15"/>
    </row>
    <row r="52" spans="2:7" x14ac:dyDescent="0.3">
      <c r="C52" s="15"/>
    </row>
    <row r="53" spans="2:7" x14ac:dyDescent="0.3">
      <c r="B53" s="15"/>
      <c r="C53" s="15"/>
    </row>
    <row r="54" spans="2:7" x14ac:dyDescent="0.3">
      <c r="B54" s="15"/>
      <c r="C54" s="15"/>
      <c r="G54" s="15"/>
    </row>
    <row r="55" spans="2:7" x14ac:dyDescent="0.3">
      <c r="C55" s="15"/>
      <c r="G55" s="15"/>
    </row>
    <row r="56" spans="2:7" x14ac:dyDescent="0.3">
      <c r="C56" s="15"/>
      <c r="G56" s="15"/>
    </row>
    <row r="57" spans="2:7" x14ac:dyDescent="0.3">
      <c r="C57" s="15"/>
      <c r="G57" s="15"/>
    </row>
    <row r="58" spans="2:7" x14ac:dyDescent="0.3">
      <c r="C58" s="15"/>
      <c r="G58" s="15"/>
    </row>
    <row r="59" spans="2:7" x14ac:dyDescent="0.3">
      <c r="C59" s="15"/>
      <c r="G59" s="15"/>
    </row>
    <row r="60" spans="2:7" x14ac:dyDescent="0.3">
      <c r="C60" s="15"/>
      <c r="G60" s="15"/>
    </row>
    <row r="61" spans="2:7" x14ac:dyDescent="0.3">
      <c r="C61" s="15"/>
      <c r="G61" s="15"/>
    </row>
    <row r="62" spans="2:7" x14ac:dyDescent="0.3">
      <c r="F62" s="15"/>
    </row>
    <row r="63" spans="2:7" x14ac:dyDescent="0.3">
      <c r="C63" s="15"/>
      <c r="F63" s="15"/>
    </row>
    <row r="64" spans="2:7" x14ac:dyDescent="0.3">
      <c r="F64" s="15"/>
    </row>
    <row r="65" spans="3:6" x14ac:dyDescent="0.3">
      <c r="C65" s="15"/>
      <c r="F65" s="15"/>
    </row>
    <row r="66" spans="3:6" x14ac:dyDescent="0.3">
      <c r="C66" s="15"/>
      <c r="F66" s="15"/>
    </row>
    <row r="67" spans="3:6" x14ac:dyDescent="0.3">
      <c r="C67" s="15"/>
      <c r="F67" s="15"/>
    </row>
    <row r="68" spans="3:6" x14ac:dyDescent="0.3">
      <c r="F68" s="15"/>
    </row>
    <row r="69" spans="3:6" x14ac:dyDescent="0.3">
      <c r="F69" s="15"/>
    </row>
    <row r="71" spans="3:6" x14ac:dyDescent="0.3">
      <c r="C71" s="15"/>
    </row>
    <row r="73" spans="3:6" x14ac:dyDescent="0.3">
      <c r="C73" s="15"/>
    </row>
    <row r="74" spans="3:6" x14ac:dyDescent="0.3">
      <c r="C74" s="1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3" workbookViewId="0">
      <selection activeCell="B32" sqref="B32:F33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44474</v>
      </c>
      <c r="B4" s="3" t="s">
        <v>42</v>
      </c>
      <c r="C4" s="10">
        <v>67</v>
      </c>
      <c r="D4" s="15">
        <v>4224</v>
      </c>
      <c r="E4" s="15">
        <f t="shared" ref="E4:E12" si="0">+C4+D4</f>
        <v>4291</v>
      </c>
      <c r="F4" s="10">
        <v>33</v>
      </c>
      <c r="G4" s="13">
        <f t="shared" ref="G4:G12" si="1">(1000/F4)*C4</f>
        <v>2030.3030303030305</v>
      </c>
      <c r="I4" s="10">
        <v>47</v>
      </c>
      <c r="J4" s="15">
        <v>5406</v>
      </c>
      <c r="K4" s="15">
        <f t="shared" ref="K4:K12" si="2">+I4+J4</f>
        <v>5453</v>
      </c>
      <c r="L4" s="10">
        <v>33</v>
      </c>
      <c r="M4" s="10">
        <f>+(C4-I4)/C4*100</f>
        <v>29.850746268656714</v>
      </c>
      <c r="N4" s="10">
        <f>+(D4-J4)/D4*100</f>
        <v>-27.982954545454547</v>
      </c>
      <c r="O4" s="10">
        <f>+(E4-K4)/E4*100</f>
        <v>-27.079934747145192</v>
      </c>
      <c r="P4" s="13">
        <f t="shared" ref="P4:P12" si="3">(1000/L4)*I4</f>
        <v>1424.2424242424242</v>
      </c>
    </row>
    <row r="5" spans="1:16" x14ac:dyDescent="0.3">
      <c r="A5" s="2">
        <v>44474</v>
      </c>
      <c r="B5" s="3" t="s">
        <v>43</v>
      </c>
      <c r="C5" s="10">
        <v>41</v>
      </c>
      <c r="D5" s="15">
        <v>4802</v>
      </c>
      <c r="E5" s="15">
        <f t="shared" si="0"/>
        <v>4843</v>
      </c>
      <c r="F5" s="10">
        <v>33</v>
      </c>
      <c r="G5" s="13">
        <f t="shared" si="1"/>
        <v>1242.4242424242425</v>
      </c>
      <c r="I5" s="10">
        <v>87</v>
      </c>
      <c r="J5" s="15">
        <v>5595</v>
      </c>
      <c r="K5" s="15">
        <f t="shared" si="2"/>
        <v>5682</v>
      </c>
      <c r="L5" s="10">
        <v>33</v>
      </c>
      <c r="M5" s="10">
        <f t="shared" ref="M5:O12" si="4">+(C5-I5)/C5*100</f>
        <v>-112.19512195121952</v>
      </c>
      <c r="N5" s="10">
        <f t="shared" si="4"/>
        <v>-16.513952519783423</v>
      </c>
      <c r="O5" s="10">
        <f t="shared" si="4"/>
        <v>-17.323972744166838</v>
      </c>
      <c r="P5" s="13">
        <f t="shared" si="3"/>
        <v>2636.3636363636365</v>
      </c>
    </row>
    <row r="6" spans="1:16" x14ac:dyDescent="0.3">
      <c r="A6" s="2">
        <v>44474</v>
      </c>
      <c r="B6" s="3" t="s">
        <v>40</v>
      </c>
      <c r="C6" s="10">
        <v>80</v>
      </c>
      <c r="D6" s="15">
        <v>5983</v>
      </c>
      <c r="E6" s="15">
        <f t="shared" si="0"/>
        <v>6063</v>
      </c>
      <c r="F6" s="10">
        <v>33</v>
      </c>
      <c r="G6" s="13">
        <f t="shared" si="1"/>
        <v>2424.2424242424245</v>
      </c>
      <c r="I6" s="10">
        <v>65</v>
      </c>
      <c r="J6" s="15">
        <v>4975</v>
      </c>
      <c r="K6" s="15">
        <f t="shared" si="2"/>
        <v>5040</v>
      </c>
      <c r="L6" s="10">
        <v>33</v>
      </c>
      <c r="M6" s="10">
        <f t="shared" si="4"/>
        <v>18.75</v>
      </c>
      <c r="N6" s="10">
        <f t="shared" si="4"/>
        <v>16.847735249874646</v>
      </c>
      <c r="O6" s="10">
        <f t="shared" si="4"/>
        <v>16.872835230084114</v>
      </c>
      <c r="P6" s="13">
        <f t="shared" si="3"/>
        <v>1969.6969696969697</v>
      </c>
    </row>
    <row r="7" spans="1:16" x14ac:dyDescent="0.3">
      <c r="A7" s="2">
        <v>44474</v>
      </c>
      <c r="B7" s="3" t="s">
        <v>41</v>
      </c>
      <c r="C7" s="10">
        <v>88</v>
      </c>
      <c r="D7" s="15">
        <v>6299</v>
      </c>
      <c r="E7" s="15">
        <f t="shared" si="0"/>
        <v>6387</v>
      </c>
      <c r="F7" s="10">
        <v>33</v>
      </c>
      <c r="G7" s="13">
        <f t="shared" si="1"/>
        <v>2666.666666666667</v>
      </c>
      <c r="I7" s="10">
        <v>56</v>
      </c>
      <c r="J7" s="15">
        <v>5698</v>
      </c>
      <c r="K7" s="15">
        <f t="shared" si="2"/>
        <v>5754</v>
      </c>
      <c r="L7" s="10">
        <v>33</v>
      </c>
      <c r="M7" s="10">
        <f t="shared" si="4"/>
        <v>36.363636363636367</v>
      </c>
      <c r="N7" s="10">
        <f t="shared" si="4"/>
        <v>9.5411970153992698</v>
      </c>
      <c r="O7" s="10">
        <f t="shared" si="4"/>
        <v>9.9107562235791455</v>
      </c>
      <c r="P7" s="13">
        <f t="shared" si="3"/>
        <v>1696.969696969697</v>
      </c>
    </row>
    <row r="8" spans="1:16" x14ac:dyDescent="0.3">
      <c r="A8" s="2">
        <v>44474</v>
      </c>
      <c r="B8" s="3" t="s">
        <v>37</v>
      </c>
      <c r="C8" s="10">
        <v>46</v>
      </c>
      <c r="D8" s="15">
        <v>5447</v>
      </c>
      <c r="E8" s="15">
        <f t="shared" si="0"/>
        <v>5493</v>
      </c>
      <c r="F8" s="10">
        <v>33</v>
      </c>
      <c r="G8" s="13">
        <f t="shared" si="1"/>
        <v>1393.939393939394</v>
      </c>
      <c r="I8" s="10">
        <v>32</v>
      </c>
      <c r="J8" s="15">
        <v>4392</v>
      </c>
      <c r="K8" s="15">
        <f t="shared" si="2"/>
        <v>4424</v>
      </c>
      <c r="L8" s="10">
        <v>33</v>
      </c>
      <c r="M8" s="10">
        <f t="shared" si="4"/>
        <v>30.434782608695656</v>
      </c>
      <c r="N8" s="10">
        <f t="shared" si="4"/>
        <v>19.368459702588581</v>
      </c>
      <c r="O8" s="10">
        <f t="shared" si="4"/>
        <v>19.46113235026397</v>
      </c>
      <c r="P8" s="13">
        <f t="shared" si="3"/>
        <v>969.69696969696975</v>
      </c>
    </row>
    <row r="9" spans="1:16" x14ac:dyDescent="0.3">
      <c r="A9" s="2">
        <v>44474</v>
      </c>
      <c r="B9" s="3" t="s">
        <v>39</v>
      </c>
      <c r="C9" s="10">
        <v>48</v>
      </c>
      <c r="D9" s="15">
        <v>4385</v>
      </c>
      <c r="E9" s="15">
        <f t="shared" si="0"/>
        <v>4433</v>
      </c>
      <c r="F9" s="10">
        <v>33</v>
      </c>
      <c r="G9" s="13">
        <f t="shared" si="1"/>
        <v>1454.5454545454545</v>
      </c>
      <c r="I9" s="10">
        <v>62</v>
      </c>
      <c r="J9" s="15">
        <v>7383</v>
      </c>
      <c r="K9" s="15">
        <f t="shared" si="2"/>
        <v>7445</v>
      </c>
      <c r="L9" s="10">
        <v>33</v>
      </c>
      <c r="M9" s="10">
        <f t="shared" si="4"/>
        <v>-29.166666666666668</v>
      </c>
      <c r="N9" s="10">
        <f t="shared" si="4"/>
        <v>-68.369441277080952</v>
      </c>
      <c r="O9" s="10">
        <f t="shared" si="4"/>
        <v>-67.944958267538908</v>
      </c>
      <c r="P9" s="13">
        <f t="shared" si="3"/>
        <v>1878.787878787879</v>
      </c>
    </row>
    <row r="10" spans="1:16" x14ac:dyDescent="0.3">
      <c r="A10" s="2">
        <v>44474</v>
      </c>
      <c r="B10" s="3" t="s">
        <v>38</v>
      </c>
      <c r="C10" s="10">
        <v>88</v>
      </c>
      <c r="D10" s="15">
        <v>6905</v>
      </c>
      <c r="E10" s="15">
        <f t="shared" si="0"/>
        <v>6993</v>
      </c>
      <c r="F10" s="10">
        <v>33</v>
      </c>
      <c r="G10" s="13">
        <f t="shared" si="1"/>
        <v>2666.666666666667</v>
      </c>
      <c r="I10" s="10">
        <v>55</v>
      </c>
      <c r="J10" s="15">
        <v>5752</v>
      </c>
      <c r="K10" s="15">
        <f t="shared" si="2"/>
        <v>5807</v>
      </c>
      <c r="L10" s="10">
        <v>33</v>
      </c>
      <c r="M10" s="10">
        <f t="shared" si="4"/>
        <v>37.5</v>
      </c>
      <c r="N10" s="10">
        <f t="shared" si="4"/>
        <v>16.698044895003619</v>
      </c>
      <c r="O10" s="10">
        <f t="shared" si="4"/>
        <v>16.959816959816958</v>
      </c>
      <c r="P10" s="13">
        <f t="shared" si="3"/>
        <v>1666.6666666666667</v>
      </c>
    </row>
    <row r="11" spans="1:16" x14ac:dyDescent="0.3">
      <c r="A11" s="2">
        <v>44474</v>
      </c>
      <c r="B11" s="3" t="s">
        <v>36</v>
      </c>
      <c r="C11" s="10">
        <v>48</v>
      </c>
      <c r="D11" s="15">
        <v>6294</v>
      </c>
      <c r="E11" s="15">
        <f t="shared" si="0"/>
        <v>6342</v>
      </c>
      <c r="F11" s="10">
        <v>33</v>
      </c>
      <c r="G11" s="13">
        <f t="shared" si="1"/>
        <v>1454.5454545454545</v>
      </c>
      <c r="I11" s="10">
        <v>176</v>
      </c>
      <c r="J11" s="15">
        <v>22382</v>
      </c>
      <c r="K11" s="15">
        <f t="shared" si="2"/>
        <v>22558</v>
      </c>
      <c r="L11" s="10">
        <v>33</v>
      </c>
      <c r="M11" s="10">
        <f t="shared" si="4"/>
        <v>-266.66666666666663</v>
      </c>
      <c r="N11" s="10">
        <f t="shared" si="4"/>
        <v>-255.6085160470289</v>
      </c>
      <c r="O11" s="10">
        <f t="shared" si="4"/>
        <v>-255.69221065909807</v>
      </c>
      <c r="P11" s="13">
        <f t="shared" si="3"/>
        <v>5333.3333333333339</v>
      </c>
    </row>
    <row r="12" spans="1:16" x14ac:dyDescent="0.3">
      <c r="A12" s="2">
        <v>44474</v>
      </c>
      <c r="B12" s="3" t="s">
        <v>44</v>
      </c>
      <c r="C12" s="15">
        <v>128</v>
      </c>
      <c r="D12" s="15">
        <v>3716</v>
      </c>
      <c r="E12" s="15">
        <f t="shared" si="0"/>
        <v>3844</v>
      </c>
      <c r="F12" s="10">
        <v>33</v>
      </c>
      <c r="G12" s="13">
        <f t="shared" si="1"/>
        <v>3878.787878787879</v>
      </c>
      <c r="I12" s="10">
        <v>83</v>
      </c>
      <c r="J12" s="15">
        <v>3775</v>
      </c>
      <c r="K12" s="15">
        <f t="shared" si="2"/>
        <v>3858</v>
      </c>
      <c r="L12" s="10">
        <v>33</v>
      </c>
      <c r="M12" s="10">
        <f t="shared" si="4"/>
        <v>35.15625</v>
      </c>
      <c r="N12" s="10">
        <f t="shared" si="4"/>
        <v>-1.5877287405812703</v>
      </c>
      <c r="O12" s="10">
        <f t="shared" si="4"/>
        <v>-0.36420395421436003</v>
      </c>
      <c r="P12" s="13">
        <f t="shared" si="3"/>
        <v>2515.1515151515155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44474</v>
      </c>
      <c r="B15" s="3" t="s">
        <v>42</v>
      </c>
      <c r="C15" s="10">
        <v>14</v>
      </c>
      <c r="D15" s="15">
        <v>3587</v>
      </c>
      <c r="E15" s="15">
        <f t="shared" ref="E15:E22" si="5">+C15+D15</f>
        <v>3601</v>
      </c>
      <c r="F15" s="10">
        <v>33</v>
      </c>
      <c r="G15" s="13">
        <f t="shared" ref="G15:G22" si="6">(1000/F15)*C15</f>
        <v>424.24242424242425</v>
      </c>
      <c r="I15" s="10">
        <v>17</v>
      </c>
      <c r="J15" s="15">
        <v>1622</v>
      </c>
      <c r="K15" s="15">
        <f t="shared" ref="K15:K22" si="7">+I15+J15</f>
        <v>1639</v>
      </c>
      <c r="L15" s="10">
        <v>33</v>
      </c>
      <c r="M15" s="10">
        <f>+(C15-I15)/C15*100</f>
        <v>-21.428571428571427</v>
      </c>
      <c r="N15" s="10">
        <f t="shared" ref="M15:O22" si="8">+(D15-J15)/D15*100</f>
        <v>54.781154167828269</v>
      </c>
      <c r="O15" s="10">
        <f t="shared" si="8"/>
        <v>54.48486531519022</v>
      </c>
      <c r="P15" s="13">
        <f t="shared" ref="P15:P22" si="9">(1000/L15)*I15</f>
        <v>515.15151515151513</v>
      </c>
    </row>
    <row r="16" spans="1:16" x14ac:dyDescent="0.3">
      <c r="A16" s="2">
        <v>44474</v>
      </c>
      <c r="B16" s="3" t="s">
        <v>43</v>
      </c>
      <c r="C16" s="10">
        <v>15</v>
      </c>
      <c r="D16" s="15">
        <v>2496</v>
      </c>
      <c r="E16" s="15">
        <f t="shared" si="5"/>
        <v>2511</v>
      </c>
      <c r="F16" s="10">
        <v>33</v>
      </c>
      <c r="G16" s="13">
        <f t="shared" si="6"/>
        <v>454.54545454545456</v>
      </c>
      <c r="I16" s="10">
        <v>16</v>
      </c>
      <c r="J16" s="15">
        <v>2777</v>
      </c>
      <c r="K16" s="15">
        <f t="shared" si="7"/>
        <v>2793</v>
      </c>
      <c r="L16" s="10">
        <v>33</v>
      </c>
      <c r="M16" s="10">
        <f t="shared" si="8"/>
        <v>-6.666666666666667</v>
      </c>
      <c r="N16" s="10">
        <f t="shared" si="8"/>
        <v>-11.258012820512821</v>
      </c>
      <c r="O16" s="10">
        <f t="shared" si="8"/>
        <v>-11.230585424133812</v>
      </c>
      <c r="P16" s="13">
        <f t="shared" si="9"/>
        <v>484.84848484848487</v>
      </c>
    </row>
    <row r="17" spans="1:16" x14ac:dyDescent="0.3">
      <c r="A17" s="2">
        <v>44474</v>
      </c>
      <c r="B17" s="3" t="s">
        <v>40</v>
      </c>
      <c r="C17" s="10">
        <v>23</v>
      </c>
      <c r="D17" s="15">
        <v>2680</v>
      </c>
      <c r="E17" s="15">
        <f t="shared" si="5"/>
        <v>2703</v>
      </c>
      <c r="F17" s="10">
        <v>33</v>
      </c>
      <c r="G17" s="13">
        <f t="shared" si="6"/>
        <v>696.969696969697</v>
      </c>
      <c r="I17" s="10">
        <v>19</v>
      </c>
      <c r="J17" s="15">
        <v>2540</v>
      </c>
      <c r="K17" s="15">
        <f t="shared" si="7"/>
        <v>2559</v>
      </c>
      <c r="L17" s="10">
        <v>33</v>
      </c>
      <c r="M17" s="10">
        <f t="shared" si="8"/>
        <v>17.391304347826086</v>
      </c>
      <c r="N17" s="10">
        <f t="shared" si="8"/>
        <v>5.2238805970149249</v>
      </c>
      <c r="O17" s="10">
        <f t="shared" si="8"/>
        <v>5.3274139844617086</v>
      </c>
      <c r="P17" s="13">
        <f t="shared" si="9"/>
        <v>575.75757575757575</v>
      </c>
    </row>
    <row r="18" spans="1:16" x14ac:dyDescent="0.3">
      <c r="A18" s="2">
        <v>44474</v>
      </c>
      <c r="B18" s="3" t="s">
        <v>41</v>
      </c>
      <c r="C18" s="15">
        <v>47</v>
      </c>
      <c r="D18" s="15">
        <v>5358</v>
      </c>
      <c r="E18" s="15">
        <f t="shared" si="5"/>
        <v>5405</v>
      </c>
      <c r="F18" s="10">
        <v>33</v>
      </c>
      <c r="G18" s="13">
        <f t="shared" si="6"/>
        <v>1424.2424242424242</v>
      </c>
      <c r="I18" s="10">
        <v>17</v>
      </c>
      <c r="J18" s="15">
        <v>2589</v>
      </c>
      <c r="K18" s="15">
        <f t="shared" si="7"/>
        <v>2606</v>
      </c>
      <c r="L18" s="10">
        <v>33</v>
      </c>
      <c r="M18" s="10">
        <f t="shared" si="8"/>
        <v>63.829787234042556</v>
      </c>
      <c r="N18" s="10">
        <f t="shared" si="8"/>
        <v>51.679731243001115</v>
      </c>
      <c r="O18" s="10">
        <f t="shared" si="8"/>
        <v>51.785383903792784</v>
      </c>
      <c r="P18" s="13">
        <f t="shared" si="9"/>
        <v>515.15151515151513</v>
      </c>
    </row>
    <row r="19" spans="1:16" x14ac:dyDescent="0.3">
      <c r="A19" s="2">
        <v>44474</v>
      </c>
      <c r="B19" s="3" t="s">
        <v>37</v>
      </c>
      <c r="C19" s="10">
        <v>25</v>
      </c>
      <c r="D19" s="15">
        <v>3883</v>
      </c>
      <c r="E19" s="15">
        <f t="shared" si="5"/>
        <v>3908</v>
      </c>
      <c r="F19" s="10">
        <v>33</v>
      </c>
      <c r="G19" s="13">
        <f t="shared" si="6"/>
        <v>757.57575757575762</v>
      </c>
      <c r="I19" s="10">
        <v>31</v>
      </c>
      <c r="J19" s="15">
        <v>3238</v>
      </c>
      <c r="K19" s="15">
        <f t="shared" si="7"/>
        <v>3269</v>
      </c>
      <c r="L19" s="10">
        <v>33</v>
      </c>
      <c r="M19" s="10">
        <f t="shared" si="8"/>
        <v>-24</v>
      </c>
      <c r="N19" s="10">
        <f t="shared" si="8"/>
        <v>16.61086788565542</v>
      </c>
      <c r="O19" s="10">
        <f t="shared" si="8"/>
        <v>16.3510747185261</v>
      </c>
      <c r="P19" s="13">
        <f t="shared" si="9"/>
        <v>939.39393939393949</v>
      </c>
    </row>
    <row r="20" spans="1:16" x14ac:dyDescent="0.3">
      <c r="A20" s="2">
        <v>44474</v>
      </c>
      <c r="B20" s="3" t="s">
        <v>39</v>
      </c>
      <c r="C20" s="15">
        <v>32</v>
      </c>
      <c r="D20" s="15">
        <v>5629</v>
      </c>
      <c r="E20" s="15">
        <f t="shared" si="5"/>
        <v>5661</v>
      </c>
      <c r="F20" s="10">
        <v>33</v>
      </c>
      <c r="G20" s="13">
        <f t="shared" si="6"/>
        <v>969.69696969696975</v>
      </c>
      <c r="I20" s="15">
        <v>26</v>
      </c>
      <c r="J20" s="15">
        <v>4534</v>
      </c>
      <c r="K20" s="15">
        <f t="shared" si="7"/>
        <v>4560</v>
      </c>
      <c r="L20" s="10">
        <v>33</v>
      </c>
      <c r="M20" s="10">
        <f t="shared" si="8"/>
        <v>18.75</v>
      </c>
      <c r="N20" s="10">
        <f t="shared" si="8"/>
        <v>19.452833540593357</v>
      </c>
      <c r="O20" s="10">
        <f t="shared" si="8"/>
        <v>19.448860625331214</v>
      </c>
      <c r="P20" s="13">
        <f t="shared" si="9"/>
        <v>787.87878787878788</v>
      </c>
    </row>
    <row r="21" spans="1:16" x14ac:dyDescent="0.3">
      <c r="A21" s="2">
        <v>44474</v>
      </c>
      <c r="B21" s="3" t="s">
        <v>38</v>
      </c>
      <c r="C21" s="10">
        <v>26</v>
      </c>
      <c r="D21" s="15">
        <v>4349</v>
      </c>
      <c r="E21" s="15">
        <f t="shared" si="5"/>
        <v>4375</v>
      </c>
      <c r="F21" s="10">
        <v>33</v>
      </c>
      <c r="G21" s="13">
        <f t="shared" si="6"/>
        <v>787.87878787878788</v>
      </c>
      <c r="I21" s="10">
        <v>31</v>
      </c>
      <c r="J21" s="15">
        <v>3845</v>
      </c>
      <c r="K21" s="15">
        <f t="shared" si="7"/>
        <v>3876</v>
      </c>
      <c r="L21" s="10">
        <v>33</v>
      </c>
      <c r="M21" s="10">
        <f>+(C21-I21)/C21*100</f>
        <v>-19.230769230769234</v>
      </c>
      <c r="N21" s="10">
        <f t="shared" si="8"/>
        <v>11.588871004828697</v>
      </c>
      <c r="O21" s="10">
        <f t="shared" si="8"/>
        <v>11.405714285714286</v>
      </c>
      <c r="P21" s="13">
        <f t="shared" si="9"/>
        <v>939.39393939393949</v>
      </c>
    </row>
    <row r="22" spans="1:16" x14ac:dyDescent="0.3">
      <c r="A22" s="2">
        <v>44474</v>
      </c>
      <c r="B22" s="3" t="s">
        <v>36</v>
      </c>
      <c r="C22" s="10">
        <v>33</v>
      </c>
      <c r="D22" s="15">
        <v>4755</v>
      </c>
      <c r="E22" s="15">
        <f t="shared" si="5"/>
        <v>4788</v>
      </c>
      <c r="F22" s="10">
        <v>33</v>
      </c>
      <c r="G22" s="13">
        <f t="shared" si="6"/>
        <v>1000</v>
      </c>
      <c r="I22" s="10">
        <v>25</v>
      </c>
      <c r="J22" s="15">
        <v>3517</v>
      </c>
      <c r="K22" s="15">
        <f t="shared" si="7"/>
        <v>3542</v>
      </c>
      <c r="L22" s="10">
        <v>33</v>
      </c>
      <c r="M22" s="10">
        <f t="shared" si="8"/>
        <v>24.242424242424242</v>
      </c>
      <c r="N22" s="10">
        <f t="shared" si="8"/>
        <v>26.035751840168242</v>
      </c>
      <c r="O22" s="10">
        <f t="shared" si="8"/>
        <v>26.023391812865498</v>
      </c>
      <c r="P22" s="13">
        <f t="shared" si="9"/>
        <v>757.57575757575762</v>
      </c>
    </row>
    <row r="23" spans="1:16" x14ac:dyDescent="0.3">
      <c r="A23" s="2"/>
      <c r="G23" s="13"/>
      <c r="P23" s="13"/>
    </row>
    <row r="24" spans="1:16" x14ac:dyDescent="0.3">
      <c r="A24" s="2" t="s">
        <v>142</v>
      </c>
    </row>
    <row r="26" spans="1:16" x14ac:dyDescent="0.3">
      <c r="B26" s="10" t="s">
        <v>55</v>
      </c>
    </row>
    <row r="27" spans="1:16" x14ac:dyDescent="0.3">
      <c r="B27" s="10" t="s">
        <v>56</v>
      </c>
      <c r="C27" s="10" t="s">
        <v>57</v>
      </c>
    </row>
    <row r="28" spans="1:16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</row>
    <row r="29" spans="1:16" x14ac:dyDescent="0.3">
      <c r="A29" s="10" t="s">
        <v>126</v>
      </c>
      <c r="B29" s="15">
        <v>55978</v>
      </c>
      <c r="C29" s="15">
        <v>25526</v>
      </c>
      <c r="D29" s="10">
        <v>32</v>
      </c>
      <c r="E29" s="15">
        <f>B29+C29</f>
        <v>81504</v>
      </c>
      <c r="F29" s="13">
        <f>E29/D29*1000</f>
        <v>2547000</v>
      </c>
      <c r="G29" s="13"/>
    </row>
    <row r="30" spans="1:16" x14ac:dyDescent="0.3">
      <c r="A30" s="10" t="s">
        <v>7</v>
      </c>
      <c r="C30" s="15"/>
      <c r="D30" s="10">
        <v>33</v>
      </c>
      <c r="E30" s="15">
        <f>B30+C30</f>
        <v>0</v>
      </c>
      <c r="F30" s="13">
        <f>E30/D30*1000</f>
        <v>0</v>
      </c>
      <c r="G30" s="13"/>
      <c r="K30" s="15"/>
    </row>
    <row r="31" spans="1:16" x14ac:dyDescent="0.3">
      <c r="A31" s="10" t="s">
        <v>131</v>
      </c>
      <c r="B31" s="15"/>
      <c r="C31" s="15"/>
      <c r="D31" s="10">
        <v>33</v>
      </c>
      <c r="E31" s="15">
        <f>B31+C31</f>
        <v>0</v>
      </c>
      <c r="F31" s="13">
        <f>E31/D31*1000</f>
        <v>0</v>
      </c>
      <c r="K31" s="15"/>
    </row>
    <row r="32" spans="1:16" x14ac:dyDescent="0.3">
      <c r="A32" s="10" t="s">
        <v>143</v>
      </c>
      <c r="B32" s="10">
        <v>64</v>
      </c>
      <c r="C32" s="15">
        <v>10006</v>
      </c>
      <c r="D32" s="10">
        <v>33</v>
      </c>
      <c r="E32" s="15">
        <f>B32+C32</f>
        <v>10070</v>
      </c>
      <c r="F32" s="13">
        <f>E32/D32*1000</f>
        <v>305151.51515151514</v>
      </c>
      <c r="K32" s="15"/>
    </row>
    <row r="33" spans="1:11" x14ac:dyDescent="0.3">
      <c r="A33" s="10" t="s">
        <v>144</v>
      </c>
      <c r="B33" s="10">
        <v>66</v>
      </c>
      <c r="C33" s="15">
        <v>9758</v>
      </c>
      <c r="D33" s="10">
        <v>33</v>
      </c>
      <c r="E33" s="15">
        <f>B33+C33</f>
        <v>9824</v>
      </c>
      <c r="F33" s="13">
        <f>E33/D33*1000</f>
        <v>297696.96969696967</v>
      </c>
      <c r="K33" s="15"/>
    </row>
    <row r="34" spans="1:11" x14ac:dyDescent="0.3">
      <c r="A34" s="9"/>
      <c r="B34" s="9"/>
      <c r="C34" s="9"/>
      <c r="D34" s="9"/>
      <c r="E34" s="9"/>
      <c r="F34" s="9"/>
      <c r="G34" s="9"/>
      <c r="H34" s="9"/>
      <c r="I34"/>
      <c r="K34" s="15"/>
    </row>
    <row r="35" spans="1:11" x14ac:dyDescent="0.3">
      <c r="A35" s="9"/>
      <c r="B35" s="9"/>
      <c r="C35" s="9"/>
      <c r="D35" s="9"/>
      <c r="E35" s="9"/>
      <c r="F35" s="9"/>
      <c r="G35" s="9"/>
      <c r="H35" s="9"/>
      <c r="I35"/>
    </row>
    <row r="36" spans="1:11" x14ac:dyDescent="0.3">
      <c r="A36"/>
      <c r="E36"/>
      <c r="G36"/>
      <c r="H36"/>
      <c r="I36"/>
    </row>
    <row r="37" spans="1:11" x14ac:dyDescent="0.3">
      <c r="H37" s="15"/>
      <c r="K37" s="15"/>
    </row>
    <row r="38" spans="1:11" x14ac:dyDescent="0.3">
      <c r="H38" s="15"/>
    </row>
    <row r="39" spans="1:11" x14ac:dyDescent="0.3">
      <c r="H39" s="15"/>
    </row>
    <row r="40" spans="1:11" x14ac:dyDescent="0.3">
      <c r="H40" s="15"/>
    </row>
    <row r="41" spans="1:11" x14ac:dyDescent="0.3">
      <c r="H41" s="15"/>
    </row>
    <row r="42" spans="1:11" x14ac:dyDescent="0.3">
      <c r="H42" s="15"/>
    </row>
    <row r="43" spans="1:11" x14ac:dyDescent="0.3">
      <c r="H43" s="15"/>
    </row>
    <row r="44" spans="1:11" x14ac:dyDescent="0.3">
      <c r="H44" s="15"/>
    </row>
    <row r="45" spans="1:11" x14ac:dyDescent="0.3">
      <c r="H45" s="15"/>
    </row>
    <row r="46" spans="1:11" x14ac:dyDescent="0.3">
      <c r="G46" s="15"/>
      <c r="H46" s="15"/>
    </row>
    <row r="47" spans="1:11" x14ac:dyDescent="0.3">
      <c r="H47" s="15"/>
    </row>
    <row r="48" spans="1:11" x14ac:dyDescent="0.3">
      <c r="G48" s="15"/>
      <c r="H48" s="15"/>
    </row>
    <row r="49" spans="7:8" x14ac:dyDescent="0.3">
      <c r="H49" s="15"/>
    </row>
    <row r="50" spans="7:8" x14ac:dyDescent="0.3">
      <c r="H50" s="15"/>
    </row>
    <row r="51" spans="7:8" x14ac:dyDescent="0.3">
      <c r="H51" s="15"/>
    </row>
    <row r="52" spans="7:8" x14ac:dyDescent="0.3">
      <c r="H52" s="15"/>
    </row>
    <row r="53" spans="7:8" x14ac:dyDescent="0.3">
      <c r="G53" s="15"/>
      <c r="H53" s="15"/>
    </row>
    <row r="54" spans="7:8" x14ac:dyDescent="0.3">
      <c r="H54" s="15"/>
    </row>
    <row r="55" spans="7:8" x14ac:dyDescent="0.3">
      <c r="H55" s="15"/>
    </row>
    <row r="56" spans="7:8" x14ac:dyDescent="0.3">
      <c r="H56" s="15"/>
    </row>
    <row r="57" spans="7:8" x14ac:dyDescent="0.3">
      <c r="H57" s="15"/>
    </row>
    <row r="58" spans="7:8" x14ac:dyDescent="0.3">
      <c r="H58" s="15"/>
    </row>
    <row r="59" spans="7:8" x14ac:dyDescent="0.3">
      <c r="H59" s="15"/>
    </row>
    <row r="60" spans="7:8" x14ac:dyDescent="0.3">
      <c r="H60" s="15"/>
    </row>
    <row r="61" spans="7:8" x14ac:dyDescent="0.3">
      <c r="H61" s="15"/>
    </row>
    <row r="62" spans="7:8" x14ac:dyDescent="0.3">
      <c r="H62" s="15"/>
    </row>
    <row r="63" spans="7:8" x14ac:dyDescent="0.3">
      <c r="H63" s="15"/>
    </row>
    <row r="64" spans="7:8" x14ac:dyDescent="0.3">
      <c r="G64" s="15"/>
      <c r="H64" s="15"/>
    </row>
    <row r="65" spans="7:8" x14ac:dyDescent="0.3">
      <c r="H65" s="15"/>
    </row>
    <row r="66" spans="7:8" x14ac:dyDescent="0.3">
      <c r="H66" s="15"/>
    </row>
    <row r="67" spans="7:8" x14ac:dyDescent="0.3">
      <c r="H67" s="15"/>
    </row>
    <row r="68" spans="7:8" x14ac:dyDescent="0.3">
      <c r="H68" s="15"/>
    </row>
    <row r="69" spans="7:8" x14ac:dyDescent="0.3">
      <c r="H69" s="15"/>
    </row>
    <row r="70" spans="7:8" x14ac:dyDescent="0.3">
      <c r="G70" s="15"/>
      <c r="H70" s="15"/>
    </row>
    <row r="71" spans="7:8" x14ac:dyDescent="0.3">
      <c r="H71" s="15"/>
    </row>
    <row r="72" spans="7:8" x14ac:dyDescent="0.3">
      <c r="H72" s="15"/>
    </row>
    <row r="73" spans="7:8" x14ac:dyDescent="0.3">
      <c r="H73" s="15"/>
    </row>
    <row r="74" spans="7:8" x14ac:dyDescent="0.3">
      <c r="H74" s="15"/>
    </row>
    <row r="75" spans="7:8" x14ac:dyDescent="0.3">
      <c r="H75" s="15"/>
    </row>
    <row r="76" spans="7:8" x14ac:dyDescent="0.3">
      <c r="H76" s="15"/>
    </row>
    <row r="77" spans="7:8" x14ac:dyDescent="0.3">
      <c r="H77" s="15"/>
    </row>
  </sheetData>
  <sortState ref="A37:I76">
    <sortCondition ref="C37:C76"/>
    <sortCondition ref="B37:B76"/>
    <sortCondition ref="D37:D76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B32" sqref="B32:E33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44475</v>
      </c>
      <c r="B4" s="3" t="s">
        <v>42</v>
      </c>
      <c r="C4" s="10">
        <v>30</v>
      </c>
      <c r="D4" s="15">
        <v>3207</v>
      </c>
      <c r="E4" s="15">
        <f t="shared" ref="E4:E12" si="0">+C4+D4</f>
        <v>3237</v>
      </c>
      <c r="F4" s="10">
        <v>33</v>
      </c>
      <c r="G4" s="13">
        <f t="shared" ref="G4:G12" si="1">(1000/F4)*C4</f>
        <v>909.09090909090912</v>
      </c>
      <c r="I4" s="10">
        <v>23</v>
      </c>
      <c r="J4" s="15">
        <v>4924</v>
      </c>
      <c r="K4" s="15">
        <f t="shared" ref="K4:K12" si="2">+I4+J4</f>
        <v>4947</v>
      </c>
      <c r="L4" s="10">
        <v>33</v>
      </c>
      <c r="M4" s="10">
        <f>+(C4-I4)/C4*100</f>
        <v>23.333333333333332</v>
      </c>
      <c r="N4" s="10">
        <f>+(D4-J4)/D4*100</f>
        <v>-53.539133146242591</v>
      </c>
      <c r="O4" s="10">
        <f>+(E4-K4)/E4*100</f>
        <v>-52.826691380908251</v>
      </c>
      <c r="P4" s="13">
        <f t="shared" ref="P4:P12" si="3">(1000/L4)*I4</f>
        <v>696.969696969697</v>
      </c>
    </row>
    <row r="5" spans="1:16" x14ac:dyDescent="0.3">
      <c r="A5" s="2">
        <v>44475</v>
      </c>
      <c r="B5" s="3" t="s">
        <v>43</v>
      </c>
      <c r="C5" s="10">
        <v>29</v>
      </c>
      <c r="D5" s="15">
        <v>3037</v>
      </c>
      <c r="E5" s="15">
        <f t="shared" si="0"/>
        <v>3066</v>
      </c>
      <c r="F5" s="10">
        <v>33</v>
      </c>
      <c r="G5" s="13">
        <f t="shared" si="1"/>
        <v>878.78787878787887</v>
      </c>
      <c r="I5" s="10">
        <v>44</v>
      </c>
      <c r="J5" s="15">
        <v>3925</v>
      </c>
      <c r="K5" s="15">
        <f t="shared" si="2"/>
        <v>3969</v>
      </c>
      <c r="L5" s="10">
        <v>33</v>
      </c>
      <c r="M5" s="10">
        <f t="shared" ref="M5:O12" si="4">+(C5-I5)/C5*100</f>
        <v>-51.724137931034484</v>
      </c>
      <c r="N5" s="10">
        <f t="shared" si="4"/>
        <v>-29.239380968060587</v>
      </c>
      <c r="O5" s="10">
        <f t="shared" si="4"/>
        <v>-29.452054794520549</v>
      </c>
      <c r="P5" s="13">
        <f t="shared" si="3"/>
        <v>1333.3333333333335</v>
      </c>
    </row>
    <row r="6" spans="1:16" x14ac:dyDescent="0.3">
      <c r="A6" s="2">
        <v>44475</v>
      </c>
      <c r="B6" s="3" t="s">
        <v>40</v>
      </c>
      <c r="C6" s="10">
        <v>45</v>
      </c>
      <c r="D6" s="15">
        <v>4301</v>
      </c>
      <c r="E6" s="15">
        <f t="shared" si="0"/>
        <v>4346</v>
      </c>
      <c r="F6" s="10">
        <v>33</v>
      </c>
      <c r="G6" s="13">
        <f t="shared" si="1"/>
        <v>1363.6363636363637</v>
      </c>
      <c r="I6" s="10">
        <v>46</v>
      </c>
      <c r="J6" s="15">
        <v>4569</v>
      </c>
      <c r="K6" s="15">
        <f t="shared" si="2"/>
        <v>4615</v>
      </c>
      <c r="L6" s="10">
        <v>33</v>
      </c>
      <c r="M6" s="10">
        <f t="shared" si="4"/>
        <v>-2.2222222222222223</v>
      </c>
      <c r="N6" s="10">
        <f t="shared" si="4"/>
        <v>-6.2311090444082771</v>
      </c>
      <c r="O6" s="10">
        <f t="shared" si="4"/>
        <v>-6.1895996318453754</v>
      </c>
      <c r="P6" s="13">
        <f t="shared" si="3"/>
        <v>1393.939393939394</v>
      </c>
    </row>
    <row r="7" spans="1:16" x14ac:dyDescent="0.3">
      <c r="A7" s="2">
        <v>44475</v>
      </c>
      <c r="B7" s="3" t="s">
        <v>41</v>
      </c>
      <c r="C7" s="10">
        <v>56</v>
      </c>
      <c r="D7" s="15">
        <v>4665</v>
      </c>
      <c r="E7" s="15">
        <f t="shared" si="0"/>
        <v>4721</v>
      </c>
      <c r="F7" s="10">
        <v>33</v>
      </c>
      <c r="G7" s="13">
        <f t="shared" si="1"/>
        <v>1696.969696969697</v>
      </c>
      <c r="I7" s="15">
        <v>25</v>
      </c>
      <c r="J7" s="15">
        <v>6038</v>
      </c>
      <c r="K7" s="15">
        <f t="shared" si="2"/>
        <v>6063</v>
      </c>
      <c r="L7" s="10">
        <v>33</v>
      </c>
      <c r="M7" s="10">
        <f t="shared" si="4"/>
        <v>55.357142857142861</v>
      </c>
      <c r="N7" s="10">
        <f t="shared" si="4"/>
        <v>-29.431939978563769</v>
      </c>
      <c r="O7" s="10">
        <f t="shared" si="4"/>
        <v>-28.426180893878417</v>
      </c>
      <c r="P7" s="13">
        <f t="shared" si="3"/>
        <v>757.57575757575762</v>
      </c>
    </row>
    <row r="8" spans="1:16" x14ac:dyDescent="0.3">
      <c r="A8" s="2">
        <v>44475</v>
      </c>
      <c r="B8" s="3" t="s">
        <v>37</v>
      </c>
      <c r="C8" s="10">
        <v>33</v>
      </c>
      <c r="D8" s="15">
        <v>3553</v>
      </c>
      <c r="E8" s="15">
        <f t="shared" si="0"/>
        <v>3586</v>
      </c>
      <c r="F8" s="10">
        <v>33</v>
      </c>
      <c r="G8" s="13">
        <f t="shared" si="1"/>
        <v>1000</v>
      </c>
      <c r="I8" s="10">
        <v>32</v>
      </c>
      <c r="J8" s="15">
        <v>8260</v>
      </c>
      <c r="K8" s="15">
        <f t="shared" si="2"/>
        <v>8292</v>
      </c>
      <c r="L8" s="10">
        <v>33</v>
      </c>
      <c r="M8" s="10">
        <f t="shared" si="4"/>
        <v>3.0303030303030303</v>
      </c>
      <c r="N8" s="10">
        <f t="shared" si="4"/>
        <v>-132.47959470869688</v>
      </c>
      <c r="O8" s="10">
        <f t="shared" si="4"/>
        <v>-131.23257110987171</v>
      </c>
      <c r="P8" s="13">
        <f t="shared" si="3"/>
        <v>969.69696969696975</v>
      </c>
    </row>
    <row r="9" spans="1:16" x14ac:dyDescent="0.3">
      <c r="A9" s="2">
        <v>44475</v>
      </c>
      <c r="B9" s="3" t="s">
        <v>39</v>
      </c>
      <c r="C9" s="10">
        <v>32</v>
      </c>
      <c r="D9" s="15">
        <v>8260</v>
      </c>
      <c r="E9" s="15">
        <f t="shared" si="0"/>
        <v>8292</v>
      </c>
      <c r="F9" s="10">
        <v>33</v>
      </c>
      <c r="G9" s="13">
        <f t="shared" si="1"/>
        <v>969.69696969696975</v>
      </c>
      <c r="I9" s="10">
        <v>39</v>
      </c>
      <c r="J9" s="15">
        <v>5893</v>
      </c>
      <c r="K9" s="15">
        <f t="shared" si="2"/>
        <v>5932</v>
      </c>
      <c r="L9" s="10">
        <v>33</v>
      </c>
      <c r="M9" s="10">
        <f t="shared" si="4"/>
        <v>-21.875</v>
      </c>
      <c r="N9" s="10">
        <f t="shared" si="4"/>
        <v>28.656174334140438</v>
      </c>
      <c r="O9" s="10">
        <f t="shared" si="4"/>
        <v>28.461167390255671</v>
      </c>
      <c r="P9" s="13">
        <f t="shared" si="3"/>
        <v>1181.818181818182</v>
      </c>
    </row>
    <row r="10" spans="1:16" x14ac:dyDescent="0.3">
      <c r="A10" s="2">
        <v>44475</v>
      </c>
      <c r="B10" s="3" t="s">
        <v>38</v>
      </c>
      <c r="C10" s="10">
        <v>46</v>
      </c>
      <c r="D10" s="15">
        <v>5310</v>
      </c>
      <c r="E10" s="15">
        <f t="shared" si="0"/>
        <v>5356</v>
      </c>
      <c r="F10" s="10">
        <v>33</v>
      </c>
      <c r="G10" s="13">
        <f t="shared" si="1"/>
        <v>1393.939393939394</v>
      </c>
      <c r="I10" s="10">
        <v>20</v>
      </c>
      <c r="J10" s="15">
        <v>2922</v>
      </c>
      <c r="K10" s="15">
        <f t="shared" si="2"/>
        <v>2942</v>
      </c>
      <c r="L10" s="10">
        <v>33</v>
      </c>
      <c r="M10" s="10">
        <f t="shared" si="4"/>
        <v>56.521739130434781</v>
      </c>
      <c r="N10" s="10">
        <f t="shared" si="4"/>
        <v>44.971751412429377</v>
      </c>
      <c r="O10" s="10">
        <f t="shared" si="4"/>
        <v>45.070948469006723</v>
      </c>
      <c r="P10" s="13">
        <f t="shared" si="3"/>
        <v>606.06060606060612</v>
      </c>
    </row>
    <row r="11" spans="1:16" x14ac:dyDescent="0.3">
      <c r="A11" s="2">
        <v>44475</v>
      </c>
      <c r="B11" s="3" t="s">
        <v>36</v>
      </c>
      <c r="C11" s="10">
        <v>78</v>
      </c>
      <c r="D11" s="15">
        <v>8639</v>
      </c>
      <c r="E11" s="15">
        <f t="shared" si="0"/>
        <v>8717</v>
      </c>
      <c r="F11" s="10">
        <v>33</v>
      </c>
      <c r="G11" s="13">
        <f t="shared" si="1"/>
        <v>2363.636363636364</v>
      </c>
      <c r="I11" s="10">
        <v>51</v>
      </c>
      <c r="J11" s="15">
        <v>11195</v>
      </c>
      <c r="K11" s="15">
        <f t="shared" si="2"/>
        <v>11246</v>
      </c>
      <c r="L11" s="10">
        <v>33</v>
      </c>
      <c r="M11" s="10">
        <f t="shared" si="4"/>
        <v>34.615384615384613</v>
      </c>
      <c r="N11" s="10">
        <f t="shared" si="4"/>
        <v>-29.586757726588726</v>
      </c>
      <c r="O11" s="10">
        <f t="shared" si="4"/>
        <v>-29.012274865205917</v>
      </c>
      <c r="P11" s="13">
        <f t="shared" si="3"/>
        <v>1545.4545454545455</v>
      </c>
    </row>
    <row r="12" spans="1:16" x14ac:dyDescent="0.3">
      <c r="A12" s="2">
        <v>44475</v>
      </c>
      <c r="B12" s="3" t="s">
        <v>44</v>
      </c>
      <c r="C12" s="10">
        <v>33</v>
      </c>
      <c r="D12" s="15">
        <v>4050</v>
      </c>
      <c r="E12" s="15">
        <f t="shared" si="0"/>
        <v>4083</v>
      </c>
      <c r="F12" s="10">
        <v>33</v>
      </c>
      <c r="G12" s="13">
        <f t="shared" si="1"/>
        <v>1000</v>
      </c>
      <c r="I12" s="10">
        <v>78</v>
      </c>
      <c r="J12" s="15">
        <v>8327</v>
      </c>
      <c r="K12" s="15">
        <f t="shared" si="2"/>
        <v>8405</v>
      </c>
      <c r="L12" s="10">
        <v>33</v>
      </c>
      <c r="M12" s="10">
        <f t="shared" si="4"/>
        <v>-136.36363636363635</v>
      </c>
      <c r="N12" s="10">
        <f t="shared" si="4"/>
        <v>-105.60493827160494</v>
      </c>
      <c r="O12" s="10">
        <f t="shared" si="4"/>
        <v>-105.85353906441341</v>
      </c>
      <c r="P12" s="13">
        <f t="shared" si="3"/>
        <v>2363.636363636364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44475</v>
      </c>
      <c r="B15" s="3" t="s">
        <v>42</v>
      </c>
      <c r="C15" s="10">
        <v>10</v>
      </c>
      <c r="D15" s="15">
        <v>5208</v>
      </c>
      <c r="E15" s="15">
        <f t="shared" ref="E15:E22" si="5">+C15+D15</f>
        <v>5218</v>
      </c>
      <c r="F15" s="10">
        <v>33</v>
      </c>
      <c r="G15" s="13">
        <f t="shared" ref="G15:G22" si="6">(1000/F15)*C15</f>
        <v>303.03030303030306</v>
      </c>
      <c r="I15" s="10">
        <v>23</v>
      </c>
      <c r="J15" s="15">
        <v>4924</v>
      </c>
      <c r="K15" s="15">
        <f t="shared" ref="K15:K22" si="7">+I15+J15</f>
        <v>4947</v>
      </c>
      <c r="L15" s="10">
        <v>33</v>
      </c>
      <c r="M15" s="10">
        <f>+(C15-I15)/C15*100</f>
        <v>-130</v>
      </c>
      <c r="N15" s="10">
        <f t="shared" ref="M15:O22" si="8">+(D15-J15)/D15*100</f>
        <v>5.4531490015360982</v>
      </c>
      <c r="O15" s="10">
        <f t="shared" si="8"/>
        <v>5.1935607512456876</v>
      </c>
      <c r="P15" s="13">
        <f t="shared" ref="P15:P22" si="9">(1000/L15)*I15</f>
        <v>696.969696969697</v>
      </c>
    </row>
    <row r="16" spans="1:16" x14ac:dyDescent="0.3">
      <c r="A16" s="2">
        <v>44475</v>
      </c>
      <c r="B16" s="3" t="s">
        <v>43</v>
      </c>
      <c r="C16" s="10">
        <v>12</v>
      </c>
      <c r="D16" s="15">
        <v>3221</v>
      </c>
      <c r="E16" s="15">
        <f t="shared" si="5"/>
        <v>3233</v>
      </c>
      <c r="F16" s="10">
        <v>33</v>
      </c>
      <c r="G16" s="13">
        <f t="shared" si="6"/>
        <v>363.63636363636363</v>
      </c>
      <c r="I16" s="10">
        <v>44</v>
      </c>
      <c r="J16" s="15">
        <v>3925</v>
      </c>
      <c r="K16" s="15">
        <f t="shared" si="7"/>
        <v>3969</v>
      </c>
      <c r="L16" s="10">
        <v>33</v>
      </c>
      <c r="M16" s="10">
        <f t="shared" si="8"/>
        <v>-266.66666666666663</v>
      </c>
      <c r="N16" s="10">
        <f t="shared" si="8"/>
        <v>-21.856566283762806</v>
      </c>
      <c r="O16" s="10">
        <f t="shared" si="8"/>
        <v>-22.765233529229818</v>
      </c>
      <c r="P16" s="13">
        <f t="shared" si="9"/>
        <v>1333.3333333333335</v>
      </c>
    </row>
    <row r="17" spans="1:22" x14ac:dyDescent="0.3">
      <c r="A17" s="2">
        <v>44475</v>
      </c>
      <c r="B17" s="3" t="s">
        <v>40</v>
      </c>
      <c r="C17" s="10">
        <v>8</v>
      </c>
      <c r="D17" s="15">
        <v>3975</v>
      </c>
      <c r="E17" s="15">
        <f t="shared" si="5"/>
        <v>3983</v>
      </c>
      <c r="F17" s="10">
        <v>33</v>
      </c>
      <c r="G17" s="13">
        <f t="shared" si="6"/>
        <v>242.42424242424244</v>
      </c>
      <c r="I17" s="10">
        <v>46</v>
      </c>
      <c r="J17" s="15">
        <v>4569</v>
      </c>
      <c r="K17" s="15">
        <f t="shared" si="7"/>
        <v>4615</v>
      </c>
      <c r="L17" s="10">
        <v>33</v>
      </c>
      <c r="M17" s="10">
        <f t="shared" si="8"/>
        <v>-475</v>
      </c>
      <c r="N17" s="10">
        <f t="shared" si="8"/>
        <v>-14.943396226415096</v>
      </c>
      <c r="O17" s="10">
        <f t="shared" si="8"/>
        <v>-15.867436605573687</v>
      </c>
      <c r="P17" s="13">
        <f t="shared" si="9"/>
        <v>1393.939393939394</v>
      </c>
    </row>
    <row r="18" spans="1:22" x14ac:dyDescent="0.3">
      <c r="A18" s="2">
        <v>44475</v>
      </c>
      <c r="B18" s="3" t="s">
        <v>41</v>
      </c>
      <c r="C18" s="10">
        <v>10</v>
      </c>
      <c r="D18" s="15">
        <v>2924</v>
      </c>
      <c r="E18" s="15">
        <f t="shared" si="5"/>
        <v>2934</v>
      </c>
      <c r="F18" s="10">
        <v>33</v>
      </c>
      <c r="G18" s="13">
        <f t="shared" si="6"/>
        <v>303.03030303030306</v>
      </c>
      <c r="I18" s="15">
        <v>25</v>
      </c>
      <c r="J18" s="15">
        <v>6038</v>
      </c>
      <c r="K18" s="15">
        <f t="shared" si="7"/>
        <v>6063</v>
      </c>
      <c r="L18" s="10">
        <v>33</v>
      </c>
      <c r="M18" s="10">
        <f t="shared" si="8"/>
        <v>-150</v>
      </c>
      <c r="N18" s="10">
        <f t="shared" si="8"/>
        <v>-106.49794801641588</v>
      </c>
      <c r="O18" s="10">
        <f t="shared" si="8"/>
        <v>-106.64621676891615</v>
      </c>
      <c r="P18" s="13">
        <f t="shared" si="9"/>
        <v>757.57575757575762</v>
      </c>
    </row>
    <row r="19" spans="1:22" x14ac:dyDescent="0.3">
      <c r="A19" s="2">
        <v>44475</v>
      </c>
      <c r="B19" s="3" t="s">
        <v>37</v>
      </c>
      <c r="C19" s="10">
        <v>2</v>
      </c>
      <c r="D19" s="15">
        <v>1750</v>
      </c>
      <c r="E19" s="15">
        <f t="shared" si="5"/>
        <v>1752</v>
      </c>
      <c r="F19" s="10">
        <v>33</v>
      </c>
      <c r="G19" s="13">
        <f t="shared" si="6"/>
        <v>60.606060606060609</v>
      </c>
      <c r="I19" s="10">
        <v>7</v>
      </c>
      <c r="J19" s="15">
        <v>1875</v>
      </c>
      <c r="K19" s="15">
        <f t="shared" si="7"/>
        <v>1882</v>
      </c>
      <c r="L19" s="10">
        <v>33</v>
      </c>
      <c r="M19" s="10">
        <f t="shared" si="8"/>
        <v>-250</v>
      </c>
      <c r="N19" s="10">
        <f t="shared" si="8"/>
        <v>-7.1428571428571423</v>
      </c>
      <c r="O19" s="10">
        <f t="shared" si="8"/>
        <v>-7.4200913242009126</v>
      </c>
      <c r="P19" s="13">
        <f t="shared" si="9"/>
        <v>212.12121212121212</v>
      </c>
    </row>
    <row r="20" spans="1:22" x14ac:dyDescent="0.3">
      <c r="A20" s="2">
        <v>44475</v>
      </c>
      <c r="B20" s="3" t="s">
        <v>39</v>
      </c>
      <c r="C20" s="10">
        <v>5</v>
      </c>
      <c r="D20" s="15">
        <v>1579</v>
      </c>
      <c r="E20" s="15">
        <f t="shared" si="5"/>
        <v>1584</v>
      </c>
      <c r="F20" s="10">
        <v>33</v>
      </c>
      <c r="G20" s="13">
        <f t="shared" si="6"/>
        <v>151.51515151515153</v>
      </c>
      <c r="I20" s="10">
        <v>21</v>
      </c>
      <c r="J20" s="15">
        <v>2076</v>
      </c>
      <c r="K20" s="15">
        <f t="shared" si="7"/>
        <v>2097</v>
      </c>
      <c r="L20" s="10">
        <v>33</v>
      </c>
      <c r="M20" s="10">
        <f t="shared" si="8"/>
        <v>-320</v>
      </c>
      <c r="N20" s="10">
        <f t="shared" si="8"/>
        <v>-31.475617479417352</v>
      </c>
      <c r="O20" s="10">
        <f t="shared" si="8"/>
        <v>-32.386363636363633</v>
      </c>
      <c r="P20" s="13">
        <f t="shared" si="9"/>
        <v>636.36363636363637</v>
      </c>
    </row>
    <row r="21" spans="1:22" x14ac:dyDescent="0.3">
      <c r="A21" s="2">
        <v>44475</v>
      </c>
      <c r="B21" s="3" t="s">
        <v>38</v>
      </c>
      <c r="C21" s="10">
        <v>304</v>
      </c>
      <c r="D21" s="15">
        <v>3856</v>
      </c>
      <c r="E21" s="15">
        <f t="shared" si="5"/>
        <v>4160</v>
      </c>
      <c r="F21" s="10">
        <v>33</v>
      </c>
      <c r="G21" s="13">
        <f t="shared" si="6"/>
        <v>9212.121212121212</v>
      </c>
      <c r="I21" s="10">
        <v>2</v>
      </c>
      <c r="J21" s="15">
        <v>1645</v>
      </c>
      <c r="K21" s="15">
        <f t="shared" si="7"/>
        <v>1647</v>
      </c>
      <c r="L21" s="10">
        <v>33</v>
      </c>
      <c r="M21" s="10">
        <f>+(C21-I21)/C21*100</f>
        <v>99.342105263157904</v>
      </c>
      <c r="N21" s="10">
        <f t="shared" si="8"/>
        <v>57.339211618257259</v>
      </c>
      <c r="O21" s="10">
        <f t="shared" si="8"/>
        <v>60.408653846153847</v>
      </c>
      <c r="P21" s="13">
        <f t="shared" si="9"/>
        <v>60.606060606060609</v>
      </c>
    </row>
    <row r="22" spans="1:22" x14ac:dyDescent="0.3">
      <c r="A22" s="2">
        <v>44475</v>
      </c>
      <c r="B22" s="3" t="s">
        <v>36</v>
      </c>
      <c r="C22" s="10">
        <v>1</v>
      </c>
      <c r="D22" s="15">
        <v>1843</v>
      </c>
      <c r="E22" s="15">
        <f t="shared" si="5"/>
        <v>1844</v>
      </c>
      <c r="F22" s="10">
        <v>33</v>
      </c>
      <c r="G22" s="13">
        <f t="shared" si="6"/>
        <v>30.303030303030305</v>
      </c>
      <c r="I22" s="10">
        <v>6</v>
      </c>
      <c r="J22" s="15">
        <v>1658</v>
      </c>
      <c r="K22" s="15">
        <f t="shared" si="7"/>
        <v>1664</v>
      </c>
      <c r="L22" s="10">
        <v>33</v>
      </c>
      <c r="M22" s="10">
        <f t="shared" si="8"/>
        <v>-500</v>
      </c>
      <c r="N22" s="10">
        <f t="shared" si="8"/>
        <v>10.037981551817689</v>
      </c>
      <c r="O22" s="10">
        <f t="shared" si="8"/>
        <v>9.7613882863340571</v>
      </c>
      <c r="P22" s="13">
        <f t="shared" si="9"/>
        <v>181.81818181818181</v>
      </c>
    </row>
    <row r="23" spans="1:22" x14ac:dyDescent="0.3">
      <c r="A23" s="2"/>
      <c r="G23" s="13"/>
      <c r="P23" s="13"/>
    </row>
    <row r="24" spans="1:22" x14ac:dyDescent="0.3">
      <c r="A24" s="2" t="s">
        <v>142</v>
      </c>
    </row>
    <row r="26" spans="1:22" x14ac:dyDescent="0.3">
      <c r="B26" s="10" t="s">
        <v>55</v>
      </c>
    </row>
    <row r="27" spans="1:22" x14ac:dyDescent="0.3">
      <c r="B27" s="10" t="s">
        <v>56</v>
      </c>
      <c r="C27" s="10" t="s">
        <v>57</v>
      </c>
      <c r="I27"/>
      <c r="J27" s="3"/>
      <c r="K27"/>
      <c r="L27" s="8"/>
      <c r="M27"/>
      <c r="N27" s="4"/>
      <c r="O27"/>
      <c r="P27"/>
      <c r="Q27"/>
      <c r="R27"/>
      <c r="S27" s="2"/>
      <c r="T27"/>
      <c r="U27"/>
      <c r="V27"/>
    </row>
    <row r="28" spans="1:22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  <c r="I28" s="5"/>
      <c r="J28" s="3"/>
      <c r="K28"/>
      <c r="L28" s="8"/>
      <c r="M28"/>
      <c r="N28" s="5"/>
      <c r="O28"/>
      <c r="P28"/>
      <c r="Q28"/>
      <c r="R28"/>
      <c r="S28"/>
      <c r="T28"/>
      <c r="U28"/>
      <c r="V28"/>
    </row>
    <row r="29" spans="1:22" x14ac:dyDescent="0.3">
      <c r="A29" s="10" t="s">
        <v>126</v>
      </c>
      <c r="B29" s="15">
        <v>36372</v>
      </c>
      <c r="C29" s="15">
        <v>22465</v>
      </c>
      <c r="D29" s="10">
        <v>32</v>
      </c>
      <c r="E29" s="15">
        <f t="shared" ref="E29:E34" si="10">B29+C29</f>
        <v>58837</v>
      </c>
      <c r="F29" s="13">
        <f t="shared" ref="F29:F34" si="11">E29/D29*1000</f>
        <v>1838656.25</v>
      </c>
      <c r="G29" s="13"/>
      <c r="I29"/>
      <c r="J29" s="3"/>
      <c r="K29"/>
      <c r="L29" s="8"/>
      <c r="M29"/>
      <c r="N29"/>
      <c r="O29"/>
      <c r="P29"/>
      <c r="Q29"/>
      <c r="R29"/>
      <c r="S29" s="5"/>
      <c r="T29"/>
      <c r="U29"/>
      <c r="V29"/>
    </row>
    <row r="30" spans="1:22" x14ac:dyDescent="0.3">
      <c r="A30" s="10" t="s">
        <v>7</v>
      </c>
      <c r="C30" s="15"/>
      <c r="D30" s="10">
        <v>33</v>
      </c>
      <c r="E30" s="15">
        <f t="shared" si="10"/>
        <v>0</v>
      </c>
      <c r="F30" s="13">
        <f t="shared" si="11"/>
        <v>0</v>
      </c>
      <c r="G30" s="13"/>
      <c r="I30" s="2"/>
      <c r="J30" s="3"/>
      <c r="K30"/>
      <c r="L30" s="8"/>
      <c r="M30"/>
      <c r="N30"/>
      <c r="O30"/>
      <c r="P30"/>
      <c r="Q30"/>
      <c r="R30"/>
      <c r="S30"/>
      <c r="T30"/>
      <c r="U30"/>
      <c r="V30"/>
    </row>
    <row r="31" spans="1:22" x14ac:dyDescent="0.3">
      <c r="A31" s="10" t="s">
        <v>131</v>
      </c>
      <c r="B31" s="15"/>
      <c r="C31" s="15"/>
      <c r="D31" s="10">
        <v>33</v>
      </c>
      <c r="E31" s="15">
        <f t="shared" si="10"/>
        <v>0</v>
      </c>
      <c r="F31" s="13">
        <f t="shared" si="11"/>
        <v>0</v>
      </c>
      <c r="I31" s="2"/>
      <c r="J31" s="3"/>
      <c r="L31" s="8"/>
      <c r="M31"/>
      <c r="N31"/>
      <c r="O31"/>
      <c r="P31"/>
      <c r="Q31"/>
      <c r="R31"/>
      <c r="S31"/>
      <c r="T31"/>
      <c r="U31"/>
      <c r="V31"/>
    </row>
    <row r="32" spans="1:22" x14ac:dyDescent="0.3">
      <c r="A32" s="10" t="s">
        <v>143</v>
      </c>
      <c r="B32" s="10">
        <v>34</v>
      </c>
      <c r="C32" s="15">
        <v>7618</v>
      </c>
      <c r="D32" s="10">
        <v>33</v>
      </c>
      <c r="E32" s="15">
        <f t="shared" si="10"/>
        <v>7652</v>
      </c>
      <c r="F32" s="13">
        <f t="shared" si="11"/>
        <v>231878.78787878787</v>
      </c>
      <c r="I32" s="2"/>
      <c r="J32" s="3"/>
      <c r="L32" s="8"/>
      <c r="M32"/>
      <c r="N32"/>
      <c r="O32"/>
      <c r="P32"/>
      <c r="Q32"/>
      <c r="R32"/>
      <c r="S32"/>
      <c r="T32"/>
      <c r="U32"/>
      <c r="V32"/>
    </row>
    <row r="33" spans="1:22" x14ac:dyDescent="0.3">
      <c r="A33" s="10" t="s">
        <v>144</v>
      </c>
      <c r="B33" s="10">
        <v>26</v>
      </c>
      <c r="C33" s="15">
        <v>5942</v>
      </c>
      <c r="D33" s="10">
        <v>33</v>
      </c>
      <c r="E33" s="15">
        <f t="shared" si="10"/>
        <v>5968</v>
      </c>
      <c r="F33" s="13">
        <f t="shared" si="11"/>
        <v>180848.48484848483</v>
      </c>
      <c r="I33" s="2"/>
      <c r="J33" s="3"/>
      <c r="L33" s="8"/>
      <c r="M33"/>
      <c r="N33"/>
      <c r="O33"/>
      <c r="P33"/>
      <c r="Q33"/>
      <c r="R33"/>
      <c r="S33"/>
      <c r="T33"/>
      <c r="U33"/>
      <c r="V33"/>
    </row>
    <row r="34" spans="1:22" x14ac:dyDescent="0.3">
      <c r="A34" s="9" t="s">
        <v>145</v>
      </c>
      <c r="B34" s="10">
        <v>91</v>
      </c>
      <c r="C34" s="15">
        <v>5191</v>
      </c>
      <c r="D34" s="10">
        <v>33</v>
      </c>
      <c r="E34" s="15">
        <f t="shared" si="10"/>
        <v>5282</v>
      </c>
      <c r="F34" s="13">
        <f t="shared" si="11"/>
        <v>160060.60606060605</v>
      </c>
      <c r="G34" s="9"/>
      <c r="H34" s="9"/>
      <c r="I34" s="2"/>
      <c r="J34" s="3"/>
      <c r="L34" s="8"/>
      <c r="M34"/>
      <c r="N34"/>
      <c r="O34"/>
      <c r="P34"/>
      <c r="Q34"/>
      <c r="R34"/>
      <c r="S34"/>
      <c r="T34"/>
      <c r="U34"/>
      <c r="V34"/>
    </row>
    <row r="35" spans="1:22" x14ac:dyDescent="0.3">
      <c r="A35" s="9"/>
      <c r="B35" s="9"/>
      <c r="C35" s="9"/>
      <c r="D35" s="9"/>
      <c r="E35" s="9"/>
      <c r="F35" s="9"/>
      <c r="G35" s="9"/>
      <c r="H35" s="9"/>
      <c r="I35" s="2"/>
      <c r="J35" s="3"/>
      <c r="L35" s="8"/>
      <c r="M35"/>
      <c r="N35"/>
      <c r="O35"/>
      <c r="P35"/>
      <c r="Q35"/>
      <c r="R35"/>
      <c r="S35"/>
      <c r="T35"/>
      <c r="U35"/>
      <c r="V35"/>
    </row>
    <row r="36" spans="1:22" x14ac:dyDescent="0.3">
      <c r="A36"/>
      <c r="E36"/>
      <c r="G36"/>
      <c r="H36"/>
      <c r="I36" s="2"/>
      <c r="J36" s="3"/>
      <c r="L36" s="8"/>
      <c r="M36"/>
      <c r="N36"/>
      <c r="O36"/>
      <c r="P36"/>
      <c r="Q36"/>
      <c r="R36"/>
      <c r="S36"/>
      <c r="T36"/>
      <c r="U36"/>
      <c r="V36"/>
    </row>
    <row r="37" spans="1:22" x14ac:dyDescent="0.3">
      <c r="H37" s="15"/>
      <c r="I37" s="2"/>
      <c r="J37" s="3"/>
      <c r="L37" s="8"/>
      <c r="M37"/>
      <c r="N37"/>
      <c r="O37" s="9"/>
      <c r="P37"/>
      <c r="Q37"/>
      <c r="R37"/>
      <c r="S37"/>
      <c r="T37"/>
      <c r="U37"/>
      <c r="V37"/>
    </row>
    <row r="38" spans="1:22" x14ac:dyDescent="0.3">
      <c r="H38" s="15"/>
      <c r="I38" s="2"/>
      <c r="J38" s="3"/>
      <c r="L38" s="8"/>
      <c r="M38"/>
      <c r="N38"/>
      <c r="O38"/>
      <c r="P38"/>
      <c r="Q38"/>
      <c r="R38"/>
      <c r="S38"/>
      <c r="T38"/>
      <c r="U38"/>
      <c r="V38"/>
    </row>
    <row r="39" spans="1:22" x14ac:dyDescent="0.3">
      <c r="E39" s="18"/>
      <c r="F39" s="15"/>
      <c r="H39" s="15"/>
      <c r="I39" s="2"/>
      <c r="J39" s="3"/>
      <c r="K39"/>
      <c r="L39" s="8"/>
      <c r="M39"/>
      <c r="N39"/>
      <c r="O39"/>
      <c r="P39"/>
      <c r="Q39"/>
      <c r="R39"/>
      <c r="S39"/>
      <c r="T39"/>
      <c r="U39"/>
      <c r="V39"/>
    </row>
    <row r="40" spans="1:22" x14ac:dyDescent="0.3">
      <c r="D40" s="14"/>
      <c r="F40" s="15"/>
      <c r="H40" s="15"/>
      <c r="I40" s="2"/>
      <c r="J40" s="3"/>
      <c r="K40"/>
      <c r="L40" s="8"/>
      <c r="M40"/>
      <c r="N40"/>
      <c r="O40"/>
      <c r="P40"/>
      <c r="Q40"/>
      <c r="R40"/>
      <c r="S40"/>
      <c r="T40"/>
      <c r="U40"/>
      <c r="V40"/>
    </row>
    <row r="41" spans="1:22" x14ac:dyDescent="0.3">
      <c r="C41" s="15"/>
      <c r="E41" s="15"/>
      <c r="G41" s="15"/>
      <c r="H41" s="15"/>
      <c r="I41" s="2"/>
      <c r="J41" s="3"/>
      <c r="K41"/>
      <c r="L41" s="8"/>
      <c r="M41"/>
      <c r="N41"/>
      <c r="O41"/>
      <c r="P41"/>
      <c r="Q41"/>
      <c r="R41"/>
      <c r="S41"/>
      <c r="T41"/>
      <c r="U41"/>
      <c r="V41"/>
    </row>
    <row r="42" spans="1:22" x14ac:dyDescent="0.3">
      <c r="C42" s="15"/>
      <c r="D42" s="18"/>
      <c r="E42" s="15"/>
      <c r="G42" s="15"/>
      <c r="H42" s="15"/>
      <c r="I42" s="2"/>
      <c r="J42" s="3"/>
      <c r="K42" s="12"/>
      <c r="L42" s="8"/>
      <c r="M42"/>
      <c r="N42"/>
      <c r="O42"/>
      <c r="P42"/>
      <c r="Q42"/>
      <c r="R42"/>
      <c r="S42"/>
      <c r="T42"/>
      <c r="U42"/>
      <c r="V42"/>
    </row>
    <row r="43" spans="1:22" x14ac:dyDescent="0.3">
      <c r="C43" s="15"/>
      <c r="F43" s="15"/>
      <c r="H43" s="15"/>
      <c r="I43" s="2"/>
      <c r="J43" s="3"/>
      <c r="K43"/>
      <c r="L43" s="8"/>
      <c r="M43"/>
      <c r="N43"/>
      <c r="O43"/>
      <c r="P43"/>
      <c r="Q43"/>
      <c r="R43"/>
      <c r="S43"/>
      <c r="T43"/>
      <c r="U43"/>
      <c r="V43"/>
    </row>
    <row r="44" spans="1:22" x14ac:dyDescent="0.3">
      <c r="C44" s="15"/>
      <c r="D44" s="18"/>
      <c r="E44" s="15"/>
      <c r="F44" s="15"/>
      <c r="H44" s="15"/>
      <c r="I44" s="2"/>
      <c r="J44" s="3"/>
      <c r="K44"/>
      <c r="L44" s="8"/>
      <c r="M44"/>
      <c r="N44"/>
      <c r="O44"/>
      <c r="P44"/>
      <c r="Q44"/>
      <c r="R44"/>
      <c r="S44"/>
      <c r="T44"/>
      <c r="U44"/>
      <c r="V44"/>
    </row>
    <row r="45" spans="1:22" x14ac:dyDescent="0.3">
      <c r="C45" s="15"/>
      <c r="D45" s="15"/>
      <c r="H45" s="15"/>
      <c r="I45" s="2"/>
      <c r="J45" s="3"/>
      <c r="K45"/>
      <c r="L45" s="8"/>
      <c r="M45"/>
      <c r="N45"/>
      <c r="O45"/>
      <c r="P45"/>
      <c r="Q45"/>
      <c r="R45"/>
      <c r="S45"/>
      <c r="T45"/>
      <c r="U45"/>
      <c r="V45"/>
    </row>
    <row r="46" spans="1:22" x14ac:dyDescent="0.3">
      <c r="C46" s="15"/>
      <c r="F46" s="15"/>
      <c r="G46" s="15"/>
      <c r="H46" s="15"/>
      <c r="I46" s="2"/>
      <c r="J46" s="3"/>
      <c r="K46"/>
      <c r="L46" s="8"/>
      <c r="M46"/>
      <c r="N46"/>
      <c r="O46"/>
      <c r="P46"/>
      <c r="Q46"/>
      <c r="R46"/>
      <c r="S46"/>
      <c r="T46"/>
      <c r="U46"/>
      <c r="V46"/>
    </row>
    <row r="47" spans="1:22" x14ac:dyDescent="0.3">
      <c r="C47" s="15"/>
      <c r="D47" s="15"/>
      <c r="E47" s="15"/>
      <c r="H47" s="15"/>
      <c r="I47" s="2"/>
      <c r="J47" s="3"/>
      <c r="K47" s="11"/>
      <c r="L47" s="8"/>
      <c r="M47"/>
      <c r="N47"/>
      <c r="O47"/>
      <c r="P47"/>
      <c r="Q47"/>
      <c r="R47"/>
      <c r="S47"/>
      <c r="T47"/>
      <c r="U47"/>
      <c r="V47"/>
    </row>
    <row r="48" spans="1:22" x14ac:dyDescent="0.3">
      <c r="C48" s="15"/>
      <c r="D48" s="15"/>
      <c r="E48" s="14"/>
      <c r="F48" s="15"/>
      <c r="G48" s="15"/>
      <c r="H48" s="15"/>
      <c r="I48" s="2"/>
      <c r="J48" s="3"/>
      <c r="K48"/>
      <c r="L48" s="8"/>
      <c r="M48"/>
      <c r="N48"/>
      <c r="O48"/>
      <c r="P48"/>
      <c r="Q48"/>
      <c r="R48"/>
      <c r="S48"/>
      <c r="T48"/>
      <c r="U48"/>
      <c r="V48"/>
    </row>
    <row r="49" spans="3:22" x14ac:dyDescent="0.3">
      <c r="C49" s="15"/>
      <c r="E49" s="15"/>
      <c r="F49" s="18"/>
      <c r="G49" s="15"/>
      <c r="H49" s="15"/>
      <c r="I49" s="2"/>
      <c r="J49" s="3"/>
      <c r="K49"/>
      <c r="L49" s="8"/>
      <c r="M49"/>
      <c r="N49"/>
      <c r="O49"/>
      <c r="P49"/>
      <c r="Q49"/>
      <c r="R49"/>
      <c r="S49"/>
      <c r="T49"/>
      <c r="U49"/>
      <c r="V49"/>
    </row>
    <row r="50" spans="3:22" x14ac:dyDescent="0.3">
      <c r="C50" s="15"/>
      <c r="E50" s="15"/>
      <c r="G50" s="15"/>
      <c r="H50" s="15"/>
      <c r="I50" s="2"/>
      <c r="J50" s="8"/>
      <c r="K50"/>
      <c r="L50" s="8"/>
      <c r="M50"/>
      <c r="N50"/>
      <c r="O50"/>
      <c r="P50"/>
      <c r="Q50"/>
      <c r="R50"/>
      <c r="S50"/>
      <c r="T50"/>
      <c r="U50"/>
      <c r="V50"/>
    </row>
    <row r="51" spans="3:22" x14ac:dyDescent="0.3">
      <c r="C51" s="15"/>
      <c r="F51" s="15"/>
      <c r="H51" s="15"/>
      <c r="I51"/>
      <c r="J51" s="8"/>
      <c r="K51"/>
      <c r="L51" s="8"/>
      <c r="M51"/>
      <c r="N51"/>
      <c r="O51" s="2"/>
      <c r="P51"/>
      <c r="Q51"/>
      <c r="R51"/>
      <c r="S51"/>
      <c r="T51"/>
      <c r="U51"/>
      <c r="V51"/>
    </row>
    <row r="52" spans="3:22" x14ac:dyDescent="0.3">
      <c r="C52" s="15"/>
      <c r="D52" s="15"/>
      <c r="F52" s="15"/>
      <c r="H52" s="15"/>
      <c r="I52" s="2"/>
      <c r="J52" s="8"/>
      <c r="K52"/>
      <c r="L52" s="8"/>
      <c r="M52"/>
      <c r="N52"/>
      <c r="O52"/>
      <c r="P52"/>
      <c r="Q52"/>
      <c r="R52"/>
      <c r="S52"/>
      <c r="T52"/>
      <c r="U52"/>
      <c r="V52"/>
    </row>
    <row r="53" spans="3:22" x14ac:dyDescent="0.3">
      <c r="C53" s="15"/>
      <c r="D53" s="15"/>
      <c r="G53" s="15"/>
      <c r="H53" s="15"/>
      <c r="I53"/>
      <c r="J53" s="8"/>
      <c r="K53"/>
      <c r="L53" s="8"/>
      <c r="M53"/>
      <c r="N53"/>
      <c r="O53"/>
      <c r="P53"/>
      <c r="Q53"/>
      <c r="R53"/>
      <c r="S53"/>
      <c r="T53"/>
      <c r="U53"/>
      <c r="V53"/>
    </row>
    <row r="54" spans="3:22" x14ac:dyDescent="0.3">
      <c r="C54" s="15"/>
      <c r="D54" s="15"/>
      <c r="E54" s="15"/>
      <c r="H54" s="15"/>
      <c r="I54"/>
      <c r="J54" s="8"/>
      <c r="K54" s="12"/>
      <c r="L54" s="8"/>
      <c r="M54"/>
      <c r="N54"/>
      <c r="O54"/>
      <c r="P54"/>
    </row>
    <row r="55" spans="3:22" x14ac:dyDescent="0.3">
      <c r="C55" s="15"/>
      <c r="E55" s="15"/>
      <c r="G55" s="15"/>
      <c r="H55" s="15"/>
      <c r="I55"/>
      <c r="J55" s="8"/>
      <c r="K55" s="11"/>
      <c r="L55" s="8"/>
      <c r="M55"/>
      <c r="N55"/>
      <c r="O55"/>
      <c r="P55"/>
      <c r="Q55"/>
      <c r="R55"/>
      <c r="S55"/>
      <c r="T55"/>
      <c r="U55"/>
      <c r="V55"/>
    </row>
    <row r="56" spans="3:22" x14ac:dyDescent="0.3">
      <c r="C56" s="15"/>
      <c r="D56" s="15"/>
      <c r="E56" s="15"/>
      <c r="H56" s="15"/>
      <c r="I56"/>
      <c r="J56" s="8"/>
      <c r="K56" s="11"/>
      <c r="L56" s="8"/>
      <c r="M56"/>
      <c r="N56"/>
      <c r="O56"/>
      <c r="P56"/>
      <c r="Q56"/>
      <c r="R56"/>
      <c r="S56"/>
      <c r="T56"/>
      <c r="U56"/>
      <c r="V56"/>
    </row>
    <row r="57" spans="3:22" x14ac:dyDescent="0.3">
      <c r="C57" s="15"/>
      <c r="F57" s="15"/>
      <c r="H57" s="15"/>
      <c r="I57"/>
      <c r="J57" s="8"/>
      <c r="K57" s="11"/>
      <c r="L57" s="8"/>
      <c r="M57"/>
      <c r="N57"/>
      <c r="O57"/>
      <c r="P57"/>
      <c r="Q57"/>
      <c r="R57"/>
      <c r="S57"/>
      <c r="T57"/>
      <c r="U57"/>
      <c r="V57"/>
    </row>
    <row r="58" spans="3:22" x14ac:dyDescent="0.3">
      <c r="C58" s="15"/>
      <c r="E58" s="15"/>
      <c r="F58" s="15"/>
      <c r="H58" s="15"/>
      <c r="I58"/>
      <c r="J58" s="8"/>
      <c r="K58" s="11"/>
      <c r="L58" s="8"/>
      <c r="M58"/>
      <c r="N58"/>
      <c r="O58"/>
      <c r="P58"/>
      <c r="Q58"/>
      <c r="R58"/>
      <c r="S58"/>
      <c r="T58"/>
      <c r="U58"/>
      <c r="V58"/>
    </row>
    <row r="59" spans="3:22" x14ac:dyDescent="0.3">
      <c r="C59" s="15"/>
      <c r="D59" s="15"/>
      <c r="G59" s="15"/>
      <c r="H59" s="15"/>
      <c r="I59"/>
      <c r="J59" s="8"/>
      <c r="K59" s="11"/>
      <c r="L59" s="8"/>
      <c r="M59"/>
      <c r="N59"/>
      <c r="O59"/>
      <c r="P59"/>
      <c r="Q59"/>
      <c r="R59"/>
      <c r="S59"/>
      <c r="T59"/>
      <c r="U59"/>
      <c r="V59"/>
    </row>
    <row r="60" spans="3:22" x14ac:dyDescent="0.3">
      <c r="C60" s="15"/>
      <c r="E60" s="15"/>
      <c r="G60" s="15"/>
      <c r="H60" s="15"/>
      <c r="I60"/>
      <c r="J60" s="8"/>
      <c r="K60" s="11"/>
      <c r="L60" s="8"/>
      <c r="M60"/>
      <c r="N60"/>
      <c r="O60"/>
      <c r="P60"/>
      <c r="Q60"/>
      <c r="R60"/>
      <c r="S60"/>
      <c r="T60"/>
      <c r="U60"/>
      <c r="V60"/>
    </row>
    <row r="61" spans="3:22" x14ac:dyDescent="0.3">
      <c r="C61" s="15"/>
      <c r="D61" s="15"/>
      <c r="E61" s="15"/>
      <c r="H61" s="15"/>
      <c r="I61"/>
      <c r="J61" s="8"/>
      <c r="K61" s="11"/>
      <c r="L61" s="8"/>
      <c r="M61"/>
      <c r="N61"/>
      <c r="O61"/>
      <c r="P61"/>
      <c r="Q61"/>
      <c r="R61"/>
      <c r="S61"/>
      <c r="T61"/>
      <c r="U61"/>
      <c r="V61"/>
    </row>
    <row r="62" spans="3:22" x14ac:dyDescent="0.3">
      <c r="C62" s="15"/>
      <c r="D62" s="15"/>
      <c r="F62" s="15"/>
      <c r="H62" s="15"/>
      <c r="I62"/>
      <c r="J62" s="8"/>
      <c r="K62" s="11"/>
      <c r="L62" s="8"/>
      <c r="M62"/>
      <c r="N62"/>
      <c r="O62"/>
      <c r="P62"/>
      <c r="Q62"/>
      <c r="R62"/>
      <c r="S62"/>
      <c r="T62"/>
      <c r="U62"/>
      <c r="V62"/>
    </row>
    <row r="63" spans="3:22" x14ac:dyDescent="0.3">
      <c r="C63" s="15"/>
      <c r="E63" s="15"/>
      <c r="H63" s="15"/>
      <c r="I63"/>
      <c r="J63" s="8"/>
      <c r="K63" s="11"/>
      <c r="L63" s="8"/>
      <c r="M63"/>
      <c r="N63"/>
      <c r="O63"/>
      <c r="P63"/>
      <c r="Q63"/>
      <c r="R63"/>
      <c r="S63"/>
      <c r="T63"/>
      <c r="U63"/>
      <c r="V63"/>
    </row>
    <row r="64" spans="3:22" x14ac:dyDescent="0.3">
      <c r="C64" s="15"/>
      <c r="D64" s="15"/>
      <c r="E64" s="15"/>
      <c r="G64" s="15"/>
      <c r="H64" s="15"/>
      <c r="I64"/>
      <c r="J64" s="3"/>
      <c r="K64"/>
      <c r="L64" s="8"/>
      <c r="M64"/>
      <c r="N64"/>
      <c r="O64"/>
      <c r="P64"/>
    </row>
    <row r="65" spans="2:16" x14ac:dyDescent="0.3">
      <c r="C65" s="15"/>
      <c r="D65" s="15"/>
      <c r="E65" s="15"/>
      <c r="H65" s="15"/>
      <c r="I65" s="6"/>
      <c r="J65" s="3"/>
      <c r="K65"/>
      <c r="L65" s="8"/>
      <c r="M65"/>
      <c r="N65"/>
      <c r="O65"/>
      <c r="P65"/>
    </row>
    <row r="66" spans="2:16" x14ac:dyDescent="0.3">
      <c r="C66" s="15"/>
      <c r="E66" s="15"/>
      <c r="H66" s="15"/>
      <c r="I66"/>
      <c r="J66" s="3"/>
      <c r="K66"/>
      <c r="L66" s="8"/>
      <c r="M66"/>
      <c r="N66"/>
      <c r="O66"/>
      <c r="P66"/>
    </row>
    <row r="67" spans="2:16" x14ac:dyDescent="0.3">
      <c r="C67" s="15"/>
      <c r="F67" s="15"/>
      <c r="H67" s="15"/>
    </row>
    <row r="68" spans="2:16" x14ac:dyDescent="0.3">
      <c r="C68" s="15"/>
      <c r="F68" s="15"/>
      <c r="H68" s="15"/>
    </row>
    <row r="69" spans="2:16" x14ac:dyDescent="0.3">
      <c r="C69" s="15"/>
      <c r="D69" s="15"/>
      <c r="G69" s="15"/>
      <c r="H69" s="15"/>
    </row>
    <row r="70" spans="2:16" x14ac:dyDescent="0.3">
      <c r="C70" s="15"/>
      <c r="E70" s="15"/>
      <c r="G70" s="15"/>
      <c r="H70" s="15"/>
    </row>
    <row r="71" spans="2:16" x14ac:dyDescent="0.3">
      <c r="C71" s="15"/>
      <c r="D71" s="15"/>
      <c r="E71" s="15"/>
      <c r="H71" s="15"/>
    </row>
    <row r="72" spans="2:16" x14ac:dyDescent="0.3">
      <c r="C72" s="15"/>
      <c r="D72" s="15"/>
      <c r="F72" s="15"/>
      <c r="H72" s="15"/>
    </row>
    <row r="73" spans="2:16" x14ac:dyDescent="0.3">
      <c r="C73" s="15"/>
      <c r="E73" s="15"/>
      <c r="H73" s="15"/>
    </row>
    <row r="74" spans="2:16" x14ac:dyDescent="0.3">
      <c r="C74" s="15"/>
      <c r="E74" s="15"/>
      <c r="H74" s="15"/>
    </row>
    <row r="75" spans="2:16" x14ac:dyDescent="0.3">
      <c r="C75" s="15"/>
      <c r="D75" s="15"/>
      <c r="H75" s="15"/>
    </row>
    <row r="76" spans="2:16" x14ac:dyDescent="0.3">
      <c r="C76" s="15"/>
      <c r="E76" s="15"/>
      <c r="F76" s="15"/>
      <c r="H76" s="15"/>
    </row>
    <row r="77" spans="2:16" x14ac:dyDescent="0.3">
      <c r="B77" s="15"/>
      <c r="C77" s="15"/>
      <c r="E77" s="15"/>
      <c r="H77" s="15"/>
    </row>
    <row r="78" spans="2:16" x14ac:dyDescent="0.3">
      <c r="C78" s="15"/>
      <c r="F78" s="15"/>
    </row>
    <row r="79" spans="2:16" x14ac:dyDescent="0.3">
      <c r="C79" s="15"/>
      <c r="E79" s="15"/>
    </row>
    <row r="80" spans="2:16" x14ac:dyDescent="0.3">
      <c r="C80" s="15"/>
      <c r="E80" s="15"/>
      <c r="G80" s="15"/>
    </row>
    <row r="81" spans="2:7" x14ac:dyDescent="0.3">
      <c r="B81" s="15"/>
      <c r="C81" s="15"/>
      <c r="F81" s="15"/>
    </row>
    <row r="82" spans="2:7" x14ac:dyDescent="0.3">
      <c r="B82" s="15"/>
      <c r="C82" s="15"/>
      <c r="D82" s="15"/>
      <c r="F82" s="15"/>
    </row>
    <row r="83" spans="2:7" x14ac:dyDescent="0.3">
      <c r="B83" s="15"/>
      <c r="C83" s="15"/>
    </row>
    <row r="84" spans="2:7" x14ac:dyDescent="0.3">
      <c r="C84" s="15"/>
      <c r="E84" s="15"/>
      <c r="G84" s="15"/>
    </row>
    <row r="85" spans="2:7" x14ac:dyDescent="0.3">
      <c r="C85" s="15"/>
    </row>
    <row r="86" spans="2:7" x14ac:dyDescent="0.3">
      <c r="C86" s="15"/>
      <c r="F86" s="15"/>
    </row>
    <row r="87" spans="2:7" x14ac:dyDescent="0.3">
      <c r="C87" s="15"/>
      <c r="F87" s="1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B32" sqref="B32:F33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44476</v>
      </c>
      <c r="B4" s="3" t="s">
        <v>42</v>
      </c>
      <c r="C4" s="10">
        <v>26</v>
      </c>
      <c r="D4" s="15">
        <v>2399</v>
      </c>
      <c r="E4" s="15">
        <f t="shared" ref="E4:E12" si="0">+C4+D4</f>
        <v>2425</v>
      </c>
      <c r="F4" s="10">
        <v>33</v>
      </c>
      <c r="G4" s="13">
        <f t="shared" ref="G4:G12" si="1">(1000/F4)*C4</f>
        <v>787.87878787878788</v>
      </c>
      <c r="I4" s="10">
        <v>19</v>
      </c>
      <c r="J4" s="15">
        <v>1778</v>
      </c>
      <c r="K4" s="15">
        <f t="shared" ref="K4:K12" si="2">+I4+J4</f>
        <v>1797</v>
      </c>
      <c r="L4" s="10">
        <v>33</v>
      </c>
      <c r="M4" s="10">
        <f>+(C4-I4)/C4*100</f>
        <v>26.923076923076923</v>
      </c>
      <c r="N4" s="10">
        <f>+(D4-J4)/D4*100</f>
        <v>25.885785744060026</v>
      </c>
      <c r="O4" s="10">
        <f>+(E4-K4)/E4*100</f>
        <v>25.896907216494846</v>
      </c>
      <c r="P4" s="13">
        <f t="shared" ref="P4:P12" si="3">(1000/L4)*I4</f>
        <v>575.75757575757575</v>
      </c>
    </row>
    <row r="5" spans="1:16" x14ac:dyDescent="0.3">
      <c r="A5" s="2">
        <v>44476</v>
      </c>
      <c r="B5" s="3" t="s">
        <v>43</v>
      </c>
      <c r="C5" s="10">
        <v>26</v>
      </c>
      <c r="D5" s="15">
        <v>1729</v>
      </c>
      <c r="E5" s="15">
        <f t="shared" si="0"/>
        <v>1755</v>
      </c>
      <c r="F5" s="10">
        <v>33</v>
      </c>
      <c r="G5" s="13">
        <f t="shared" si="1"/>
        <v>787.87878787878788</v>
      </c>
      <c r="I5" s="10">
        <v>34</v>
      </c>
      <c r="J5" s="15">
        <v>2305</v>
      </c>
      <c r="K5" s="15">
        <f t="shared" si="2"/>
        <v>2339</v>
      </c>
      <c r="L5" s="10">
        <v>33</v>
      </c>
      <c r="M5" s="10">
        <f t="shared" ref="M5:O12" si="4">+(C5-I5)/C5*100</f>
        <v>-30.76923076923077</v>
      </c>
      <c r="N5" s="10">
        <f t="shared" si="4"/>
        <v>-33.314054366685944</v>
      </c>
      <c r="O5" s="10">
        <f t="shared" si="4"/>
        <v>-33.276353276353277</v>
      </c>
      <c r="P5" s="13">
        <f t="shared" si="3"/>
        <v>1030.3030303030303</v>
      </c>
    </row>
    <row r="6" spans="1:16" x14ac:dyDescent="0.3">
      <c r="A6" s="2">
        <v>44476</v>
      </c>
      <c r="B6" s="3" t="s">
        <v>40</v>
      </c>
      <c r="C6" s="10">
        <v>33</v>
      </c>
      <c r="D6" s="15">
        <v>2278</v>
      </c>
      <c r="E6" s="15">
        <f t="shared" si="0"/>
        <v>2311</v>
      </c>
      <c r="F6" s="10">
        <v>33</v>
      </c>
      <c r="G6" s="13">
        <f t="shared" si="1"/>
        <v>1000</v>
      </c>
      <c r="I6" s="10">
        <v>30</v>
      </c>
      <c r="J6" s="15">
        <v>2057</v>
      </c>
      <c r="K6" s="15">
        <f t="shared" si="2"/>
        <v>2087</v>
      </c>
      <c r="L6" s="10">
        <v>33</v>
      </c>
      <c r="M6" s="10">
        <f t="shared" si="4"/>
        <v>9.0909090909090917</v>
      </c>
      <c r="N6" s="10">
        <f t="shared" si="4"/>
        <v>9.7014925373134329</v>
      </c>
      <c r="O6" s="10">
        <f t="shared" si="4"/>
        <v>9.6927736910428379</v>
      </c>
      <c r="P6" s="13">
        <f t="shared" si="3"/>
        <v>909.09090909090912</v>
      </c>
    </row>
    <row r="7" spans="1:16" x14ac:dyDescent="0.3">
      <c r="A7" s="2">
        <v>44476</v>
      </c>
      <c r="B7" s="3" t="s">
        <v>41</v>
      </c>
      <c r="C7" s="10">
        <v>27</v>
      </c>
      <c r="D7" s="15">
        <v>2838</v>
      </c>
      <c r="E7" s="15">
        <f t="shared" si="0"/>
        <v>2865</v>
      </c>
      <c r="F7" s="10">
        <v>33</v>
      </c>
      <c r="G7" s="13">
        <f t="shared" si="1"/>
        <v>818.18181818181824</v>
      </c>
      <c r="I7" s="15">
        <v>26</v>
      </c>
      <c r="J7" s="15">
        <v>1907</v>
      </c>
      <c r="K7" s="15">
        <f t="shared" si="2"/>
        <v>1933</v>
      </c>
      <c r="L7" s="10">
        <v>33</v>
      </c>
      <c r="M7" s="10">
        <f t="shared" si="4"/>
        <v>3.7037037037037033</v>
      </c>
      <c r="N7" s="10">
        <f t="shared" si="4"/>
        <v>32.804792107117684</v>
      </c>
      <c r="O7" s="10">
        <f t="shared" si="4"/>
        <v>32.53054101221641</v>
      </c>
      <c r="P7" s="13">
        <f t="shared" si="3"/>
        <v>787.87878787878788</v>
      </c>
    </row>
    <row r="8" spans="1:16" x14ac:dyDescent="0.3">
      <c r="A8" s="2">
        <v>44476</v>
      </c>
      <c r="B8" s="3" t="s">
        <v>37</v>
      </c>
      <c r="C8" s="10">
        <v>23</v>
      </c>
      <c r="D8" s="15">
        <v>2654</v>
      </c>
      <c r="E8" s="15">
        <f t="shared" si="0"/>
        <v>2677</v>
      </c>
      <c r="F8" s="10">
        <v>33</v>
      </c>
      <c r="G8" s="13">
        <f t="shared" si="1"/>
        <v>696.969696969697</v>
      </c>
      <c r="I8" s="10">
        <v>26</v>
      </c>
      <c r="J8" s="15">
        <v>2919</v>
      </c>
      <c r="K8" s="15">
        <f t="shared" si="2"/>
        <v>2945</v>
      </c>
      <c r="L8" s="10">
        <v>33</v>
      </c>
      <c r="M8" s="10">
        <f t="shared" si="4"/>
        <v>-13.043478260869565</v>
      </c>
      <c r="N8" s="10">
        <f t="shared" si="4"/>
        <v>-9.9849284099472495</v>
      </c>
      <c r="O8" s="10">
        <f t="shared" si="4"/>
        <v>-10.011206574523721</v>
      </c>
      <c r="P8" s="13">
        <f t="shared" si="3"/>
        <v>787.87878787878788</v>
      </c>
    </row>
    <row r="9" spans="1:16" x14ac:dyDescent="0.3">
      <c r="A9" s="2">
        <v>44476</v>
      </c>
      <c r="B9" s="3" t="s">
        <v>39</v>
      </c>
      <c r="C9" s="10">
        <v>26</v>
      </c>
      <c r="D9" s="15">
        <v>1244</v>
      </c>
      <c r="E9" s="15">
        <f t="shared" si="0"/>
        <v>1270</v>
      </c>
      <c r="F9" s="10">
        <v>33</v>
      </c>
      <c r="G9" s="13">
        <f t="shared" si="1"/>
        <v>787.87878787878788</v>
      </c>
      <c r="I9" s="10">
        <v>16</v>
      </c>
      <c r="J9" s="15">
        <v>2220</v>
      </c>
      <c r="K9" s="15">
        <f t="shared" si="2"/>
        <v>2236</v>
      </c>
      <c r="L9" s="10">
        <v>33</v>
      </c>
      <c r="M9" s="10">
        <f t="shared" si="4"/>
        <v>38.461538461538467</v>
      </c>
      <c r="N9" s="10">
        <f t="shared" si="4"/>
        <v>-78.456591639871391</v>
      </c>
      <c r="O9" s="10">
        <f t="shared" si="4"/>
        <v>-76.062992125984252</v>
      </c>
      <c r="P9" s="13">
        <f t="shared" si="3"/>
        <v>484.84848484848487</v>
      </c>
    </row>
    <row r="10" spans="1:16" x14ac:dyDescent="0.3">
      <c r="A10" s="2">
        <v>44476</v>
      </c>
      <c r="B10" s="3" t="s">
        <v>38</v>
      </c>
      <c r="C10" s="10">
        <v>26</v>
      </c>
      <c r="D10" s="15">
        <v>1239</v>
      </c>
      <c r="E10" s="15">
        <f t="shared" si="0"/>
        <v>1265</v>
      </c>
      <c r="F10" s="10">
        <v>33</v>
      </c>
      <c r="G10" s="13">
        <f t="shared" si="1"/>
        <v>787.87878787878788</v>
      </c>
      <c r="I10" s="10">
        <v>46</v>
      </c>
      <c r="J10" s="15">
        <v>7204</v>
      </c>
      <c r="K10" s="15">
        <f t="shared" si="2"/>
        <v>7250</v>
      </c>
      <c r="L10" s="10">
        <v>33</v>
      </c>
      <c r="M10" s="10">
        <f t="shared" si="4"/>
        <v>-76.923076923076934</v>
      </c>
      <c r="N10" s="10">
        <f t="shared" si="4"/>
        <v>-481.43664245359162</v>
      </c>
      <c r="O10" s="10">
        <f t="shared" si="4"/>
        <v>-473.12252964426875</v>
      </c>
      <c r="P10" s="13">
        <f t="shared" si="3"/>
        <v>1393.939393939394</v>
      </c>
    </row>
    <row r="11" spans="1:16" x14ac:dyDescent="0.3">
      <c r="A11" s="2">
        <v>44476</v>
      </c>
      <c r="B11" s="3" t="s">
        <v>36</v>
      </c>
      <c r="C11" s="10">
        <v>22</v>
      </c>
      <c r="D11" s="15">
        <v>1315</v>
      </c>
      <c r="E11" s="15">
        <f t="shared" si="0"/>
        <v>1337</v>
      </c>
      <c r="F11" s="10">
        <v>33</v>
      </c>
      <c r="G11" s="13">
        <f t="shared" si="1"/>
        <v>666.66666666666674</v>
      </c>
      <c r="I11" s="10">
        <v>22</v>
      </c>
      <c r="J11" s="15">
        <v>1649</v>
      </c>
      <c r="K11" s="15">
        <f t="shared" si="2"/>
        <v>1671</v>
      </c>
      <c r="L11" s="10">
        <v>33</v>
      </c>
      <c r="M11" s="10">
        <f t="shared" si="4"/>
        <v>0</v>
      </c>
      <c r="N11" s="10">
        <f t="shared" si="4"/>
        <v>-25.399239543726239</v>
      </c>
      <c r="O11" s="10">
        <f t="shared" si="4"/>
        <v>-24.981301421091999</v>
      </c>
      <c r="P11" s="13">
        <f t="shared" si="3"/>
        <v>666.66666666666674</v>
      </c>
    </row>
    <row r="12" spans="1:16" x14ac:dyDescent="0.3">
      <c r="A12" s="2">
        <v>44476</v>
      </c>
      <c r="B12" s="3" t="s">
        <v>44</v>
      </c>
      <c r="C12" s="10">
        <v>51</v>
      </c>
      <c r="D12" s="15">
        <v>1457</v>
      </c>
      <c r="E12" s="15">
        <f t="shared" si="0"/>
        <v>1508</v>
      </c>
      <c r="F12" s="10">
        <v>33</v>
      </c>
      <c r="G12" s="13">
        <f t="shared" si="1"/>
        <v>1545.4545454545455</v>
      </c>
      <c r="I12" s="10">
        <v>33</v>
      </c>
      <c r="J12" s="15">
        <v>1376</v>
      </c>
      <c r="K12" s="15">
        <f t="shared" si="2"/>
        <v>1409</v>
      </c>
      <c r="L12" s="10">
        <v>33</v>
      </c>
      <c r="M12" s="10">
        <f t="shared" si="4"/>
        <v>35.294117647058826</v>
      </c>
      <c r="N12" s="10">
        <f t="shared" si="4"/>
        <v>5.5593685655456415</v>
      </c>
      <c r="O12" s="10">
        <f t="shared" si="4"/>
        <v>6.5649867374005302</v>
      </c>
      <c r="P12" s="13">
        <f t="shared" si="3"/>
        <v>1000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44476</v>
      </c>
      <c r="B15" s="3" t="s">
        <v>42</v>
      </c>
      <c r="C15" s="10">
        <v>8</v>
      </c>
      <c r="D15" s="15">
        <v>1977</v>
      </c>
      <c r="E15" s="15">
        <f t="shared" ref="E15:E22" si="5">+C15+D15</f>
        <v>1985</v>
      </c>
      <c r="F15" s="10">
        <v>33</v>
      </c>
      <c r="G15" s="13">
        <f t="shared" ref="G15:G22" si="6">(1000/F15)*C15</f>
        <v>242.42424242424244</v>
      </c>
      <c r="I15" s="10">
        <v>11</v>
      </c>
      <c r="J15" s="15">
        <v>1925</v>
      </c>
      <c r="K15" s="15">
        <f t="shared" ref="K15:K22" si="7">+I15+J15</f>
        <v>1936</v>
      </c>
      <c r="L15" s="10">
        <v>33</v>
      </c>
      <c r="M15" s="10">
        <f>+(C15-I15)/C15*100</f>
        <v>-37.5</v>
      </c>
      <c r="N15" s="10">
        <f t="shared" ref="M15:O22" si="8">+(D15-J15)/D15*100</f>
        <v>2.6302478502781992</v>
      </c>
      <c r="O15" s="10">
        <f t="shared" si="8"/>
        <v>2.4685138539042821</v>
      </c>
      <c r="P15" s="13">
        <f t="shared" ref="P15:P22" si="9">(1000/L15)*I15</f>
        <v>333.33333333333337</v>
      </c>
    </row>
    <row r="16" spans="1:16" x14ac:dyDescent="0.3">
      <c r="A16" s="2">
        <v>44476</v>
      </c>
      <c r="B16" s="3" t="s">
        <v>43</v>
      </c>
      <c r="C16" s="10">
        <v>5</v>
      </c>
      <c r="D16" s="15">
        <v>2543</v>
      </c>
      <c r="E16" s="15">
        <f t="shared" si="5"/>
        <v>2548</v>
      </c>
      <c r="F16" s="10">
        <v>33</v>
      </c>
      <c r="G16" s="13">
        <f t="shared" si="6"/>
        <v>151.51515151515153</v>
      </c>
      <c r="I16" s="10">
        <v>22</v>
      </c>
      <c r="J16" s="15">
        <v>1950</v>
      </c>
      <c r="K16" s="15">
        <f t="shared" si="7"/>
        <v>1972</v>
      </c>
      <c r="L16" s="10">
        <v>33</v>
      </c>
      <c r="M16" s="10">
        <f t="shared" si="8"/>
        <v>-340</v>
      </c>
      <c r="N16" s="10">
        <f t="shared" si="8"/>
        <v>23.318914667715298</v>
      </c>
      <c r="O16" s="10">
        <f t="shared" si="8"/>
        <v>22.605965463108323</v>
      </c>
      <c r="P16" s="13">
        <f t="shared" si="9"/>
        <v>666.66666666666674</v>
      </c>
    </row>
    <row r="17" spans="1:22" x14ac:dyDescent="0.3">
      <c r="A17" s="2">
        <v>44476</v>
      </c>
      <c r="B17" s="3" t="s">
        <v>40</v>
      </c>
      <c r="C17" s="10">
        <v>12</v>
      </c>
      <c r="D17" s="15">
        <v>2884</v>
      </c>
      <c r="E17" s="15">
        <f>+C17+D17</f>
        <v>2896</v>
      </c>
      <c r="F17" s="10">
        <v>33</v>
      </c>
      <c r="G17" s="13">
        <f t="shared" si="6"/>
        <v>363.63636363636363</v>
      </c>
      <c r="I17" s="10">
        <v>7</v>
      </c>
      <c r="J17" s="15">
        <v>1810</v>
      </c>
      <c r="K17" s="15">
        <f t="shared" si="7"/>
        <v>1817</v>
      </c>
      <c r="L17" s="10">
        <v>33</v>
      </c>
      <c r="M17" s="10">
        <f t="shared" si="8"/>
        <v>41.666666666666671</v>
      </c>
      <c r="N17" s="10">
        <f t="shared" si="8"/>
        <v>37.239944521497918</v>
      </c>
      <c r="O17" s="10">
        <f t="shared" si="8"/>
        <v>37.258287292817684</v>
      </c>
      <c r="P17" s="13">
        <f t="shared" si="9"/>
        <v>212.12121212121212</v>
      </c>
    </row>
    <row r="18" spans="1:22" x14ac:dyDescent="0.3">
      <c r="A18" s="2">
        <v>44476</v>
      </c>
      <c r="B18" s="3" t="s">
        <v>41</v>
      </c>
      <c r="C18" s="10">
        <v>7</v>
      </c>
      <c r="D18" s="15">
        <v>3738</v>
      </c>
      <c r="E18" s="15">
        <f t="shared" si="5"/>
        <v>3745</v>
      </c>
      <c r="F18" s="10">
        <v>33</v>
      </c>
      <c r="G18" s="13">
        <f t="shared" si="6"/>
        <v>212.12121212121212</v>
      </c>
      <c r="I18" s="15">
        <v>9</v>
      </c>
      <c r="J18" s="15">
        <v>2139</v>
      </c>
      <c r="K18" s="15">
        <f t="shared" si="7"/>
        <v>2148</v>
      </c>
      <c r="L18" s="10">
        <v>33</v>
      </c>
      <c r="M18" s="10">
        <f t="shared" si="8"/>
        <v>-28.571428571428569</v>
      </c>
      <c r="N18" s="10">
        <f t="shared" si="8"/>
        <v>42.776886035312998</v>
      </c>
      <c r="O18" s="10">
        <f t="shared" si="8"/>
        <v>42.643524699599467</v>
      </c>
      <c r="P18" s="13">
        <f t="shared" si="9"/>
        <v>272.72727272727275</v>
      </c>
    </row>
    <row r="19" spans="1:22" x14ac:dyDescent="0.3">
      <c r="A19" s="2">
        <v>44476</v>
      </c>
      <c r="B19" s="3" t="s">
        <v>37</v>
      </c>
      <c r="C19" s="10">
        <v>6</v>
      </c>
      <c r="D19" s="15">
        <v>1873</v>
      </c>
      <c r="E19" s="15">
        <f t="shared" si="5"/>
        <v>1879</v>
      </c>
      <c r="F19" s="10">
        <v>33</v>
      </c>
      <c r="G19" s="13">
        <f t="shared" si="6"/>
        <v>181.81818181818181</v>
      </c>
      <c r="I19" s="10">
        <v>7</v>
      </c>
      <c r="J19" s="15">
        <v>1386</v>
      </c>
      <c r="K19" s="15">
        <f t="shared" si="7"/>
        <v>1393</v>
      </c>
      <c r="L19" s="10">
        <v>33</v>
      </c>
      <c r="M19" s="10">
        <f t="shared" si="8"/>
        <v>-16.666666666666664</v>
      </c>
      <c r="N19" s="10">
        <f t="shared" si="8"/>
        <v>26.001067805659371</v>
      </c>
      <c r="O19" s="10">
        <f t="shared" si="8"/>
        <v>25.86482171367749</v>
      </c>
      <c r="P19" s="13">
        <f t="shared" si="9"/>
        <v>212.12121212121212</v>
      </c>
    </row>
    <row r="20" spans="1:22" x14ac:dyDescent="0.3">
      <c r="A20" s="2">
        <v>44476</v>
      </c>
      <c r="B20" s="3" t="s">
        <v>39</v>
      </c>
      <c r="C20" s="10">
        <v>7</v>
      </c>
      <c r="D20" s="15">
        <v>2922</v>
      </c>
      <c r="E20" s="15">
        <f t="shared" si="5"/>
        <v>2929</v>
      </c>
      <c r="F20" s="10">
        <v>33</v>
      </c>
      <c r="G20" s="13">
        <f t="shared" si="6"/>
        <v>212.12121212121212</v>
      </c>
      <c r="I20" s="10">
        <v>6</v>
      </c>
      <c r="J20" s="15">
        <v>1404</v>
      </c>
      <c r="K20" s="15">
        <f t="shared" si="7"/>
        <v>1410</v>
      </c>
      <c r="L20" s="10">
        <v>33</v>
      </c>
      <c r="M20" s="10">
        <f t="shared" si="8"/>
        <v>14.285714285714285</v>
      </c>
      <c r="N20" s="10">
        <f t="shared" si="8"/>
        <v>51.950718685831617</v>
      </c>
      <c r="O20" s="10">
        <f t="shared" si="8"/>
        <v>51.860703311710473</v>
      </c>
      <c r="P20" s="13">
        <f t="shared" si="9"/>
        <v>181.81818181818181</v>
      </c>
    </row>
    <row r="21" spans="1:22" x14ac:dyDescent="0.3">
      <c r="A21" s="2">
        <v>44476</v>
      </c>
      <c r="B21" s="3" t="s">
        <v>38</v>
      </c>
      <c r="C21" s="10">
        <v>4</v>
      </c>
      <c r="D21" s="15">
        <v>1808</v>
      </c>
      <c r="E21" s="15">
        <f t="shared" si="5"/>
        <v>1812</v>
      </c>
      <c r="F21" s="10">
        <v>33</v>
      </c>
      <c r="G21" s="13">
        <f t="shared" si="6"/>
        <v>121.21212121212122</v>
      </c>
      <c r="I21" s="10">
        <v>5</v>
      </c>
      <c r="J21" s="15">
        <v>968</v>
      </c>
      <c r="K21" s="15">
        <f t="shared" si="7"/>
        <v>973</v>
      </c>
      <c r="L21" s="10">
        <v>33</v>
      </c>
      <c r="M21" s="10">
        <f>+(C21-I21)/C21*100</f>
        <v>-25</v>
      </c>
      <c r="N21" s="10">
        <f t="shared" si="8"/>
        <v>46.460176991150441</v>
      </c>
      <c r="O21" s="10">
        <f t="shared" si="8"/>
        <v>46.302428256070641</v>
      </c>
      <c r="P21" s="13">
        <f t="shared" si="9"/>
        <v>151.51515151515153</v>
      </c>
    </row>
    <row r="22" spans="1:22" x14ac:dyDescent="0.3">
      <c r="A22" s="2">
        <v>44476</v>
      </c>
      <c r="B22" s="3" t="s">
        <v>36</v>
      </c>
      <c r="C22" s="10">
        <v>6</v>
      </c>
      <c r="D22" s="15">
        <v>1419</v>
      </c>
      <c r="E22" s="15">
        <f t="shared" si="5"/>
        <v>1425</v>
      </c>
      <c r="F22" s="10">
        <v>33</v>
      </c>
      <c r="G22" s="13">
        <f t="shared" si="6"/>
        <v>181.81818181818181</v>
      </c>
      <c r="I22" s="10">
        <v>6</v>
      </c>
      <c r="J22" s="15">
        <v>1027</v>
      </c>
      <c r="K22" s="15">
        <f t="shared" si="7"/>
        <v>1033</v>
      </c>
      <c r="L22" s="10">
        <v>33</v>
      </c>
      <c r="M22" s="10">
        <f t="shared" si="8"/>
        <v>0</v>
      </c>
      <c r="N22" s="10">
        <f t="shared" si="8"/>
        <v>27.625088090204368</v>
      </c>
      <c r="O22" s="10">
        <f t="shared" si="8"/>
        <v>27.508771929824562</v>
      </c>
      <c r="P22" s="13">
        <f t="shared" si="9"/>
        <v>181.81818181818181</v>
      </c>
    </row>
    <row r="23" spans="1:22" x14ac:dyDescent="0.3">
      <c r="A23" s="2"/>
      <c r="G23" s="13"/>
      <c r="P23" s="13"/>
    </row>
    <row r="24" spans="1:22" x14ac:dyDescent="0.3">
      <c r="A24" s="2"/>
    </row>
    <row r="26" spans="1:22" x14ac:dyDescent="0.3">
      <c r="B26" s="10" t="s">
        <v>55</v>
      </c>
    </row>
    <row r="27" spans="1:22" x14ac:dyDescent="0.3">
      <c r="B27" s="10" t="s">
        <v>56</v>
      </c>
      <c r="C27" s="10" t="s">
        <v>57</v>
      </c>
      <c r="J27" s="16"/>
      <c r="L27" s="13"/>
      <c r="N27" s="19"/>
      <c r="S27" s="14"/>
      <c r="V27"/>
    </row>
    <row r="28" spans="1:22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  <c r="I28" s="17"/>
      <c r="J28" s="16"/>
      <c r="L28" s="13"/>
      <c r="N28" s="17"/>
      <c r="V28"/>
    </row>
    <row r="29" spans="1:22" x14ac:dyDescent="0.3">
      <c r="A29" s="10" t="s">
        <v>126</v>
      </c>
      <c r="B29" s="15">
        <v>33278</v>
      </c>
      <c r="C29" s="15">
        <v>15553</v>
      </c>
      <c r="D29" s="10">
        <v>32</v>
      </c>
      <c r="E29" s="15">
        <f t="shared" ref="E29:E34" si="10">B29+C29</f>
        <v>48831</v>
      </c>
      <c r="F29" s="13">
        <f t="shared" ref="F29:F34" si="11">E29/D29*1000</f>
        <v>1525968.75</v>
      </c>
      <c r="G29" s="13"/>
      <c r="J29" s="16"/>
      <c r="L29" s="13"/>
      <c r="S29" s="17"/>
      <c r="V29"/>
    </row>
    <row r="30" spans="1:22" x14ac:dyDescent="0.3">
      <c r="A30" s="10" t="s">
        <v>7</v>
      </c>
      <c r="B30" s="10">
        <v>847</v>
      </c>
      <c r="C30" s="15"/>
      <c r="D30" s="10">
        <v>33</v>
      </c>
      <c r="E30" s="15">
        <f t="shared" si="10"/>
        <v>847</v>
      </c>
      <c r="F30" s="13">
        <f t="shared" si="11"/>
        <v>25666.666666666668</v>
      </c>
      <c r="G30" s="13"/>
      <c r="I30" s="14"/>
      <c r="J30" s="16"/>
      <c r="L30" s="13"/>
      <c r="V30"/>
    </row>
    <row r="31" spans="1:22" x14ac:dyDescent="0.3">
      <c r="A31" s="10" t="s">
        <v>131</v>
      </c>
      <c r="B31" s="15">
        <f>B29-B30</f>
        <v>32431</v>
      </c>
      <c r="C31" s="15"/>
      <c r="D31" s="10">
        <v>33</v>
      </c>
      <c r="E31" s="15">
        <f t="shared" si="10"/>
        <v>32431</v>
      </c>
      <c r="F31" s="13">
        <f t="shared" si="11"/>
        <v>982757.5757575758</v>
      </c>
      <c r="I31" s="14"/>
      <c r="J31" s="16"/>
      <c r="L31" s="13"/>
      <c r="V31"/>
    </row>
    <row r="32" spans="1:22" x14ac:dyDescent="0.3">
      <c r="A32" s="10" t="s">
        <v>143</v>
      </c>
      <c r="B32" s="10">
        <v>11</v>
      </c>
      <c r="C32" s="15">
        <v>1596</v>
      </c>
      <c r="D32" s="10">
        <v>33</v>
      </c>
      <c r="E32" s="15">
        <f t="shared" si="10"/>
        <v>1607</v>
      </c>
      <c r="F32" s="13">
        <f t="shared" si="11"/>
        <v>48696.969696969696</v>
      </c>
      <c r="I32" s="14"/>
      <c r="J32" s="16"/>
      <c r="L32" s="13"/>
      <c r="V32"/>
    </row>
    <row r="33" spans="1:22" x14ac:dyDescent="0.3">
      <c r="A33" s="10" t="s">
        <v>144</v>
      </c>
      <c r="B33" s="10">
        <v>18</v>
      </c>
      <c r="C33" s="15">
        <v>3026</v>
      </c>
      <c r="D33" s="10">
        <v>33</v>
      </c>
      <c r="E33" s="15">
        <f t="shared" si="10"/>
        <v>3044</v>
      </c>
      <c r="F33" s="13">
        <f t="shared" si="11"/>
        <v>92242.424242424255</v>
      </c>
      <c r="I33" s="14"/>
      <c r="J33" s="16"/>
      <c r="L33" s="13"/>
      <c r="V33"/>
    </row>
    <row r="34" spans="1:22" x14ac:dyDescent="0.3">
      <c r="A34" s="10" t="s">
        <v>145</v>
      </c>
      <c r="B34" s="10">
        <v>10</v>
      </c>
      <c r="C34" s="15">
        <v>2901</v>
      </c>
      <c r="D34" s="10">
        <v>33</v>
      </c>
      <c r="E34" s="15">
        <f t="shared" si="10"/>
        <v>2911</v>
      </c>
      <c r="F34" s="13">
        <f t="shared" si="11"/>
        <v>88212.121212121216</v>
      </c>
      <c r="I34" s="14"/>
      <c r="J34" s="16"/>
      <c r="L34" s="13"/>
      <c r="V34"/>
    </row>
    <row r="35" spans="1:22" x14ac:dyDescent="0.3">
      <c r="I35" s="14"/>
      <c r="J35" s="16"/>
      <c r="L35" s="13"/>
      <c r="V35"/>
    </row>
    <row r="36" spans="1:22" x14ac:dyDescent="0.3">
      <c r="I36" s="14"/>
      <c r="J36" s="16"/>
      <c r="L36" s="13"/>
      <c r="V36"/>
    </row>
    <row r="37" spans="1:22" x14ac:dyDescent="0.3">
      <c r="H37" s="15"/>
      <c r="I37" s="14"/>
      <c r="J37" s="16"/>
      <c r="L37" s="13"/>
      <c r="V37"/>
    </row>
    <row r="38" spans="1:22" x14ac:dyDescent="0.3">
      <c r="H38" s="15"/>
      <c r="I38" s="14"/>
      <c r="J38" s="16"/>
      <c r="L38" s="13"/>
      <c r="V38"/>
    </row>
    <row r="39" spans="1:22" x14ac:dyDescent="0.3">
      <c r="E39" s="18"/>
      <c r="F39" s="15"/>
      <c r="H39" s="15"/>
      <c r="I39" s="14"/>
      <c r="J39" s="16"/>
      <c r="L39" s="13"/>
      <c r="V39"/>
    </row>
    <row r="40" spans="1:22" x14ac:dyDescent="0.3">
      <c r="D40" s="14"/>
      <c r="F40" s="15"/>
      <c r="H40" s="15"/>
      <c r="I40" s="14"/>
      <c r="J40" s="16"/>
      <c r="L40" s="13"/>
      <c r="V40"/>
    </row>
    <row r="41" spans="1:22" x14ac:dyDescent="0.3">
      <c r="C41" s="15"/>
      <c r="E41" s="15"/>
      <c r="G41" s="15"/>
      <c r="H41" s="15"/>
      <c r="I41" s="14"/>
      <c r="J41" s="16"/>
      <c r="L41" s="13"/>
      <c r="V41"/>
    </row>
    <row r="42" spans="1:22" x14ac:dyDescent="0.3">
      <c r="C42" s="15"/>
      <c r="D42" s="18"/>
      <c r="E42" s="15"/>
      <c r="G42" s="15"/>
      <c r="H42" s="15"/>
      <c r="I42" s="14"/>
      <c r="J42" s="16"/>
      <c r="L42" s="13"/>
      <c r="V42"/>
    </row>
    <row r="43" spans="1:22" x14ac:dyDescent="0.3">
      <c r="C43" s="15"/>
      <c r="F43" s="15"/>
      <c r="H43" s="15"/>
      <c r="I43" s="14"/>
      <c r="J43" s="16"/>
      <c r="L43" s="13"/>
      <c r="V43"/>
    </row>
    <row r="44" spans="1:22" x14ac:dyDescent="0.3">
      <c r="C44" s="15"/>
      <c r="D44" s="18"/>
      <c r="E44" s="15"/>
      <c r="F44" s="15"/>
      <c r="H44" s="15"/>
      <c r="I44" s="14"/>
      <c r="J44" s="16"/>
      <c r="L44" s="13"/>
      <c r="V44"/>
    </row>
    <row r="45" spans="1:22" x14ac:dyDescent="0.3">
      <c r="C45" s="15"/>
      <c r="D45" s="15"/>
      <c r="H45" s="15"/>
      <c r="I45" s="14"/>
      <c r="J45" s="16"/>
      <c r="L45" s="13"/>
      <c r="V45"/>
    </row>
    <row r="46" spans="1:22" x14ac:dyDescent="0.3">
      <c r="C46" s="15"/>
      <c r="F46" s="15"/>
      <c r="G46" s="15"/>
      <c r="H46" s="15"/>
      <c r="I46" s="14"/>
      <c r="J46" s="16"/>
      <c r="L46" s="13"/>
      <c r="V46"/>
    </row>
    <row r="47" spans="1:22" x14ac:dyDescent="0.3">
      <c r="C47" s="15"/>
      <c r="D47" s="15"/>
      <c r="E47" s="15"/>
      <c r="H47" s="15"/>
      <c r="I47" s="14"/>
      <c r="J47" s="16"/>
      <c r="L47" s="13"/>
      <c r="V47"/>
    </row>
    <row r="48" spans="1:22" x14ac:dyDescent="0.3">
      <c r="C48" s="15"/>
      <c r="D48" s="15"/>
      <c r="E48" s="14"/>
      <c r="F48" s="15"/>
      <c r="G48" s="15"/>
      <c r="H48" s="15"/>
      <c r="I48" s="14"/>
      <c r="J48" s="16"/>
      <c r="L48" s="13"/>
      <c r="V48"/>
    </row>
    <row r="49" spans="3:22" x14ac:dyDescent="0.3">
      <c r="C49" s="15"/>
      <c r="E49" s="15"/>
      <c r="F49" s="18"/>
      <c r="G49" s="15"/>
      <c r="H49" s="15"/>
      <c r="I49" s="14"/>
      <c r="J49" s="16"/>
      <c r="L49" s="13"/>
      <c r="V49"/>
    </row>
    <row r="50" spans="3:22" x14ac:dyDescent="0.3">
      <c r="C50" s="15"/>
      <c r="E50" s="15"/>
      <c r="G50" s="15"/>
      <c r="H50" s="15"/>
      <c r="I50" s="14"/>
      <c r="J50" s="13"/>
      <c r="L50" s="13"/>
      <c r="V50"/>
    </row>
    <row r="51" spans="3:22" x14ac:dyDescent="0.3">
      <c r="C51" s="15"/>
      <c r="F51" s="15"/>
      <c r="H51" s="15"/>
      <c r="J51" s="13"/>
      <c r="L51" s="13"/>
      <c r="O51" s="14"/>
      <c r="V51"/>
    </row>
    <row r="52" spans="3:22" x14ac:dyDescent="0.3">
      <c r="C52" s="15"/>
      <c r="D52" s="15"/>
      <c r="F52" s="15"/>
      <c r="H52" s="15"/>
      <c r="I52" s="14"/>
      <c r="J52" s="13"/>
      <c r="L52" s="13"/>
      <c r="V52"/>
    </row>
    <row r="53" spans="3:22" x14ac:dyDescent="0.3">
      <c r="C53" s="15"/>
      <c r="D53" s="15"/>
      <c r="G53" s="15"/>
      <c r="H53" s="15"/>
      <c r="J53" s="13"/>
      <c r="L53" s="13"/>
      <c r="V53"/>
    </row>
    <row r="54" spans="3:22" x14ac:dyDescent="0.3">
      <c r="C54" s="15"/>
      <c r="D54" s="15"/>
      <c r="E54" s="15"/>
      <c r="H54" s="15"/>
      <c r="J54" s="13"/>
      <c r="L54" s="13"/>
    </row>
    <row r="55" spans="3:22" x14ac:dyDescent="0.3">
      <c r="C55" s="15"/>
      <c r="E55" s="15"/>
      <c r="G55" s="15"/>
      <c r="H55" s="15"/>
      <c r="J55" s="13"/>
      <c r="L55" s="13"/>
      <c r="V55"/>
    </row>
    <row r="56" spans="3:22" x14ac:dyDescent="0.3">
      <c r="C56" s="15"/>
      <c r="D56" s="15"/>
      <c r="E56" s="15"/>
      <c r="H56" s="15"/>
      <c r="J56" s="13"/>
      <c r="L56" s="13"/>
      <c r="V56"/>
    </row>
    <row r="57" spans="3:22" x14ac:dyDescent="0.3">
      <c r="C57" s="15"/>
      <c r="F57" s="15"/>
      <c r="H57" s="15"/>
      <c r="J57" s="13"/>
      <c r="L57" s="13"/>
      <c r="V57"/>
    </row>
    <row r="58" spans="3:22" x14ac:dyDescent="0.3">
      <c r="C58" s="15"/>
      <c r="E58" s="15"/>
      <c r="F58" s="15"/>
      <c r="H58" s="15"/>
      <c r="J58" s="13"/>
      <c r="L58" s="13"/>
      <c r="V58"/>
    </row>
    <row r="59" spans="3:22" x14ac:dyDescent="0.3">
      <c r="C59" s="15"/>
      <c r="D59" s="15"/>
      <c r="G59" s="15"/>
      <c r="H59" s="15"/>
      <c r="J59" s="13"/>
      <c r="L59" s="13"/>
      <c r="V59"/>
    </row>
    <row r="60" spans="3:22" x14ac:dyDescent="0.3">
      <c r="C60" s="15"/>
      <c r="E60" s="15"/>
      <c r="G60" s="15"/>
      <c r="H60" s="15"/>
      <c r="J60" s="13"/>
      <c r="L60" s="13"/>
      <c r="V60"/>
    </row>
    <row r="61" spans="3:22" x14ac:dyDescent="0.3">
      <c r="C61" s="15"/>
      <c r="D61" s="15"/>
      <c r="E61" s="15"/>
      <c r="H61" s="15"/>
      <c r="J61" s="13"/>
      <c r="L61" s="13"/>
      <c r="V61"/>
    </row>
    <row r="62" spans="3:22" x14ac:dyDescent="0.3">
      <c r="C62" s="15"/>
      <c r="D62" s="15"/>
      <c r="F62" s="15"/>
      <c r="H62" s="15"/>
      <c r="J62" s="13"/>
      <c r="L62" s="13"/>
      <c r="V62"/>
    </row>
    <row r="63" spans="3:22" x14ac:dyDescent="0.3">
      <c r="C63" s="15"/>
      <c r="E63" s="15"/>
      <c r="H63" s="15"/>
      <c r="J63" s="13"/>
      <c r="L63" s="13"/>
      <c r="V63"/>
    </row>
    <row r="64" spans="3:22" x14ac:dyDescent="0.3">
      <c r="C64" s="15"/>
      <c r="D64" s="15"/>
      <c r="E64" s="15"/>
      <c r="G64" s="15"/>
      <c r="H64" s="15"/>
      <c r="J64" s="16"/>
      <c r="L64" s="13"/>
    </row>
    <row r="65" spans="2:12" x14ac:dyDescent="0.3">
      <c r="C65" s="15"/>
      <c r="D65" s="15"/>
      <c r="E65" s="15"/>
      <c r="H65" s="15"/>
      <c r="I65" s="18"/>
      <c r="J65" s="16"/>
      <c r="L65" s="13"/>
    </row>
    <row r="66" spans="2:12" x14ac:dyDescent="0.3">
      <c r="C66" s="15"/>
      <c r="E66" s="15"/>
      <c r="H66" s="15"/>
      <c r="J66" s="16"/>
      <c r="L66" s="13"/>
    </row>
    <row r="67" spans="2:12" x14ac:dyDescent="0.3">
      <c r="C67" s="15"/>
      <c r="F67" s="15"/>
      <c r="H67" s="15"/>
    </row>
    <row r="68" spans="2:12" x14ac:dyDescent="0.3">
      <c r="C68" s="15"/>
      <c r="F68" s="15"/>
      <c r="H68" s="15"/>
    </row>
    <row r="69" spans="2:12" x14ac:dyDescent="0.3">
      <c r="C69" s="15"/>
      <c r="D69" s="15"/>
      <c r="G69" s="15"/>
      <c r="H69" s="15"/>
    </row>
    <row r="70" spans="2:12" x14ac:dyDescent="0.3">
      <c r="C70" s="15"/>
      <c r="E70" s="15"/>
      <c r="G70" s="15"/>
      <c r="H70" s="15"/>
    </row>
    <row r="71" spans="2:12" x14ac:dyDescent="0.3">
      <c r="C71" s="15"/>
      <c r="D71" s="15"/>
      <c r="E71" s="15"/>
      <c r="H71" s="15"/>
    </row>
    <row r="72" spans="2:12" x14ac:dyDescent="0.3">
      <c r="C72" s="15"/>
      <c r="D72" s="15"/>
      <c r="F72" s="15"/>
      <c r="H72" s="15"/>
    </row>
    <row r="73" spans="2:12" x14ac:dyDescent="0.3">
      <c r="C73" s="15"/>
      <c r="E73" s="15"/>
      <c r="H73" s="15"/>
    </row>
    <row r="74" spans="2:12" x14ac:dyDescent="0.3">
      <c r="C74" s="15"/>
      <c r="E74" s="15"/>
      <c r="H74" s="15"/>
    </row>
    <row r="75" spans="2:12" x14ac:dyDescent="0.3">
      <c r="C75" s="15"/>
      <c r="D75" s="15"/>
      <c r="H75" s="15"/>
    </row>
    <row r="76" spans="2:12" x14ac:dyDescent="0.3">
      <c r="C76" s="15"/>
      <c r="E76" s="15"/>
      <c r="F76" s="15"/>
      <c r="H76" s="15"/>
    </row>
    <row r="77" spans="2:12" x14ac:dyDescent="0.3">
      <c r="B77" s="15"/>
      <c r="C77" s="15"/>
      <c r="E77" s="15"/>
      <c r="H77" s="15"/>
    </row>
    <row r="78" spans="2:12" x14ac:dyDescent="0.3">
      <c r="C78" s="15"/>
      <c r="F78" s="15"/>
    </row>
    <row r="79" spans="2:12" x14ac:dyDescent="0.3">
      <c r="C79" s="15"/>
      <c r="E79" s="15"/>
    </row>
    <row r="80" spans="2:12" x14ac:dyDescent="0.3">
      <c r="C80" s="15"/>
      <c r="E80" s="15"/>
      <c r="G80" s="15"/>
    </row>
    <row r="81" spans="2:7" x14ac:dyDescent="0.3">
      <c r="B81" s="15"/>
      <c r="C81" s="15"/>
      <c r="F81" s="15"/>
    </row>
    <row r="82" spans="2:7" x14ac:dyDescent="0.3">
      <c r="B82" s="15"/>
      <c r="C82" s="15"/>
      <c r="D82" s="15"/>
      <c r="F82" s="15"/>
    </row>
    <row r="83" spans="2:7" x14ac:dyDescent="0.3">
      <c r="B83" s="15"/>
      <c r="C83" s="15"/>
    </row>
    <row r="84" spans="2:7" x14ac:dyDescent="0.3">
      <c r="C84" s="15"/>
      <c r="E84" s="15"/>
      <c r="G84" s="15"/>
    </row>
    <row r="85" spans="2:7" x14ac:dyDescent="0.3">
      <c r="C85" s="15"/>
    </row>
    <row r="86" spans="2:7" x14ac:dyDescent="0.3">
      <c r="C86" s="15"/>
      <c r="F86" s="15"/>
    </row>
    <row r="87" spans="2:7" x14ac:dyDescent="0.3">
      <c r="C87" s="15"/>
      <c r="F87" s="15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B32" sqref="B32:E33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9" width="17.44140625" style="10" customWidth="1"/>
    <col min="10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44481</v>
      </c>
      <c r="B4" s="3" t="s">
        <v>42</v>
      </c>
      <c r="C4" s="13">
        <v>23</v>
      </c>
      <c r="D4" s="15">
        <v>4355</v>
      </c>
      <c r="E4" s="15">
        <f t="shared" ref="E4:E12" si="0">+C4+D4</f>
        <v>4378</v>
      </c>
      <c r="F4" s="10">
        <v>33</v>
      </c>
      <c r="G4" s="13">
        <f t="shared" ref="G4:G12" si="1">(1000/F4)*C4</f>
        <v>696.969696969697</v>
      </c>
      <c r="I4" s="13">
        <v>60</v>
      </c>
      <c r="J4" s="15">
        <v>3052</v>
      </c>
      <c r="K4" s="15">
        <f t="shared" ref="K4:K12" si="2">+I4+J4</f>
        <v>3112</v>
      </c>
      <c r="L4" s="10">
        <v>33</v>
      </c>
      <c r="M4" s="10">
        <f>+(C4-I4)/C4*100</f>
        <v>-160.86956521739131</v>
      </c>
      <c r="N4" s="10">
        <f>+(D4-J4)/D4*100</f>
        <v>29.919632606199769</v>
      </c>
      <c r="O4" s="10">
        <f>+(E4-K4)/E4*100</f>
        <v>28.917313841936959</v>
      </c>
      <c r="P4" s="13">
        <f t="shared" ref="P4:P12" si="3">(1000/L4)*I4</f>
        <v>1818.1818181818182</v>
      </c>
    </row>
    <row r="5" spans="1:16" x14ac:dyDescent="0.3">
      <c r="A5" s="2">
        <v>44481</v>
      </c>
      <c r="B5" s="3" t="s">
        <v>43</v>
      </c>
      <c r="C5" s="13">
        <v>17</v>
      </c>
      <c r="D5" s="15">
        <v>2894</v>
      </c>
      <c r="E5" s="15">
        <f t="shared" si="0"/>
        <v>2911</v>
      </c>
      <c r="F5" s="10">
        <v>33</v>
      </c>
      <c r="G5" s="13">
        <f t="shared" si="1"/>
        <v>515.15151515151513</v>
      </c>
      <c r="I5" s="13">
        <v>17</v>
      </c>
      <c r="J5" s="15">
        <v>2421</v>
      </c>
      <c r="K5" s="15">
        <f t="shared" si="2"/>
        <v>2438</v>
      </c>
      <c r="L5" s="10">
        <v>33</v>
      </c>
      <c r="M5" s="10">
        <f t="shared" ref="M5:O12" si="4">+(C5-I5)/C5*100</f>
        <v>0</v>
      </c>
      <c r="N5" s="10">
        <f t="shared" si="4"/>
        <v>16.344160331720804</v>
      </c>
      <c r="O5" s="10">
        <f t="shared" si="4"/>
        <v>16.248711782892478</v>
      </c>
      <c r="P5" s="13">
        <f t="shared" si="3"/>
        <v>515.15151515151513</v>
      </c>
    </row>
    <row r="6" spans="1:16" x14ac:dyDescent="0.3">
      <c r="A6" s="2">
        <v>44481</v>
      </c>
      <c r="B6" s="3" t="s">
        <v>40</v>
      </c>
      <c r="C6" s="13">
        <v>14</v>
      </c>
      <c r="D6" s="15">
        <v>2788</v>
      </c>
      <c r="E6" s="15">
        <f t="shared" si="0"/>
        <v>2802</v>
      </c>
      <c r="F6" s="10">
        <v>33</v>
      </c>
      <c r="G6" s="13">
        <f t="shared" si="1"/>
        <v>424.24242424242425</v>
      </c>
      <c r="I6" s="13">
        <v>13</v>
      </c>
      <c r="J6" s="15">
        <v>2669</v>
      </c>
      <c r="K6" s="15">
        <f t="shared" si="2"/>
        <v>2682</v>
      </c>
      <c r="L6" s="10">
        <v>33</v>
      </c>
      <c r="M6" s="10">
        <f t="shared" si="4"/>
        <v>7.1428571428571423</v>
      </c>
      <c r="N6" s="10">
        <f t="shared" si="4"/>
        <v>4.2682926829268295</v>
      </c>
      <c r="O6" s="10">
        <f t="shared" si="4"/>
        <v>4.2826552462526761</v>
      </c>
      <c r="P6" s="13">
        <f t="shared" si="3"/>
        <v>393.93939393939394</v>
      </c>
    </row>
    <row r="7" spans="1:16" x14ac:dyDescent="0.3">
      <c r="A7" s="2">
        <v>44481</v>
      </c>
      <c r="B7" s="3" t="s">
        <v>41</v>
      </c>
      <c r="C7" s="3">
        <v>21</v>
      </c>
      <c r="D7" s="1">
        <v>2628</v>
      </c>
      <c r="E7" s="15">
        <f t="shared" si="0"/>
        <v>2649</v>
      </c>
      <c r="F7" s="10">
        <v>33</v>
      </c>
      <c r="G7" s="13">
        <f t="shared" si="1"/>
        <v>636.36363636363637</v>
      </c>
      <c r="I7" s="3">
        <v>20</v>
      </c>
      <c r="J7" s="1">
        <v>2601</v>
      </c>
      <c r="K7" s="15">
        <f t="shared" si="2"/>
        <v>2621</v>
      </c>
      <c r="L7" s="10">
        <v>33</v>
      </c>
      <c r="M7" s="10">
        <f t="shared" si="4"/>
        <v>4.7619047619047619</v>
      </c>
      <c r="N7" s="10">
        <f t="shared" si="4"/>
        <v>1.0273972602739725</v>
      </c>
      <c r="O7" s="10">
        <f t="shared" si="4"/>
        <v>1.0570026425066061</v>
      </c>
      <c r="P7" s="13">
        <f t="shared" si="3"/>
        <v>606.06060606060612</v>
      </c>
    </row>
    <row r="8" spans="1:16" x14ac:dyDescent="0.3">
      <c r="A8" s="2">
        <v>44481</v>
      </c>
      <c r="B8" s="3" t="s">
        <v>37</v>
      </c>
      <c r="C8" s="16">
        <v>9</v>
      </c>
      <c r="D8" s="15">
        <v>2416</v>
      </c>
      <c r="E8" s="15">
        <f t="shared" si="0"/>
        <v>2425</v>
      </c>
      <c r="F8" s="10">
        <v>33</v>
      </c>
      <c r="G8" s="13">
        <f t="shared" si="1"/>
        <v>272.72727272727275</v>
      </c>
      <c r="I8" s="16">
        <v>12</v>
      </c>
      <c r="J8" s="15">
        <v>1987</v>
      </c>
      <c r="K8" s="15">
        <f t="shared" si="2"/>
        <v>1999</v>
      </c>
      <c r="L8" s="10">
        <v>33</v>
      </c>
      <c r="M8" s="10">
        <f t="shared" si="4"/>
        <v>-33.333333333333329</v>
      </c>
      <c r="N8" s="10">
        <f t="shared" si="4"/>
        <v>17.756622516556291</v>
      </c>
      <c r="O8" s="10">
        <f t="shared" si="4"/>
        <v>17.567010309278349</v>
      </c>
      <c r="P8" s="13">
        <f t="shared" si="3"/>
        <v>363.63636363636363</v>
      </c>
    </row>
    <row r="9" spans="1:16" x14ac:dyDescent="0.3">
      <c r="A9" s="2">
        <v>44481</v>
      </c>
      <c r="B9" s="3" t="s">
        <v>39</v>
      </c>
      <c r="C9" s="16">
        <v>11</v>
      </c>
      <c r="D9" s="15">
        <v>2547</v>
      </c>
      <c r="E9" s="15">
        <f t="shared" si="0"/>
        <v>2558</v>
      </c>
      <c r="F9" s="10">
        <v>33</v>
      </c>
      <c r="G9" s="13">
        <f t="shared" si="1"/>
        <v>333.33333333333337</v>
      </c>
      <c r="I9" s="16">
        <v>27</v>
      </c>
      <c r="J9" s="15">
        <v>2154</v>
      </c>
      <c r="K9" s="15">
        <f t="shared" si="2"/>
        <v>2181</v>
      </c>
      <c r="L9" s="10">
        <v>33</v>
      </c>
      <c r="M9" s="10">
        <f t="shared" si="4"/>
        <v>-145.45454545454547</v>
      </c>
      <c r="N9" s="10">
        <f t="shared" si="4"/>
        <v>15.429917550058892</v>
      </c>
      <c r="O9" s="10">
        <f t="shared" si="4"/>
        <v>14.738076622361222</v>
      </c>
      <c r="P9" s="13">
        <f t="shared" si="3"/>
        <v>818.18181818181824</v>
      </c>
    </row>
    <row r="10" spans="1:16" x14ac:dyDescent="0.3">
      <c r="A10" s="2">
        <v>44481</v>
      </c>
      <c r="B10" s="3" t="s">
        <v>38</v>
      </c>
      <c r="C10" s="16">
        <v>35</v>
      </c>
      <c r="D10" s="15">
        <v>2763</v>
      </c>
      <c r="E10" s="15">
        <f t="shared" si="0"/>
        <v>2798</v>
      </c>
      <c r="F10" s="10">
        <v>33</v>
      </c>
      <c r="G10" s="13">
        <f t="shared" si="1"/>
        <v>1060.6060606060607</v>
      </c>
      <c r="I10" s="16">
        <v>8</v>
      </c>
      <c r="J10" s="15">
        <v>2167</v>
      </c>
      <c r="K10" s="15">
        <f t="shared" si="2"/>
        <v>2175</v>
      </c>
      <c r="L10" s="10">
        <v>33</v>
      </c>
      <c r="M10" s="10">
        <f t="shared" si="4"/>
        <v>77.142857142857153</v>
      </c>
      <c r="N10" s="10">
        <f t="shared" si="4"/>
        <v>21.570756424176622</v>
      </c>
      <c r="O10" s="10">
        <f t="shared" si="4"/>
        <v>22.265904217298068</v>
      </c>
      <c r="P10" s="13">
        <f t="shared" si="3"/>
        <v>242.42424242424244</v>
      </c>
    </row>
    <row r="11" spans="1:16" x14ac:dyDescent="0.3">
      <c r="A11" s="2">
        <v>44481</v>
      </c>
      <c r="B11" s="3" t="s">
        <v>36</v>
      </c>
      <c r="C11" s="16">
        <v>20</v>
      </c>
      <c r="D11" s="15">
        <v>2555</v>
      </c>
      <c r="E11" s="15">
        <f t="shared" si="0"/>
        <v>2575</v>
      </c>
      <c r="F11" s="10">
        <v>33</v>
      </c>
      <c r="G11" s="13">
        <f t="shared" si="1"/>
        <v>606.06060606060612</v>
      </c>
      <c r="I11" s="13">
        <v>9</v>
      </c>
      <c r="J11" s="15">
        <v>2421</v>
      </c>
      <c r="K11" s="15">
        <f t="shared" si="2"/>
        <v>2430</v>
      </c>
      <c r="L11" s="10">
        <v>33</v>
      </c>
      <c r="M11" s="10">
        <f t="shared" si="4"/>
        <v>55.000000000000007</v>
      </c>
      <c r="N11" s="10">
        <f t="shared" si="4"/>
        <v>5.244618395303327</v>
      </c>
      <c r="O11" s="10">
        <f t="shared" si="4"/>
        <v>5.6310679611650478</v>
      </c>
      <c r="P11" s="13">
        <f t="shared" si="3"/>
        <v>272.72727272727275</v>
      </c>
    </row>
    <row r="12" spans="1:16" x14ac:dyDescent="0.3">
      <c r="A12" s="2">
        <v>44481</v>
      </c>
      <c r="B12" s="3" t="s">
        <v>44</v>
      </c>
      <c r="C12" s="3">
        <v>21</v>
      </c>
      <c r="D12" s="1">
        <v>1904</v>
      </c>
      <c r="E12" s="15">
        <f t="shared" si="0"/>
        <v>1925</v>
      </c>
      <c r="F12" s="10">
        <v>33</v>
      </c>
      <c r="G12" s="13">
        <f t="shared" si="1"/>
        <v>636.36363636363637</v>
      </c>
      <c r="I12" s="3">
        <v>40</v>
      </c>
      <c r="J12" s="1">
        <v>1637</v>
      </c>
      <c r="K12" s="15">
        <f t="shared" si="2"/>
        <v>1677</v>
      </c>
      <c r="L12" s="10">
        <v>33</v>
      </c>
      <c r="M12" s="10">
        <f t="shared" si="4"/>
        <v>-90.476190476190482</v>
      </c>
      <c r="N12" s="10">
        <f t="shared" si="4"/>
        <v>14.02310924369748</v>
      </c>
      <c r="O12" s="10">
        <f t="shared" si="4"/>
        <v>12.883116883116882</v>
      </c>
      <c r="P12" s="13">
        <f t="shared" si="3"/>
        <v>1212.1212121212122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44481</v>
      </c>
      <c r="B15" s="3" t="s">
        <v>42</v>
      </c>
      <c r="C15" s="13">
        <v>37</v>
      </c>
      <c r="D15" s="15">
        <v>3336</v>
      </c>
      <c r="E15" s="15">
        <f t="shared" ref="E15:E22" si="5">+C15+D15</f>
        <v>3373</v>
      </c>
      <c r="F15" s="10">
        <v>33</v>
      </c>
      <c r="G15" s="13">
        <f t="shared" ref="G15:G22" si="6">(1000/F15)*C15</f>
        <v>1121.2121212121212</v>
      </c>
      <c r="I15" s="13">
        <v>21</v>
      </c>
      <c r="J15" s="15">
        <v>3467</v>
      </c>
      <c r="K15" s="15">
        <f t="shared" ref="K15:K22" si="7">+I15+J15</f>
        <v>3488</v>
      </c>
      <c r="L15" s="10">
        <v>33</v>
      </c>
      <c r="M15" s="10">
        <f>+(C15-I15)/C15*100</f>
        <v>43.243243243243242</v>
      </c>
      <c r="N15" s="10">
        <f t="shared" ref="M15:O22" si="8">+(D15-J15)/D15*100</f>
        <v>-3.9268585131894485</v>
      </c>
      <c r="O15" s="10">
        <f t="shared" si="8"/>
        <v>-3.4094278090720431</v>
      </c>
      <c r="P15" s="13">
        <f t="shared" ref="P15:P22" si="9">(1000/L15)*I15</f>
        <v>636.36363636363637</v>
      </c>
    </row>
    <row r="16" spans="1:16" x14ac:dyDescent="0.3">
      <c r="A16" s="2">
        <v>44481</v>
      </c>
      <c r="B16" s="3" t="s">
        <v>43</v>
      </c>
      <c r="C16" s="13">
        <v>9</v>
      </c>
      <c r="D16" s="15">
        <v>3075</v>
      </c>
      <c r="E16" s="15">
        <f t="shared" si="5"/>
        <v>3084</v>
      </c>
      <c r="F16" s="10">
        <v>33</v>
      </c>
      <c r="G16" s="13">
        <f t="shared" si="6"/>
        <v>272.72727272727275</v>
      </c>
      <c r="I16" s="13">
        <v>10</v>
      </c>
      <c r="J16" s="15">
        <v>2978</v>
      </c>
      <c r="K16" s="15">
        <f t="shared" si="7"/>
        <v>2988</v>
      </c>
      <c r="L16" s="10">
        <v>33</v>
      </c>
      <c r="M16" s="10">
        <f t="shared" si="8"/>
        <v>-11.111111111111111</v>
      </c>
      <c r="N16" s="10">
        <f t="shared" si="8"/>
        <v>3.1544715447154474</v>
      </c>
      <c r="O16" s="10">
        <f t="shared" si="8"/>
        <v>3.1128404669260701</v>
      </c>
      <c r="P16" s="13">
        <f t="shared" si="9"/>
        <v>303.03030303030306</v>
      </c>
    </row>
    <row r="17" spans="1:22" x14ac:dyDescent="0.3">
      <c r="A17" s="2">
        <v>44481</v>
      </c>
      <c r="B17" s="3" t="s">
        <v>40</v>
      </c>
      <c r="C17" s="16">
        <v>18</v>
      </c>
      <c r="D17" s="15">
        <v>3350</v>
      </c>
      <c r="E17" s="15">
        <f>+C17+D17</f>
        <v>3368</v>
      </c>
      <c r="F17" s="10">
        <v>33</v>
      </c>
      <c r="G17" s="13">
        <f t="shared" si="6"/>
        <v>545.4545454545455</v>
      </c>
      <c r="I17" s="10">
        <v>20</v>
      </c>
      <c r="J17" s="15">
        <v>3352</v>
      </c>
      <c r="K17" s="15">
        <f t="shared" si="7"/>
        <v>3372</v>
      </c>
      <c r="L17" s="10">
        <v>33</v>
      </c>
      <c r="M17" s="10">
        <f t="shared" si="8"/>
        <v>-11.111111111111111</v>
      </c>
      <c r="N17" s="10">
        <f t="shared" si="8"/>
        <v>-5.9701492537313432E-2</v>
      </c>
      <c r="O17" s="10">
        <f t="shared" si="8"/>
        <v>-0.11876484560570072</v>
      </c>
      <c r="P17" s="13">
        <f t="shared" si="9"/>
        <v>606.06060606060612</v>
      </c>
    </row>
    <row r="18" spans="1:22" x14ac:dyDescent="0.3">
      <c r="A18" s="2">
        <v>44481</v>
      </c>
      <c r="B18" s="3" t="s">
        <v>41</v>
      </c>
      <c r="C18" s="3">
        <v>24</v>
      </c>
      <c r="D18" s="15">
        <v>3556</v>
      </c>
      <c r="E18" s="15">
        <f t="shared" si="5"/>
        <v>3580</v>
      </c>
      <c r="F18" s="10">
        <v>33</v>
      </c>
      <c r="G18" s="13">
        <f t="shared" si="6"/>
        <v>727.27272727272725</v>
      </c>
      <c r="I18" s="3">
        <v>26</v>
      </c>
      <c r="J18" s="15">
        <v>3427</v>
      </c>
      <c r="K18" s="15">
        <f t="shared" si="7"/>
        <v>3453</v>
      </c>
      <c r="L18" s="10">
        <v>33</v>
      </c>
      <c r="M18" s="10">
        <f t="shared" si="8"/>
        <v>-8.3333333333333321</v>
      </c>
      <c r="N18" s="10">
        <f t="shared" si="8"/>
        <v>3.6276715410573681</v>
      </c>
      <c r="O18" s="10">
        <f t="shared" si="8"/>
        <v>3.5474860335195526</v>
      </c>
      <c r="P18" s="13">
        <f t="shared" si="9"/>
        <v>787.87878787878788</v>
      </c>
    </row>
    <row r="19" spans="1:22" x14ac:dyDescent="0.3">
      <c r="A19" s="2">
        <v>44481</v>
      </c>
      <c r="B19" s="3" t="s">
        <v>37</v>
      </c>
      <c r="C19" s="16">
        <v>8</v>
      </c>
      <c r="D19" s="15">
        <v>1895</v>
      </c>
      <c r="E19" s="15">
        <f t="shared" si="5"/>
        <v>1903</v>
      </c>
      <c r="F19" s="10">
        <v>33</v>
      </c>
      <c r="G19" s="13">
        <f t="shared" si="6"/>
        <v>242.42424242424244</v>
      </c>
      <c r="I19" s="16">
        <v>11</v>
      </c>
      <c r="J19" s="15">
        <v>1633</v>
      </c>
      <c r="K19" s="15">
        <f t="shared" si="7"/>
        <v>1644</v>
      </c>
      <c r="L19" s="10">
        <v>33</v>
      </c>
      <c r="M19" s="10">
        <f t="shared" si="8"/>
        <v>-37.5</v>
      </c>
      <c r="N19" s="10">
        <f t="shared" si="8"/>
        <v>13.825857519788917</v>
      </c>
      <c r="O19" s="10">
        <f t="shared" si="8"/>
        <v>13.610089332632686</v>
      </c>
      <c r="P19" s="13">
        <f t="shared" si="9"/>
        <v>333.33333333333337</v>
      </c>
    </row>
    <row r="20" spans="1:22" x14ac:dyDescent="0.3">
      <c r="A20" s="2">
        <v>44481</v>
      </c>
      <c r="B20" s="3" t="s">
        <v>39</v>
      </c>
      <c r="C20" s="16">
        <v>22</v>
      </c>
      <c r="D20" s="15">
        <v>8359</v>
      </c>
      <c r="E20" s="15">
        <f t="shared" si="5"/>
        <v>8381</v>
      </c>
      <c r="F20" s="10">
        <v>33</v>
      </c>
      <c r="G20" s="13">
        <f t="shared" si="6"/>
        <v>666.66666666666674</v>
      </c>
      <c r="I20" s="16">
        <v>7</v>
      </c>
      <c r="J20" s="15">
        <v>2116</v>
      </c>
      <c r="K20" s="15">
        <f t="shared" si="7"/>
        <v>2123</v>
      </c>
      <c r="L20" s="10">
        <v>33</v>
      </c>
      <c r="M20" s="10">
        <f t="shared" si="8"/>
        <v>68.181818181818173</v>
      </c>
      <c r="N20" s="10">
        <f t="shared" si="8"/>
        <v>74.685967220959455</v>
      </c>
      <c r="O20" s="10">
        <f t="shared" si="8"/>
        <v>74.668893926739059</v>
      </c>
      <c r="P20" s="13">
        <f t="shared" si="9"/>
        <v>212.12121212121212</v>
      </c>
    </row>
    <row r="21" spans="1:22" x14ac:dyDescent="0.3">
      <c r="A21" s="2">
        <v>44481</v>
      </c>
      <c r="B21" s="3" t="s">
        <v>38</v>
      </c>
      <c r="C21" s="16">
        <v>13</v>
      </c>
      <c r="D21" s="15">
        <v>4808</v>
      </c>
      <c r="E21" s="15">
        <f t="shared" si="5"/>
        <v>4821</v>
      </c>
      <c r="F21" s="10">
        <v>33</v>
      </c>
      <c r="G21" s="13">
        <f t="shared" si="6"/>
        <v>393.93939393939394</v>
      </c>
      <c r="I21" s="16">
        <v>11</v>
      </c>
      <c r="J21" s="15">
        <v>1999</v>
      </c>
      <c r="K21" s="15">
        <f t="shared" si="7"/>
        <v>2010</v>
      </c>
      <c r="L21" s="10">
        <v>33</v>
      </c>
      <c r="M21" s="10">
        <f>+(C21-I21)/C21*100</f>
        <v>15.384615384615385</v>
      </c>
      <c r="N21" s="10">
        <f t="shared" si="8"/>
        <v>58.423460898502498</v>
      </c>
      <c r="O21" s="10">
        <f t="shared" si="8"/>
        <v>58.307405102675794</v>
      </c>
      <c r="P21" s="13">
        <f t="shared" si="9"/>
        <v>333.33333333333337</v>
      </c>
    </row>
    <row r="22" spans="1:22" x14ac:dyDescent="0.3">
      <c r="A22" s="2">
        <v>44481</v>
      </c>
      <c r="B22" s="3" t="s">
        <v>36</v>
      </c>
      <c r="C22" s="13">
        <v>9</v>
      </c>
      <c r="D22" s="15">
        <v>2013</v>
      </c>
      <c r="E22" s="15">
        <f t="shared" si="5"/>
        <v>2022</v>
      </c>
      <c r="F22" s="10">
        <v>33</v>
      </c>
      <c r="G22" s="13">
        <f t="shared" si="6"/>
        <v>272.72727272727275</v>
      </c>
      <c r="I22" s="13">
        <v>8</v>
      </c>
      <c r="J22" s="15">
        <v>1906</v>
      </c>
      <c r="K22" s="15">
        <f t="shared" si="7"/>
        <v>1914</v>
      </c>
      <c r="L22" s="10">
        <v>33</v>
      </c>
      <c r="M22" s="10">
        <f t="shared" si="8"/>
        <v>11.111111111111111</v>
      </c>
      <c r="N22" s="10">
        <f t="shared" si="8"/>
        <v>5.3154495777446593</v>
      </c>
      <c r="O22" s="10">
        <f t="shared" si="8"/>
        <v>5.3412462908011866</v>
      </c>
      <c r="P22" s="13">
        <f t="shared" si="9"/>
        <v>242.42424242424244</v>
      </c>
    </row>
    <row r="23" spans="1:22" x14ac:dyDescent="0.3">
      <c r="A23" s="2"/>
      <c r="G23" s="13"/>
      <c r="P23" s="13"/>
    </row>
    <row r="24" spans="1:22" x14ac:dyDescent="0.3">
      <c r="A24" s="2" t="s">
        <v>142</v>
      </c>
    </row>
    <row r="26" spans="1:22" x14ac:dyDescent="0.3">
      <c r="B26" s="10" t="s">
        <v>55</v>
      </c>
    </row>
    <row r="27" spans="1:22" x14ac:dyDescent="0.3">
      <c r="B27" s="10" t="s">
        <v>56</v>
      </c>
      <c r="C27" s="10" t="s">
        <v>57</v>
      </c>
      <c r="I27"/>
      <c r="J27" s="3"/>
      <c r="K27" s="1"/>
      <c r="L27" s="8"/>
      <c r="M27"/>
      <c r="N27" s="4"/>
      <c r="O27"/>
      <c r="P27"/>
      <c r="Q27"/>
      <c r="R27"/>
      <c r="S27" s="2"/>
      <c r="T27"/>
      <c r="U27"/>
      <c r="V27"/>
    </row>
    <row r="28" spans="1:22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  <c r="I28" s="5"/>
      <c r="J28" s="3"/>
      <c r="K28" s="1"/>
      <c r="L28" s="8"/>
      <c r="M28"/>
      <c r="N28" s="5"/>
      <c r="O28"/>
      <c r="P28"/>
      <c r="Q28"/>
      <c r="R28"/>
      <c r="S28"/>
      <c r="T28"/>
      <c r="U28"/>
      <c r="V28"/>
    </row>
    <row r="29" spans="1:22" x14ac:dyDescent="0.3">
      <c r="A29" s="10" t="s">
        <v>126</v>
      </c>
      <c r="B29" s="13">
        <v>2093</v>
      </c>
      <c r="C29" s="15">
        <v>2657</v>
      </c>
      <c r="D29" s="10">
        <v>32</v>
      </c>
      <c r="E29" s="15">
        <f t="shared" ref="E29:E35" si="10">B29+C29</f>
        <v>4750</v>
      </c>
      <c r="F29" s="13">
        <f t="shared" ref="F29:F35" si="11">E29/D29*1000</f>
        <v>148437.5</v>
      </c>
      <c r="G29" s="13"/>
      <c r="I29"/>
      <c r="J29" s="3"/>
      <c r="K29" s="1"/>
      <c r="L29" s="8"/>
      <c r="M29"/>
      <c r="N29"/>
      <c r="O29"/>
      <c r="P29"/>
      <c r="Q29"/>
      <c r="R29"/>
      <c r="S29" s="5"/>
      <c r="T29"/>
      <c r="U29"/>
      <c r="V29"/>
    </row>
    <row r="30" spans="1:22" x14ac:dyDescent="0.3">
      <c r="A30" s="10" t="s">
        <v>7</v>
      </c>
      <c r="C30" s="15"/>
      <c r="D30" s="10">
        <v>33</v>
      </c>
      <c r="E30" s="15">
        <f t="shared" si="10"/>
        <v>0</v>
      </c>
      <c r="F30" s="13">
        <f t="shared" si="11"/>
        <v>0</v>
      </c>
      <c r="G30" s="13"/>
      <c r="I30" s="2"/>
      <c r="J30" s="3"/>
      <c r="K30" s="1"/>
      <c r="L30" s="8"/>
      <c r="M30"/>
      <c r="N30"/>
      <c r="O30"/>
      <c r="P30"/>
      <c r="Q30"/>
      <c r="R30"/>
      <c r="S30"/>
      <c r="T30"/>
      <c r="U30"/>
      <c r="V30"/>
    </row>
    <row r="31" spans="1:22" x14ac:dyDescent="0.3">
      <c r="A31" s="10" t="s">
        <v>131</v>
      </c>
      <c r="B31" s="15"/>
      <c r="C31" s="15"/>
      <c r="D31" s="10">
        <v>33</v>
      </c>
      <c r="E31" s="15">
        <f t="shared" si="10"/>
        <v>0</v>
      </c>
      <c r="F31" s="13">
        <f t="shared" si="11"/>
        <v>0</v>
      </c>
      <c r="I31" s="2"/>
      <c r="J31" s="3"/>
      <c r="K31" s="15"/>
      <c r="L31" s="8"/>
      <c r="M31"/>
      <c r="N31"/>
      <c r="O31"/>
      <c r="P31"/>
      <c r="Q31"/>
      <c r="R31"/>
      <c r="S31"/>
      <c r="T31"/>
      <c r="U31"/>
      <c r="V31"/>
    </row>
    <row r="32" spans="1:22" x14ac:dyDescent="0.3">
      <c r="A32" s="10" t="s">
        <v>143</v>
      </c>
      <c r="B32" s="16">
        <v>35</v>
      </c>
      <c r="C32" s="15">
        <v>5149</v>
      </c>
      <c r="D32" s="10">
        <v>33</v>
      </c>
      <c r="E32" s="15">
        <f t="shared" si="10"/>
        <v>5184</v>
      </c>
      <c r="F32" s="13">
        <f t="shared" si="11"/>
        <v>157090.90909090909</v>
      </c>
      <c r="I32" s="2"/>
      <c r="J32" s="3"/>
      <c r="K32" s="15"/>
      <c r="L32" s="8"/>
      <c r="M32"/>
      <c r="N32"/>
      <c r="O32"/>
      <c r="P32"/>
      <c r="Q32"/>
      <c r="R32"/>
      <c r="S32"/>
      <c r="T32"/>
      <c r="U32"/>
      <c r="V32"/>
    </row>
    <row r="33" spans="1:22" x14ac:dyDescent="0.3">
      <c r="A33" s="10" t="s">
        <v>144</v>
      </c>
      <c r="B33" s="16">
        <v>33</v>
      </c>
      <c r="C33" s="15">
        <v>4877</v>
      </c>
      <c r="D33" s="10">
        <v>33</v>
      </c>
      <c r="E33" s="15">
        <f t="shared" si="10"/>
        <v>4910</v>
      </c>
      <c r="F33" s="13">
        <f t="shared" si="11"/>
        <v>148787.87878787878</v>
      </c>
      <c r="I33" s="14"/>
      <c r="J33" s="16"/>
      <c r="K33" s="15"/>
      <c r="L33" s="13"/>
      <c r="T33"/>
      <c r="U33"/>
      <c r="V33"/>
    </row>
    <row r="34" spans="1:22" x14ac:dyDescent="0.3">
      <c r="A34" s="10" t="s">
        <v>145</v>
      </c>
      <c r="B34" s="16">
        <v>31</v>
      </c>
      <c r="C34" s="15">
        <v>4496</v>
      </c>
      <c r="D34" s="10">
        <v>33</v>
      </c>
      <c r="E34" s="15">
        <f t="shared" si="10"/>
        <v>4527</v>
      </c>
      <c r="F34" s="13">
        <f t="shared" si="11"/>
        <v>137181.81818181818</v>
      </c>
      <c r="I34" s="14"/>
      <c r="J34" s="16"/>
      <c r="K34" s="15"/>
      <c r="L34" s="13"/>
      <c r="T34"/>
      <c r="U34"/>
      <c r="V34"/>
    </row>
    <row r="35" spans="1:22" x14ac:dyDescent="0.3">
      <c r="A35" s="10" t="s">
        <v>145</v>
      </c>
      <c r="B35" s="16">
        <v>26</v>
      </c>
      <c r="C35" s="15">
        <v>4313</v>
      </c>
      <c r="D35" s="10">
        <v>33</v>
      </c>
      <c r="E35" s="15">
        <f t="shared" si="10"/>
        <v>4339</v>
      </c>
      <c r="F35" s="13">
        <f t="shared" si="11"/>
        <v>131484.84848484851</v>
      </c>
      <c r="I35" s="14"/>
      <c r="J35" s="16"/>
      <c r="K35" s="15"/>
      <c r="L35" s="13"/>
      <c r="T35"/>
      <c r="U35"/>
      <c r="V35"/>
    </row>
    <row r="36" spans="1:22" x14ac:dyDescent="0.3">
      <c r="I36" s="14"/>
      <c r="J36" s="16"/>
      <c r="K36" s="15"/>
      <c r="L36" s="13"/>
      <c r="T36"/>
      <c r="U36"/>
      <c r="V36"/>
    </row>
    <row r="37" spans="1:22" x14ac:dyDescent="0.3">
      <c r="H37" s="15"/>
      <c r="I37" s="14"/>
      <c r="J37" s="16"/>
      <c r="K37" s="15"/>
      <c r="L37" s="13"/>
      <c r="T37"/>
      <c r="U37"/>
      <c r="V37"/>
    </row>
    <row r="38" spans="1:22" x14ac:dyDescent="0.3">
      <c r="H38" s="15"/>
      <c r="I38" s="14"/>
      <c r="J38" s="16"/>
      <c r="K38" s="15"/>
      <c r="L38" s="13"/>
      <c r="T38"/>
      <c r="U38"/>
      <c r="V38"/>
    </row>
    <row r="39" spans="1:22" x14ac:dyDescent="0.3">
      <c r="E39" s="18"/>
      <c r="F39" s="15"/>
      <c r="H39" s="15"/>
      <c r="I39" s="14"/>
      <c r="J39" s="16"/>
      <c r="K39" s="15"/>
      <c r="L39" s="13"/>
      <c r="T39"/>
      <c r="U39"/>
      <c r="V39"/>
    </row>
    <row r="40" spans="1:22" x14ac:dyDescent="0.3">
      <c r="D40" s="14"/>
      <c r="F40" s="15"/>
      <c r="H40" s="15"/>
      <c r="I40" s="14"/>
      <c r="J40" s="16"/>
      <c r="K40" s="15"/>
      <c r="L40" s="13"/>
      <c r="T40"/>
      <c r="U40"/>
      <c r="V40"/>
    </row>
    <row r="41" spans="1:22" x14ac:dyDescent="0.3">
      <c r="C41" s="15"/>
      <c r="E41" s="15"/>
      <c r="G41" s="15"/>
      <c r="H41" s="15"/>
      <c r="I41" s="14"/>
      <c r="J41" s="16"/>
      <c r="K41" s="15"/>
      <c r="L41" s="13"/>
      <c r="T41"/>
      <c r="U41"/>
      <c r="V41"/>
    </row>
    <row r="42" spans="1:22" x14ac:dyDescent="0.3">
      <c r="C42" s="15"/>
      <c r="D42" s="18"/>
      <c r="E42" s="15"/>
      <c r="G42" s="15"/>
      <c r="H42" s="15"/>
      <c r="I42" s="14"/>
      <c r="J42" s="16"/>
      <c r="K42" s="15"/>
      <c r="L42" s="13"/>
      <c r="T42"/>
      <c r="U42"/>
      <c r="V42"/>
    </row>
    <row r="43" spans="1:22" x14ac:dyDescent="0.3">
      <c r="C43" s="15"/>
      <c r="F43" s="15"/>
      <c r="H43" s="15"/>
      <c r="I43" s="14"/>
      <c r="J43" s="16"/>
      <c r="K43" s="15"/>
      <c r="L43" s="13"/>
      <c r="T43"/>
      <c r="U43"/>
      <c r="V43"/>
    </row>
    <row r="44" spans="1:22" x14ac:dyDescent="0.3">
      <c r="C44" s="15"/>
      <c r="D44" s="18"/>
      <c r="E44" s="15"/>
      <c r="F44" s="15"/>
      <c r="H44" s="15"/>
      <c r="I44" s="14"/>
      <c r="J44" s="16"/>
      <c r="K44" s="15"/>
      <c r="L44" s="13"/>
      <c r="T44"/>
      <c r="U44"/>
      <c r="V44"/>
    </row>
    <row r="45" spans="1:22" x14ac:dyDescent="0.3">
      <c r="C45" s="15"/>
      <c r="D45" s="15"/>
      <c r="H45" s="15"/>
      <c r="I45" s="14"/>
      <c r="J45" s="16"/>
      <c r="K45" s="15"/>
      <c r="L45" s="13"/>
      <c r="T45"/>
      <c r="U45"/>
      <c r="V45"/>
    </row>
    <row r="46" spans="1:22" x14ac:dyDescent="0.3">
      <c r="C46" s="15"/>
      <c r="F46" s="15"/>
      <c r="G46" s="15"/>
      <c r="H46" s="15"/>
      <c r="I46" s="14"/>
      <c r="J46" s="16"/>
      <c r="K46" s="15"/>
      <c r="L46" s="13"/>
      <c r="T46"/>
      <c r="U46"/>
      <c r="V46"/>
    </row>
    <row r="47" spans="1:22" x14ac:dyDescent="0.3">
      <c r="C47" s="15"/>
      <c r="D47" s="15"/>
      <c r="E47" s="15"/>
      <c r="H47" s="15"/>
      <c r="I47" s="14"/>
      <c r="J47" s="16"/>
      <c r="K47" s="15"/>
      <c r="L47" s="13"/>
      <c r="T47"/>
      <c r="U47"/>
      <c r="V47"/>
    </row>
    <row r="48" spans="1:22" x14ac:dyDescent="0.3">
      <c r="C48" s="15"/>
      <c r="D48" s="15"/>
      <c r="E48" s="14"/>
      <c r="F48" s="15"/>
      <c r="G48" s="15"/>
      <c r="H48" s="15"/>
      <c r="I48" s="14"/>
      <c r="J48" s="16"/>
      <c r="K48" s="15"/>
      <c r="L48" s="13"/>
      <c r="T48"/>
      <c r="U48"/>
      <c r="V48"/>
    </row>
    <row r="49" spans="3:22" x14ac:dyDescent="0.3">
      <c r="C49" s="15"/>
      <c r="E49" s="15"/>
      <c r="F49" s="18"/>
      <c r="G49" s="15"/>
      <c r="H49" s="15"/>
      <c r="I49" s="14"/>
      <c r="J49" s="16"/>
      <c r="K49" s="15"/>
      <c r="L49" s="13"/>
      <c r="T49"/>
      <c r="U49"/>
      <c r="V49"/>
    </row>
    <row r="50" spans="3:22" x14ac:dyDescent="0.3">
      <c r="C50" s="15"/>
      <c r="E50" s="15"/>
      <c r="G50" s="15"/>
      <c r="H50" s="15"/>
      <c r="I50" s="14"/>
      <c r="J50" s="13"/>
      <c r="K50" s="15"/>
      <c r="L50" s="13"/>
      <c r="T50"/>
      <c r="U50"/>
      <c r="V50"/>
    </row>
    <row r="51" spans="3:22" x14ac:dyDescent="0.3">
      <c r="C51" s="15"/>
      <c r="F51" s="15"/>
      <c r="H51" s="15"/>
      <c r="J51" s="13"/>
      <c r="K51" s="15"/>
      <c r="L51" s="13"/>
      <c r="O51" s="14"/>
      <c r="T51"/>
      <c r="U51"/>
      <c r="V51"/>
    </row>
    <row r="52" spans="3:22" x14ac:dyDescent="0.3">
      <c r="C52" s="15"/>
      <c r="D52" s="15"/>
      <c r="F52" s="15"/>
      <c r="H52" s="15"/>
      <c r="I52" s="14"/>
      <c r="J52" s="13"/>
      <c r="K52" s="15"/>
      <c r="L52" s="13"/>
      <c r="T52"/>
      <c r="U52"/>
      <c r="V52"/>
    </row>
    <row r="53" spans="3:22" x14ac:dyDescent="0.3">
      <c r="C53" s="15"/>
      <c r="D53" s="15"/>
      <c r="G53" s="15"/>
      <c r="H53" s="15"/>
      <c r="J53" s="13"/>
      <c r="K53" s="15"/>
      <c r="L53" s="13"/>
      <c r="T53"/>
      <c r="U53"/>
      <c r="V53"/>
    </row>
    <row r="54" spans="3:22" x14ac:dyDescent="0.3">
      <c r="C54" s="15"/>
      <c r="D54" s="15"/>
      <c r="E54" s="15"/>
      <c r="H54" s="15"/>
      <c r="J54" s="13"/>
      <c r="K54" s="15"/>
      <c r="L54" s="13"/>
    </row>
    <row r="55" spans="3:22" x14ac:dyDescent="0.3">
      <c r="C55" s="15"/>
      <c r="E55" s="15"/>
      <c r="G55" s="15"/>
      <c r="H55" s="15"/>
      <c r="J55" s="13"/>
      <c r="K55" s="15"/>
      <c r="L55" s="13"/>
      <c r="T55"/>
      <c r="U55"/>
      <c r="V55"/>
    </row>
    <row r="56" spans="3:22" x14ac:dyDescent="0.3">
      <c r="C56" s="15"/>
      <c r="D56" s="15"/>
      <c r="E56" s="15"/>
      <c r="H56" s="15"/>
      <c r="J56" s="13"/>
      <c r="K56" s="15"/>
      <c r="L56" s="13"/>
      <c r="T56"/>
      <c r="U56"/>
      <c r="V56"/>
    </row>
    <row r="57" spans="3:22" x14ac:dyDescent="0.3">
      <c r="C57" s="15"/>
      <c r="F57" s="15"/>
      <c r="H57" s="15"/>
      <c r="J57" s="13"/>
      <c r="K57" s="15"/>
      <c r="L57" s="13"/>
      <c r="T57"/>
      <c r="U57"/>
      <c r="V57"/>
    </row>
    <row r="58" spans="3:22" x14ac:dyDescent="0.3">
      <c r="C58" s="15"/>
      <c r="E58" s="15"/>
      <c r="F58" s="15"/>
      <c r="H58" s="15"/>
      <c r="J58" s="13"/>
      <c r="K58" s="15"/>
      <c r="L58" s="13"/>
      <c r="T58"/>
      <c r="U58"/>
      <c r="V58"/>
    </row>
    <row r="59" spans="3:22" x14ac:dyDescent="0.3">
      <c r="C59" s="15"/>
      <c r="D59" s="15"/>
      <c r="G59" s="15"/>
      <c r="H59" s="15"/>
      <c r="J59" s="13"/>
      <c r="K59" s="15"/>
      <c r="L59" s="13"/>
      <c r="T59"/>
      <c r="U59"/>
      <c r="V59"/>
    </row>
    <row r="60" spans="3:22" x14ac:dyDescent="0.3">
      <c r="C60" s="15"/>
      <c r="E60" s="15"/>
      <c r="G60" s="15"/>
      <c r="H60" s="15"/>
      <c r="J60" s="13"/>
      <c r="K60" s="15"/>
      <c r="L60" s="13"/>
      <c r="T60"/>
      <c r="U60"/>
      <c r="V60"/>
    </row>
    <row r="61" spans="3:22" x14ac:dyDescent="0.3">
      <c r="C61" s="15"/>
      <c r="D61" s="15"/>
      <c r="E61" s="15"/>
      <c r="H61" s="15"/>
      <c r="J61" s="13"/>
      <c r="K61" s="15"/>
      <c r="L61" s="13"/>
      <c r="T61"/>
      <c r="U61"/>
      <c r="V61"/>
    </row>
    <row r="62" spans="3:22" x14ac:dyDescent="0.3">
      <c r="C62" s="15"/>
      <c r="D62" s="15"/>
      <c r="F62" s="15"/>
      <c r="H62" s="15"/>
      <c r="J62" s="13"/>
      <c r="K62" s="15"/>
      <c r="L62" s="13"/>
      <c r="T62"/>
      <c r="U62"/>
      <c r="V62"/>
    </row>
    <row r="63" spans="3:22" x14ac:dyDescent="0.3">
      <c r="C63" s="15"/>
      <c r="E63" s="15"/>
      <c r="H63" s="15"/>
      <c r="J63" s="13"/>
      <c r="K63" s="15"/>
      <c r="L63" s="13"/>
      <c r="T63"/>
      <c r="U63"/>
      <c r="V63"/>
    </row>
    <row r="64" spans="3:22" x14ac:dyDescent="0.3">
      <c r="C64" s="15"/>
      <c r="D64" s="15"/>
      <c r="E64" s="15"/>
      <c r="G64" s="15"/>
      <c r="H64" s="15"/>
      <c r="J64" s="16"/>
      <c r="K64" s="15"/>
      <c r="L64" s="13"/>
    </row>
    <row r="65" spans="2:12" x14ac:dyDescent="0.3">
      <c r="C65" s="15"/>
      <c r="D65" s="15"/>
      <c r="E65" s="15"/>
      <c r="H65" s="15"/>
      <c r="I65" s="18"/>
      <c r="J65" s="16"/>
      <c r="L65" s="13"/>
    </row>
    <row r="66" spans="2:12" x14ac:dyDescent="0.3">
      <c r="C66" s="15"/>
      <c r="E66" s="15"/>
      <c r="H66" s="15"/>
      <c r="J66" s="16"/>
      <c r="L66" s="13"/>
    </row>
    <row r="67" spans="2:12" x14ac:dyDescent="0.3">
      <c r="C67" s="15"/>
      <c r="F67" s="15"/>
      <c r="H67" s="15"/>
    </row>
    <row r="68" spans="2:12" x14ac:dyDescent="0.3">
      <c r="C68" s="15"/>
      <c r="F68" s="15"/>
      <c r="H68" s="15"/>
    </row>
    <row r="69" spans="2:12" x14ac:dyDescent="0.3">
      <c r="C69" s="15"/>
      <c r="D69" s="15"/>
      <c r="G69" s="15"/>
      <c r="H69" s="15"/>
    </row>
    <row r="70" spans="2:12" x14ac:dyDescent="0.3">
      <c r="C70" s="15"/>
      <c r="E70" s="15"/>
      <c r="G70" s="15"/>
      <c r="H70" s="15"/>
    </row>
    <row r="71" spans="2:12" x14ac:dyDescent="0.3">
      <c r="C71" s="15"/>
      <c r="D71" s="15"/>
      <c r="E71" s="15"/>
      <c r="H71" s="15"/>
    </row>
    <row r="72" spans="2:12" x14ac:dyDescent="0.3">
      <c r="C72" s="15"/>
      <c r="D72" s="15"/>
      <c r="F72" s="15"/>
      <c r="H72" s="15"/>
    </row>
    <row r="73" spans="2:12" x14ac:dyDescent="0.3">
      <c r="C73" s="15"/>
      <c r="E73" s="15"/>
      <c r="H73" s="15"/>
    </row>
    <row r="74" spans="2:12" x14ac:dyDescent="0.3">
      <c r="C74" s="15"/>
      <c r="E74" s="15"/>
      <c r="H74" s="15"/>
    </row>
    <row r="75" spans="2:12" x14ac:dyDescent="0.3">
      <c r="C75" s="15"/>
      <c r="D75" s="15"/>
      <c r="H75" s="15"/>
    </row>
    <row r="76" spans="2:12" x14ac:dyDescent="0.3">
      <c r="C76" s="15"/>
      <c r="E76" s="15"/>
      <c r="F76" s="15"/>
      <c r="H76" s="15"/>
    </row>
    <row r="77" spans="2:12" x14ac:dyDescent="0.3">
      <c r="B77" s="15"/>
      <c r="C77" s="15"/>
      <c r="E77" s="15"/>
      <c r="H77" s="15"/>
    </row>
    <row r="78" spans="2:12" x14ac:dyDescent="0.3">
      <c r="C78" s="15"/>
      <c r="F78" s="15"/>
    </row>
    <row r="79" spans="2:12" x14ac:dyDescent="0.3">
      <c r="C79" s="15"/>
      <c r="E79" s="15"/>
    </row>
    <row r="80" spans="2:12" x14ac:dyDescent="0.3">
      <c r="C80" s="15"/>
      <c r="E80" s="15"/>
      <c r="G80" s="15"/>
    </row>
    <row r="81" spans="2:7" x14ac:dyDescent="0.3">
      <c r="B81" s="15"/>
      <c r="C81" s="15"/>
      <c r="F81" s="15"/>
    </row>
    <row r="82" spans="2:7" x14ac:dyDescent="0.3">
      <c r="B82" s="15"/>
      <c r="C82" s="15"/>
      <c r="D82" s="15"/>
      <c r="F82" s="15"/>
    </row>
    <row r="83" spans="2:7" x14ac:dyDescent="0.3">
      <c r="B83" s="15"/>
      <c r="C83" s="15"/>
    </row>
    <row r="84" spans="2:7" x14ac:dyDescent="0.3">
      <c r="C84" s="15"/>
      <c r="E84" s="15"/>
      <c r="G84" s="15"/>
    </row>
    <row r="85" spans="2:7" x14ac:dyDescent="0.3">
      <c r="C85" s="15"/>
    </row>
    <row r="86" spans="2:7" x14ac:dyDescent="0.3">
      <c r="C86" s="15"/>
      <c r="F86" s="15"/>
    </row>
    <row r="87" spans="2:7" x14ac:dyDescent="0.3">
      <c r="C87" s="15"/>
      <c r="F87" s="1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B32" sqref="B32:E33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9" width="17.44140625" style="10" customWidth="1"/>
    <col min="10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44482</v>
      </c>
      <c r="B4" s="3" t="s">
        <v>42</v>
      </c>
      <c r="C4" s="13">
        <v>27</v>
      </c>
      <c r="D4" s="15">
        <v>4803</v>
      </c>
      <c r="E4" s="15">
        <f t="shared" ref="E4:E12" si="0">+C4+D4</f>
        <v>4830</v>
      </c>
      <c r="F4" s="10">
        <v>33</v>
      </c>
      <c r="G4" s="13">
        <f t="shared" ref="G4:G12" si="1">(1000/F4)*C4</f>
        <v>818.18181818181824</v>
      </c>
      <c r="I4" s="13">
        <v>47</v>
      </c>
      <c r="J4" s="15">
        <v>9464</v>
      </c>
      <c r="K4" s="15">
        <f t="shared" ref="K4:K12" si="2">+I4+J4</f>
        <v>9511</v>
      </c>
      <c r="L4" s="10">
        <v>33</v>
      </c>
      <c r="M4" s="10">
        <f>+(C4-I4)/C4*100</f>
        <v>-74.074074074074076</v>
      </c>
      <c r="N4" s="10">
        <f>+(D4-J4)/D4*100</f>
        <v>-97.043514470122844</v>
      </c>
      <c r="O4" s="10">
        <f>+(E4-K4)/E4*100</f>
        <v>-96.915113871635612</v>
      </c>
      <c r="P4" s="13">
        <f t="shared" ref="P4:P12" si="3">(1000/L4)*I4</f>
        <v>1424.2424242424242</v>
      </c>
    </row>
    <row r="5" spans="1:16" x14ac:dyDescent="0.3">
      <c r="A5" s="2">
        <v>44482</v>
      </c>
      <c r="B5" s="3" t="s">
        <v>43</v>
      </c>
      <c r="C5" s="13">
        <v>48</v>
      </c>
      <c r="D5" s="15">
        <v>1326</v>
      </c>
      <c r="E5" s="15">
        <f t="shared" si="0"/>
        <v>1374</v>
      </c>
      <c r="F5" s="10">
        <v>33</v>
      </c>
      <c r="G5" s="13">
        <f t="shared" si="1"/>
        <v>1454.5454545454545</v>
      </c>
      <c r="I5" s="13">
        <v>59</v>
      </c>
      <c r="J5" s="15">
        <v>11597</v>
      </c>
      <c r="K5" s="15">
        <f t="shared" si="2"/>
        <v>11656</v>
      </c>
      <c r="L5" s="10">
        <v>33</v>
      </c>
      <c r="M5" s="10">
        <f t="shared" ref="M5:O12" si="4">+(C5-I5)/C5*100</f>
        <v>-22.916666666666664</v>
      </c>
      <c r="N5" s="10">
        <f t="shared" si="4"/>
        <v>-774.58521870286575</v>
      </c>
      <c r="O5" s="10">
        <f t="shared" si="4"/>
        <v>-748.32605531295485</v>
      </c>
      <c r="P5" s="13">
        <f t="shared" si="3"/>
        <v>1787.878787878788</v>
      </c>
    </row>
    <row r="6" spans="1:16" x14ac:dyDescent="0.3">
      <c r="A6" s="2">
        <v>44482</v>
      </c>
      <c r="B6" s="3" t="s">
        <v>40</v>
      </c>
      <c r="C6" s="13">
        <v>75</v>
      </c>
      <c r="D6" s="15">
        <v>3555</v>
      </c>
      <c r="E6" s="15">
        <f t="shared" si="0"/>
        <v>3630</v>
      </c>
      <c r="F6" s="10">
        <v>33</v>
      </c>
      <c r="G6" s="13">
        <f t="shared" si="1"/>
        <v>2272.727272727273</v>
      </c>
      <c r="I6" s="13">
        <v>34</v>
      </c>
      <c r="J6" s="15">
        <v>2833</v>
      </c>
      <c r="K6" s="15">
        <f t="shared" si="2"/>
        <v>2867</v>
      </c>
      <c r="L6" s="10">
        <v>33</v>
      </c>
      <c r="M6" s="10">
        <f t="shared" si="4"/>
        <v>54.666666666666664</v>
      </c>
      <c r="N6" s="10">
        <f t="shared" si="4"/>
        <v>20.309423347398031</v>
      </c>
      <c r="O6" s="10">
        <f t="shared" si="4"/>
        <v>21.019283746556475</v>
      </c>
      <c r="P6" s="13">
        <f t="shared" si="3"/>
        <v>1030.3030303030303</v>
      </c>
    </row>
    <row r="7" spans="1:16" x14ac:dyDescent="0.3">
      <c r="A7" s="2">
        <v>44482</v>
      </c>
      <c r="B7" s="3" t="s">
        <v>41</v>
      </c>
      <c r="C7" s="13">
        <v>28</v>
      </c>
      <c r="D7" s="1">
        <v>4400</v>
      </c>
      <c r="E7" s="15">
        <f t="shared" si="0"/>
        <v>4428</v>
      </c>
      <c r="F7" s="10">
        <v>33</v>
      </c>
      <c r="G7" s="13">
        <f t="shared" si="1"/>
        <v>848.4848484848485</v>
      </c>
      <c r="I7" s="13">
        <v>100</v>
      </c>
      <c r="J7" s="1">
        <v>5269</v>
      </c>
      <c r="K7" s="15">
        <f t="shared" si="2"/>
        <v>5369</v>
      </c>
      <c r="L7" s="10">
        <v>33</v>
      </c>
      <c r="M7" s="10">
        <f t="shared" si="4"/>
        <v>-257.14285714285717</v>
      </c>
      <c r="N7" s="10">
        <f t="shared" si="4"/>
        <v>-19.75</v>
      </c>
      <c r="O7" s="10">
        <f t="shared" si="4"/>
        <v>-21.251129177958447</v>
      </c>
      <c r="P7" s="13">
        <f t="shared" si="3"/>
        <v>3030.3030303030305</v>
      </c>
    </row>
    <row r="8" spans="1:16" x14ac:dyDescent="0.3">
      <c r="A8" s="2">
        <v>44482</v>
      </c>
      <c r="B8" s="3" t="s">
        <v>37</v>
      </c>
      <c r="C8" s="16">
        <v>14</v>
      </c>
      <c r="D8" s="15">
        <v>12052</v>
      </c>
      <c r="E8" s="15">
        <f t="shared" si="0"/>
        <v>12066</v>
      </c>
      <c r="F8" s="10">
        <v>33</v>
      </c>
      <c r="G8" s="13">
        <f t="shared" si="1"/>
        <v>424.24242424242425</v>
      </c>
      <c r="I8" s="16">
        <v>213</v>
      </c>
      <c r="J8" s="15">
        <v>19194</v>
      </c>
      <c r="K8" s="15">
        <f t="shared" si="2"/>
        <v>19407</v>
      </c>
      <c r="L8" s="10">
        <v>33</v>
      </c>
      <c r="M8" s="10">
        <f t="shared" si="4"/>
        <v>-1421.4285714285713</v>
      </c>
      <c r="N8" s="10">
        <f t="shared" si="4"/>
        <v>-59.259873879853963</v>
      </c>
      <c r="O8" s="10">
        <f t="shared" si="4"/>
        <v>-60.840377921432122</v>
      </c>
      <c r="P8" s="13">
        <f t="shared" si="3"/>
        <v>6454.545454545455</v>
      </c>
    </row>
    <row r="9" spans="1:16" x14ac:dyDescent="0.3">
      <c r="A9" s="2">
        <v>44482</v>
      </c>
      <c r="B9" s="3" t="s">
        <v>39</v>
      </c>
      <c r="C9" s="16">
        <v>73</v>
      </c>
      <c r="D9" s="15">
        <v>12156</v>
      </c>
      <c r="E9" s="15">
        <f t="shared" si="0"/>
        <v>12229</v>
      </c>
      <c r="F9" s="10">
        <v>33</v>
      </c>
      <c r="G9" s="13">
        <f t="shared" si="1"/>
        <v>2212.121212121212</v>
      </c>
      <c r="I9" s="16">
        <v>82</v>
      </c>
      <c r="J9" s="15">
        <v>13079</v>
      </c>
      <c r="K9" s="15">
        <f t="shared" si="2"/>
        <v>13161</v>
      </c>
      <c r="L9" s="10">
        <v>33</v>
      </c>
      <c r="M9" s="10">
        <f t="shared" si="4"/>
        <v>-12.328767123287671</v>
      </c>
      <c r="N9" s="10">
        <f t="shared" si="4"/>
        <v>-7.5929582099374793</v>
      </c>
      <c r="O9" s="10">
        <f t="shared" si="4"/>
        <v>-7.6212282279826642</v>
      </c>
      <c r="P9" s="13">
        <f t="shared" si="3"/>
        <v>2484.848484848485</v>
      </c>
    </row>
    <row r="10" spans="1:16" x14ac:dyDescent="0.3">
      <c r="A10" s="2">
        <v>44482</v>
      </c>
      <c r="B10" s="3" t="s">
        <v>38</v>
      </c>
      <c r="C10" s="16">
        <v>77</v>
      </c>
      <c r="D10" s="15">
        <v>10920</v>
      </c>
      <c r="E10" s="15">
        <f t="shared" si="0"/>
        <v>10997</v>
      </c>
      <c r="F10" s="10">
        <v>33</v>
      </c>
      <c r="G10" s="13">
        <f t="shared" si="1"/>
        <v>2333.3333333333335</v>
      </c>
      <c r="I10" s="16">
        <v>115</v>
      </c>
      <c r="J10" s="15">
        <v>16380</v>
      </c>
      <c r="K10" s="15">
        <f t="shared" si="2"/>
        <v>16495</v>
      </c>
      <c r="L10" s="10">
        <v>33</v>
      </c>
      <c r="M10" s="10">
        <f t="shared" si="4"/>
        <v>-49.350649350649348</v>
      </c>
      <c r="N10" s="10">
        <f t="shared" si="4"/>
        <v>-50</v>
      </c>
      <c r="O10" s="10">
        <f t="shared" si="4"/>
        <v>-49.995453305446944</v>
      </c>
      <c r="P10" s="13">
        <f t="shared" si="3"/>
        <v>3484.848484848485</v>
      </c>
    </row>
    <row r="11" spans="1:16" x14ac:dyDescent="0.3">
      <c r="A11" s="2">
        <v>44482</v>
      </c>
      <c r="B11" s="3" t="s">
        <v>36</v>
      </c>
      <c r="C11" s="16">
        <v>50</v>
      </c>
      <c r="D11" s="15">
        <v>12669</v>
      </c>
      <c r="E11" s="15">
        <f t="shared" si="0"/>
        <v>12719</v>
      </c>
      <c r="F11" s="10">
        <v>33</v>
      </c>
      <c r="G11" s="13">
        <f t="shared" si="1"/>
        <v>1515.1515151515152</v>
      </c>
      <c r="I11" s="13">
        <v>154</v>
      </c>
      <c r="J11" s="15">
        <v>35964</v>
      </c>
      <c r="K11" s="15">
        <f t="shared" si="2"/>
        <v>36118</v>
      </c>
      <c r="L11" s="10">
        <v>33</v>
      </c>
      <c r="M11" s="10">
        <f t="shared" si="4"/>
        <v>-208</v>
      </c>
      <c r="N11" s="10">
        <f t="shared" si="4"/>
        <v>-183.87402320625148</v>
      </c>
      <c r="O11" s="10">
        <f t="shared" si="4"/>
        <v>-183.96886547684565</v>
      </c>
      <c r="P11" s="13">
        <f t="shared" si="3"/>
        <v>4666.666666666667</v>
      </c>
    </row>
    <row r="12" spans="1:16" x14ac:dyDescent="0.3">
      <c r="A12" s="2">
        <v>44482</v>
      </c>
      <c r="B12" s="3" t="s">
        <v>44</v>
      </c>
      <c r="C12" s="3">
        <v>20</v>
      </c>
      <c r="D12" s="1">
        <v>5084</v>
      </c>
      <c r="E12" s="15">
        <f t="shared" si="0"/>
        <v>5104</v>
      </c>
      <c r="F12" s="10">
        <v>33</v>
      </c>
      <c r="G12" s="13">
        <f t="shared" si="1"/>
        <v>606.06060606060612</v>
      </c>
      <c r="I12" s="3">
        <v>92</v>
      </c>
      <c r="J12" s="1">
        <v>7019</v>
      </c>
      <c r="K12" s="15">
        <f t="shared" si="2"/>
        <v>7111</v>
      </c>
      <c r="L12" s="10">
        <v>33</v>
      </c>
      <c r="M12" s="10">
        <f t="shared" si="4"/>
        <v>-360</v>
      </c>
      <c r="N12" s="10">
        <f t="shared" si="4"/>
        <v>-38.060582218725415</v>
      </c>
      <c r="O12" s="10">
        <f t="shared" si="4"/>
        <v>-39.322100313479623</v>
      </c>
      <c r="P12" s="13">
        <f t="shared" si="3"/>
        <v>2787.878787878788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44482</v>
      </c>
      <c r="B15" s="3" t="s">
        <v>42</v>
      </c>
      <c r="C15" s="13">
        <v>5</v>
      </c>
      <c r="D15" s="15">
        <v>2131</v>
      </c>
      <c r="E15" s="15">
        <f t="shared" ref="E15:E22" si="5">+C15+D15</f>
        <v>2136</v>
      </c>
      <c r="F15" s="10">
        <v>33</v>
      </c>
      <c r="G15" s="13">
        <f t="shared" ref="G15:G22" si="6">(1000/F15)*C15</f>
        <v>151.51515151515153</v>
      </c>
      <c r="I15" s="13">
        <v>3</v>
      </c>
      <c r="J15" s="15">
        <v>1846</v>
      </c>
      <c r="K15" s="15">
        <f t="shared" ref="K15:K22" si="7">+I15+J15</f>
        <v>1849</v>
      </c>
      <c r="L15" s="10">
        <v>33</v>
      </c>
      <c r="M15" s="10">
        <f>+(C15-I15)/C15*100</f>
        <v>40</v>
      </c>
      <c r="N15" s="10">
        <f t="shared" ref="M15:O22" si="8">+(D15-J15)/D15*100</f>
        <v>13.374002815579539</v>
      </c>
      <c r="O15" s="10">
        <f t="shared" si="8"/>
        <v>13.436329588014981</v>
      </c>
      <c r="P15" s="13">
        <f t="shared" ref="P15:P22" si="9">(1000/L15)*I15</f>
        <v>90.909090909090907</v>
      </c>
    </row>
    <row r="16" spans="1:16" x14ac:dyDescent="0.3">
      <c r="A16" s="2">
        <v>44482</v>
      </c>
      <c r="B16" s="3" t="s">
        <v>43</v>
      </c>
      <c r="C16" s="13">
        <v>3</v>
      </c>
      <c r="D16" s="15">
        <v>1821</v>
      </c>
      <c r="E16" s="15">
        <f t="shared" si="5"/>
        <v>1824</v>
      </c>
      <c r="F16" s="10">
        <v>33</v>
      </c>
      <c r="G16" s="13">
        <f t="shared" si="6"/>
        <v>90.909090909090907</v>
      </c>
      <c r="I16" s="13">
        <v>3</v>
      </c>
      <c r="J16" s="15">
        <v>1880</v>
      </c>
      <c r="K16" s="15">
        <f t="shared" si="7"/>
        <v>1883</v>
      </c>
      <c r="L16" s="10">
        <v>33</v>
      </c>
      <c r="M16" s="10">
        <f t="shared" si="8"/>
        <v>0</v>
      </c>
      <c r="N16" s="10">
        <f t="shared" si="8"/>
        <v>-3.2399780340472266</v>
      </c>
      <c r="O16" s="10">
        <f t="shared" si="8"/>
        <v>-3.234649122807018</v>
      </c>
      <c r="P16" s="13">
        <f t="shared" si="9"/>
        <v>90.909090909090907</v>
      </c>
    </row>
    <row r="17" spans="1:22" x14ac:dyDescent="0.3">
      <c r="A17" s="2">
        <v>44482</v>
      </c>
      <c r="B17" s="3" t="s">
        <v>40</v>
      </c>
      <c r="C17" s="16">
        <v>4</v>
      </c>
      <c r="D17" s="15">
        <v>2115</v>
      </c>
      <c r="E17" s="15">
        <f>+C17+D17</f>
        <v>2119</v>
      </c>
      <c r="F17" s="10">
        <v>33</v>
      </c>
      <c r="G17" s="13">
        <f t="shared" si="6"/>
        <v>121.21212121212122</v>
      </c>
      <c r="I17" s="16">
        <v>4</v>
      </c>
      <c r="J17" s="15">
        <v>1813</v>
      </c>
      <c r="K17" s="15">
        <f t="shared" si="7"/>
        <v>1817</v>
      </c>
      <c r="L17" s="10">
        <v>33</v>
      </c>
      <c r="M17" s="10">
        <f t="shared" si="8"/>
        <v>0</v>
      </c>
      <c r="N17" s="10">
        <f t="shared" si="8"/>
        <v>14.278959810874706</v>
      </c>
      <c r="O17" s="10">
        <f t="shared" si="8"/>
        <v>14.252005663048608</v>
      </c>
      <c r="P17" s="13">
        <f t="shared" si="9"/>
        <v>121.21212121212122</v>
      </c>
    </row>
    <row r="18" spans="1:22" x14ac:dyDescent="0.3">
      <c r="A18" s="2">
        <v>44482</v>
      </c>
      <c r="B18" s="3" t="s">
        <v>41</v>
      </c>
      <c r="C18" s="3">
        <v>6</v>
      </c>
      <c r="D18" s="15">
        <v>2145</v>
      </c>
      <c r="E18" s="15">
        <f t="shared" si="5"/>
        <v>2151</v>
      </c>
      <c r="F18" s="10">
        <v>33</v>
      </c>
      <c r="G18" s="13">
        <f t="shared" si="6"/>
        <v>181.81818181818181</v>
      </c>
      <c r="I18" s="3">
        <v>73</v>
      </c>
      <c r="J18" s="15">
        <v>2017</v>
      </c>
      <c r="K18" s="15">
        <f t="shared" si="7"/>
        <v>2090</v>
      </c>
      <c r="L18" s="10">
        <v>33</v>
      </c>
      <c r="M18" s="10">
        <f t="shared" si="8"/>
        <v>-1116.6666666666665</v>
      </c>
      <c r="N18" s="10">
        <f t="shared" si="8"/>
        <v>5.9673659673659678</v>
      </c>
      <c r="O18" s="10">
        <f t="shared" si="8"/>
        <v>2.8358902835890283</v>
      </c>
      <c r="P18" s="13">
        <f t="shared" si="9"/>
        <v>2212.121212121212</v>
      </c>
    </row>
    <row r="19" spans="1:22" x14ac:dyDescent="0.3">
      <c r="A19" s="2">
        <v>44482</v>
      </c>
      <c r="B19" s="3" t="s">
        <v>37</v>
      </c>
      <c r="C19" s="16">
        <v>6</v>
      </c>
      <c r="D19" s="15">
        <v>1676</v>
      </c>
      <c r="E19" s="15">
        <f t="shared" si="5"/>
        <v>1682</v>
      </c>
      <c r="F19" s="10">
        <v>33</v>
      </c>
      <c r="G19" s="13">
        <f t="shared" si="6"/>
        <v>181.81818181818181</v>
      </c>
      <c r="I19" s="16">
        <v>8</v>
      </c>
      <c r="J19" s="15">
        <v>1131</v>
      </c>
      <c r="K19" s="15">
        <f t="shared" si="7"/>
        <v>1139</v>
      </c>
      <c r="L19" s="10">
        <v>33</v>
      </c>
      <c r="M19" s="10">
        <f t="shared" si="8"/>
        <v>-33.333333333333329</v>
      </c>
      <c r="N19" s="10">
        <f t="shared" si="8"/>
        <v>32.517899761336515</v>
      </c>
      <c r="O19" s="10">
        <f t="shared" si="8"/>
        <v>32.282996432818074</v>
      </c>
      <c r="P19" s="13">
        <f t="shared" si="9"/>
        <v>242.42424242424244</v>
      </c>
    </row>
    <row r="20" spans="1:22" x14ac:dyDescent="0.3">
      <c r="A20" s="2">
        <v>44482</v>
      </c>
      <c r="B20" s="3" t="s">
        <v>39</v>
      </c>
      <c r="C20" s="16">
        <v>6</v>
      </c>
      <c r="D20" s="15">
        <v>2437</v>
      </c>
      <c r="E20" s="15">
        <f t="shared" si="5"/>
        <v>2443</v>
      </c>
      <c r="F20" s="10">
        <v>33</v>
      </c>
      <c r="G20" s="13">
        <f t="shared" si="6"/>
        <v>181.81818181818181</v>
      </c>
      <c r="I20" s="16">
        <v>7</v>
      </c>
      <c r="J20" s="15">
        <v>1425</v>
      </c>
      <c r="K20" s="15">
        <f t="shared" si="7"/>
        <v>1432</v>
      </c>
      <c r="L20" s="10">
        <v>33</v>
      </c>
      <c r="M20" s="10">
        <f t="shared" si="8"/>
        <v>-16.666666666666664</v>
      </c>
      <c r="N20" s="10">
        <f t="shared" si="8"/>
        <v>41.52646696758309</v>
      </c>
      <c r="O20" s="10">
        <f t="shared" si="8"/>
        <v>41.383544821940241</v>
      </c>
      <c r="P20" s="13">
        <f t="shared" si="9"/>
        <v>212.12121212121212</v>
      </c>
    </row>
    <row r="21" spans="1:22" x14ac:dyDescent="0.3">
      <c r="A21" s="2">
        <v>44482</v>
      </c>
      <c r="B21" s="3" t="s">
        <v>38</v>
      </c>
      <c r="C21" s="16">
        <v>5</v>
      </c>
      <c r="D21" s="15">
        <v>1812</v>
      </c>
      <c r="E21" s="15">
        <f t="shared" si="5"/>
        <v>1817</v>
      </c>
      <c r="F21" s="10">
        <v>33</v>
      </c>
      <c r="G21" s="13">
        <f t="shared" si="6"/>
        <v>151.51515151515153</v>
      </c>
      <c r="I21" s="16">
        <v>4</v>
      </c>
      <c r="J21" s="15">
        <v>1262</v>
      </c>
      <c r="K21" s="15">
        <f t="shared" si="7"/>
        <v>1266</v>
      </c>
      <c r="L21" s="10">
        <v>33</v>
      </c>
      <c r="M21" s="10">
        <f>+(C21-I21)/C21*100</f>
        <v>20</v>
      </c>
      <c r="N21" s="10">
        <f t="shared" si="8"/>
        <v>30.353200883002206</v>
      </c>
      <c r="O21" s="10">
        <f t="shared" si="8"/>
        <v>30.324711062190424</v>
      </c>
      <c r="P21" s="13">
        <f t="shared" si="9"/>
        <v>121.21212121212122</v>
      </c>
    </row>
    <row r="22" spans="1:22" x14ac:dyDescent="0.3">
      <c r="A22" s="2">
        <v>44482</v>
      </c>
      <c r="B22" s="3" t="s">
        <v>36</v>
      </c>
      <c r="C22" s="13">
        <v>4</v>
      </c>
      <c r="D22" s="15">
        <v>1696</v>
      </c>
      <c r="E22" s="15">
        <f t="shared" si="5"/>
        <v>1700</v>
      </c>
      <c r="F22" s="10">
        <v>33</v>
      </c>
      <c r="G22" s="13">
        <f t="shared" si="6"/>
        <v>121.21212121212122</v>
      </c>
      <c r="I22" s="13">
        <v>7</v>
      </c>
      <c r="J22" s="15">
        <v>1164</v>
      </c>
      <c r="K22" s="15">
        <f t="shared" si="7"/>
        <v>1171</v>
      </c>
      <c r="L22" s="10">
        <v>33</v>
      </c>
      <c r="M22" s="10">
        <f t="shared" si="8"/>
        <v>-75</v>
      </c>
      <c r="N22" s="10">
        <f t="shared" si="8"/>
        <v>31.367924528301888</v>
      </c>
      <c r="O22" s="10">
        <f t="shared" si="8"/>
        <v>31.117647058823529</v>
      </c>
      <c r="P22" s="13">
        <f t="shared" si="9"/>
        <v>212.12121212121212</v>
      </c>
    </row>
    <row r="23" spans="1:22" x14ac:dyDescent="0.3">
      <c r="A23" s="2"/>
      <c r="G23" s="13"/>
      <c r="P23" s="13"/>
    </row>
    <row r="24" spans="1:22" x14ac:dyDescent="0.3">
      <c r="A24" s="2" t="s">
        <v>142</v>
      </c>
    </row>
    <row r="26" spans="1:22" x14ac:dyDescent="0.3">
      <c r="B26" s="10" t="s">
        <v>55</v>
      </c>
    </row>
    <row r="27" spans="1:22" x14ac:dyDescent="0.3">
      <c r="B27" s="10" t="s">
        <v>56</v>
      </c>
      <c r="C27" s="10" t="s">
        <v>57</v>
      </c>
      <c r="J27" s="13"/>
      <c r="K27" s="15"/>
      <c r="L27" s="13"/>
      <c r="M27"/>
      <c r="N27" s="4"/>
      <c r="O27"/>
      <c r="P27"/>
      <c r="Q27"/>
      <c r="R27"/>
      <c r="S27" s="2"/>
      <c r="T27"/>
      <c r="U27"/>
      <c r="V27"/>
    </row>
    <row r="28" spans="1:22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  <c r="J28" s="13"/>
      <c r="K28" s="15"/>
      <c r="L28" s="13"/>
      <c r="M28"/>
      <c r="N28" s="5"/>
      <c r="O28"/>
      <c r="P28"/>
      <c r="Q28"/>
      <c r="R28"/>
      <c r="S28"/>
      <c r="T28"/>
      <c r="U28"/>
      <c r="V28"/>
    </row>
    <row r="29" spans="1:22" x14ac:dyDescent="0.3">
      <c r="A29" s="10" t="s">
        <v>126</v>
      </c>
      <c r="B29" s="13">
        <v>22606</v>
      </c>
      <c r="C29" s="15">
        <v>29009</v>
      </c>
      <c r="D29" s="10">
        <v>32</v>
      </c>
      <c r="E29" s="15">
        <f t="shared" ref="E29:E35" si="10">B29+C29</f>
        <v>51615</v>
      </c>
      <c r="F29" s="13">
        <f t="shared" ref="F29:F35" si="11">E29/D29*1000</f>
        <v>1612968.75</v>
      </c>
      <c r="G29" s="13"/>
      <c r="J29" s="13"/>
      <c r="K29" s="15"/>
      <c r="L29" s="13"/>
      <c r="M29"/>
      <c r="N29"/>
      <c r="O29"/>
      <c r="P29"/>
      <c r="Q29"/>
      <c r="R29"/>
      <c r="S29" s="5"/>
      <c r="T29"/>
      <c r="U29"/>
      <c r="V29"/>
    </row>
    <row r="30" spans="1:22" x14ac:dyDescent="0.3">
      <c r="A30" s="10" t="s">
        <v>7</v>
      </c>
      <c r="C30" s="15"/>
      <c r="D30" s="10">
        <v>33</v>
      </c>
      <c r="E30" s="15">
        <f t="shared" si="10"/>
        <v>0</v>
      </c>
      <c r="F30" s="13">
        <f t="shared" si="11"/>
        <v>0</v>
      </c>
      <c r="G30" s="13"/>
      <c r="J30" s="13"/>
      <c r="K30" s="15"/>
      <c r="L30" s="13"/>
      <c r="M30"/>
      <c r="N30"/>
      <c r="O30"/>
      <c r="P30"/>
      <c r="Q30"/>
      <c r="R30"/>
      <c r="S30"/>
      <c r="T30"/>
      <c r="U30"/>
      <c r="V30"/>
    </row>
    <row r="31" spans="1:22" x14ac:dyDescent="0.3">
      <c r="A31" s="10" t="s">
        <v>131</v>
      </c>
      <c r="B31" s="15">
        <f>B29-B30</f>
        <v>22606</v>
      </c>
      <c r="C31" s="15"/>
      <c r="D31" s="10">
        <v>33</v>
      </c>
      <c r="E31" s="15">
        <f t="shared" si="10"/>
        <v>22606</v>
      </c>
      <c r="F31" s="13">
        <f t="shared" si="11"/>
        <v>685030.30303030298</v>
      </c>
      <c r="J31" s="13"/>
      <c r="K31" s="15"/>
      <c r="L31" s="13"/>
      <c r="M31"/>
      <c r="N31"/>
      <c r="O31"/>
      <c r="P31"/>
      <c r="Q31"/>
      <c r="R31"/>
      <c r="S31"/>
      <c r="T31"/>
      <c r="U31"/>
      <c r="V31"/>
    </row>
    <row r="32" spans="1:22" x14ac:dyDescent="0.3">
      <c r="A32" s="10" t="s">
        <v>143</v>
      </c>
      <c r="B32" s="16">
        <v>15</v>
      </c>
      <c r="C32" s="15">
        <v>3515</v>
      </c>
      <c r="D32" s="10">
        <v>33</v>
      </c>
      <c r="E32" s="15">
        <f t="shared" si="10"/>
        <v>3530</v>
      </c>
      <c r="F32" s="13">
        <f t="shared" si="11"/>
        <v>106969.69696969698</v>
      </c>
      <c r="J32" s="13"/>
      <c r="K32" s="15"/>
      <c r="L32" s="13"/>
      <c r="M32"/>
      <c r="N32"/>
      <c r="O32"/>
      <c r="P32"/>
      <c r="Q32"/>
      <c r="R32"/>
      <c r="S32"/>
      <c r="T32"/>
      <c r="U32"/>
      <c r="V32"/>
    </row>
    <row r="33" spans="1:22" x14ac:dyDescent="0.3">
      <c r="A33" s="10" t="s">
        <v>144</v>
      </c>
      <c r="B33" s="16">
        <v>12</v>
      </c>
      <c r="C33" s="15">
        <v>3108</v>
      </c>
      <c r="D33" s="10">
        <v>33</v>
      </c>
      <c r="E33" s="15">
        <f t="shared" si="10"/>
        <v>3120</v>
      </c>
      <c r="F33" s="13">
        <f t="shared" si="11"/>
        <v>94545.454545454544</v>
      </c>
      <c r="J33" s="13"/>
      <c r="K33" s="15"/>
      <c r="L33" s="13"/>
      <c r="T33"/>
      <c r="U33"/>
      <c r="V33"/>
    </row>
    <row r="34" spans="1:22" x14ac:dyDescent="0.3">
      <c r="A34" s="10" t="s">
        <v>145</v>
      </c>
      <c r="B34" s="16">
        <v>9</v>
      </c>
      <c r="C34" s="15">
        <v>2996</v>
      </c>
      <c r="D34" s="10">
        <v>33</v>
      </c>
      <c r="E34" s="15">
        <f t="shared" si="10"/>
        <v>3005</v>
      </c>
      <c r="F34" s="13">
        <f t="shared" si="11"/>
        <v>91060.606060606064</v>
      </c>
      <c r="J34" s="13"/>
      <c r="K34" s="15"/>
      <c r="L34" s="13"/>
      <c r="T34"/>
      <c r="U34"/>
      <c r="V34"/>
    </row>
    <row r="35" spans="1:22" x14ac:dyDescent="0.3">
      <c r="A35" s="10" t="s">
        <v>145</v>
      </c>
      <c r="B35" s="16">
        <v>10</v>
      </c>
      <c r="C35" s="15">
        <v>2653</v>
      </c>
      <c r="D35" s="10">
        <v>33</v>
      </c>
      <c r="E35" s="15">
        <f t="shared" si="10"/>
        <v>2663</v>
      </c>
      <c r="F35" s="13">
        <f t="shared" si="11"/>
        <v>80696.969696969696</v>
      </c>
      <c r="J35" s="13"/>
      <c r="K35" s="15"/>
      <c r="L35" s="13"/>
      <c r="T35"/>
      <c r="U35"/>
      <c r="V35"/>
    </row>
    <row r="36" spans="1:22" x14ac:dyDescent="0.3">
      <c r="J36" s="13"/>
      <c r="K36" s="15"/>
      <c r="L36" s="13"/>
      <c r="T36"/>
      <c r="U36"/>
      <c r="V36"/>
    </row>
    <row r="37" spans="1:22" x14ac:dyDescent="0.3">
      <c r="H37" s="15"/>
      <c r="J37" s="16"/>
      <c r="K37" s="15"/>
      <c r="L37" s="13"/>
      <c r="T37"/>
      <c r="U37"/>
      <c r="V37"/>
    </row>
    <row r="38" spans="1:22" x14ac:dyDescent="0.3">
      <c r="H38" s="15"/>
      <c r="I38" s="18"/>
      <c r="J38" s="16"/>
      <c r="K38" s="15"/>
      <c r="L38" s="13"/>
      <c r="T38"/>
      <c r="U38"/>
      <c r="V38"/>
    </row>
    <row r="39" spans="1:22" x14ac:dyDescent="0.3">
      <c r="E39" s="18"/>
      <c r="F39" s="15"/>
      <c r="H39" s="15"/>
      <c r="J39" s="16"/>
      <c r="L39" s="13"/>
      <c r="T39"/>
      <c r="U39"/>
      <c r="V39"/>
    </row>
    <row r="40" spans="1:22" x14ac:dyDescent="0.3">
      <c r="D40" s="14"/>
      <c r="F40" s="15"/>
      <c r="H40" s="15"/>
      <c r="I40" s="14"/>
      <c r="J40" s="16"/>
      <c r="K40" s="15"/>
      <c r="L40" s="13"/>
      <c r="T40"/>
      <c r="U40"/>
      <c r="V40"/>
    </row>
    <row r="41" spans="1:22" x14ac:dyDescent="0.3">
      <c r="C41" s="15"/>
      <c r="E41" s="15"/>
      <c r="G41" s="15"/>
      <c r="H41" s="15"/>
      <c r="I41" s="14"/>
      <c r="J41" s="16"/>
      <c r="K41" s="15"/>
      <c r="L41" s="13"/>
      <c r="T41"/>
      <c r="U41"/>
      <c r="V41"/>
    </row>
    <row r="42" spans="1:22" x14ac:dyDescent="0.3">
      <c r="C42" s="15"/>
      <c r="D42" s="18"/>
      <c r="E42" s="15"/>
      <c r="G42" s="15"/>
      <c r="H42" s="15"/>
      <c r="I42" s="14"/>
      <c r="J42" s="16"/>
      <c r="K42" s="15"/>
      <c r="L42" s="13"/>
      <c r="T42"/>
      <c r="U42"/>
      <c r="V42"/>
    </row>
    <row r="43" spans="1:22" x14ac:dyDescent="0.3">
      <c r="C43" s="15"/>
      <c r="F43" s="15"/>
      <c r="H43" s="15"/>
      <c r="I43" s="14"/>
      <c r="J43" s="16"/>
      <c r="K43" s="15"/>
      <c r="L43" s="13"/>
      <c r="T43"/>
      <c r="U43"/>
      <c r="V43"/>
    </row>
    <row r="44" spans="1:22" x14ac:dyDescent="0.3">
      <c r="C44" s="15"/>
      <c r="D44" s="18"/>
      <c r="E44" s="15"/>
      <c r="F44" s="15"/>
      <c r="H44" s="15"/>
      <c r="I44" s="14"/>
      <c r="J44" s="16"/>
      <c r="K44" s="15"/>
      <c r="L44" s="13"/>
      <c r="T44"/>
      <c r="U44"/>
      <c r="V44"/>
    </row>
    <row r="45" spans="1:22" x14ac:dyDescent="0.3">
      <c r="C45" s="15"/>
      <c r="D45" s="15"/>
      <c r="H45" s="15"/>
      <c r="I45" s="14"/>
      <c r="J45" s="16"/>
      <c r="K45" s="15"/>
      <c r="L45" s="13"/>
      <c r="T45"/>
      <c r="U45"/>
      <c r="V45"/>
    </row>
    <row r="46" spans="1:22" x14ac:dyDescent="0.3">
      <c r="C46" s="15"/>
      <c r="F46" s="15"/>
      <c r="G46" s="15"/>
      <c r="H46" s="15"/>
      <c r="I46" s="14"/>
      <c r="J46" s="16"/>
      <c r="K46" s="15"/>
      <c r="L46" s="13"/>
      <c r="T46"/>
      <c r="U46"/>
      <c r="V46"/>
    </row>
    <row r="47" spans="1:22" x14ac:dyDescent="0.3">
      <c r="C47" s="15"/>
      <c r="D47" s="15"/>
      <c r="E47" s="15"/>
      <c r="H47" s="15"/>
      <c r="I47" s="14"/>
      <c r="J47" s="16"/>
      <c r="K47" s="15"/>
      <c r="L47" s="13"/>
      <c r="T47"/>
      <c r="U47"/>
      <c r="V47"/>
    </row>
    <row r="48" spans="1:22" x14ac:dyDescent="0.3">
      <c r="C48" s="15"/>
      <c r="D48" s="15"/>
      <c r="E48" s="14"/>
      <c r="F48" s="15"/>
      <c r="G48" s="15"/>
      <c r="H48" s="15"/>
      <c r="I48" s="14"/>
      <c r="J48" s="16"/>
      <c r="K48" s="15"/>
      <c r="L48" s="13"/>
      <c r="T48"/>
      <c r="U48"/>
      <c r="V48"/>
    </row>
    <row r="49" spans="3:22" x14ac:dyDescent="0.3">
      <c r="C49" s="15"/>
      <c r="E49" s="15"/>
      <c r="F49" s="18"/>
      <c r="G49" s="15"/>
      <c r="H49" s="15"/>
      <c r="I49" s="14"/>
      <c r="J49" s="16"/>
      <c r="K49" s="15"/>
      <c r="L49" s="13"/>
      <c r="T49"/>
      <c r="U49"/>
      <c r="V49"/>
    </row>
    <row r="50" spans="3:22" x14ac:dyDescent="0.3">
      <c r="C50" s="15"/>
      <c r="E50" s="15"/>
      <c r="G50" s="15"/>
      <c r="H50" s="15"/>
      <c r="I50" s="14"/>
      <c r="J50" s="13"/>
      <c r="K50" s="15"/>
      <c r="L50" s="13"/>
      <c r="T50"/>
      <c r="U50"/>
      <c r="V50"/>
    </row>
    <row r="51" spans="3:22" x14ac:dyDescent="0.3">
      <c r="C51" s="15"/>
      <c r="F51" s="15"/>
      <c r="H51" s="15"/>
      <c r="J51" s="13"/>
      <c r="K51" s="15"/>
      <c r="L51" s="13"/>
      <c r="O51" s="14"/>
      <c r="T51"/>
      <c r="U51"/>
      <c r="V51"/>
    </row>
    <row r="52" spans="3:22" x14ac:dyDescent="0.3">
      <c r="C52" s="15"/>
      <c r="D52" s="15"/>
      <c r="F52" s="15"/>
      <c r="H52" s="15"/>
      <c r="I52" s="14"/>
      <c r="J52" s="13"/>
      <c r="K52" s="15"/>
      <c r="L52" s="13"/>
      <c r="T52"/>
      <c r="U52"/>
      <c r="V52"/>
    </row>
    <row r="53" spans="3:22" x14ac:dyDescent="0.3">
      <c r="C53" s="15"/>
      <c r="D53" s="15"/>
      <c r="G53" s="15"/>
      <c r="H53" s="15"/>
      <c r="J53" s="13"/>
      <c r="K53" s="15"/>
      <c r="L53" s="13"/>
      <c r="T53"/>
      <c r="U53"/>
      <c r="V53"/>
    </row>
    <row r="54" spans="3:22" x14ac:dyDescent="0.3">
      <c r="C54" s="15"/>
      <c r="D54" s="15"/>
      <c r="E54" s="15"/>
      <c r="H54" s="15"/>
    </row>
    <row r="55" spans="3:22" x14ac:dyDescent="0.3">
      <c r="C55" s="15"/>
      <c r="E55" s="15"/>
      <c r="G55" s="15"/>
      <c r="H55" s="15"/>
      <c r="T55"/>
      <c r="U55"/>
      <c r="V55"/>
    </row>
    <row r="56" spans="3:22" x14ac:dyDescent="0.3">
      <c r="C56" s="15"/>
      <c r="D56" s="15"/>
      <c r="E56" s="15"/>
      <c r="H56" s="15"/>
      <c r="T56"/>
      <c r="U56"/>
      <c r="V56"/>
    </row>
    <row r="57" spans="3:22" x14ac:dyDescent="0.3">
      <c r="C57" s="15"/>
      <c r="F57" s="15"/>
      <c r="H57" s="15"/>
      <c r="T57"/>
      <c r="U57"/>
      <c r="V57"/>
    </row>
    <row r="58" spans="3:22" x14ac:dyDescent="0.3">
      <c r="C58" s="15"/>
      <c r="E58" s="15"/>
      <c r="F58" s="15"/>
      <c r="H58" s="15"/>
      <c r="T58"/>
      <c r="U58"/>
      <c r="V58"/>
    </row>
    <row r="59" spans="3:22" x14ac:dyDescent="0.3">
      <c r="C59" s="15"/>
      <c r="D59" s="15"/>
      <c r="G59" s="15"/>
      <c r="H59" s="15"/>
      <c r="T59"/>
      <c r="U59"/>
      <c r="V59"/>
    </row>
    <row r="60" spans="3:22" x14ac:dyDescent="0.3">
      <c r="C60" s="15"/>
      <c r="E60" s="15"/>
      <c r="G60" s="15"/>
      <c r="H60" s="15"/>
      <c r="T60"/>
      <c r="U60"/>
      <c r="V60"/>
    </row>
    <row r="61" spans="3:22" x14ac:dyDescent="0.3">
      <c r="C61" s="15"/>
      <c r="D61" s="15"/>
      <c r="E61" s="15"/>
      <c r="H61" s="15"/>
      <c r="T61"/>
      <c r="U61"/>
      <c r="V61"/>
    </row>
    <row r="62" spans="3:22" x14ac:dyDescent="0.3">
      <c r="C62" s="15"/>
      <c r="D62" s="15"/>
      <c r="F62" s="15"/>
      <c r="H62" s="15"/>
      <c r="T62"/>
      <c r="U62"/>
      <c r="V62"/>
    </row>
    <row r="63" spans="3:22" x14ac:dyDescent="0.3">
      <c r="C63" s="15"/>
      <c r="E63" s="15"/>
      <c r="H63" s="15"/>
      <c r="T63"/>
      <c r="U63"/>
      <c r="V63"/>
    </row>
    <row r="64" spans="3:22" x14ac:dyDescent="0.3">
      <c r="C64" s="15"/>
      <c r="D64" s="15"/>
      <c r="E64" s="15"/>
      <c r="G64" s="15"/>
      <c r="H64" s="15"/>
    </row>
    <row r="65" spans="2:8" x14ac:dyDescent="0.3">
      <c r="C65" s="15"/>
      <c r="D65" s="15"/>
      <c r="E65" s="15"/>
      <c r="H65" s="15"/>
    </row>
    <row r="66" spans="2:8" x14ac:dyDescent="0.3">
      <c r="C66" s="15"/>
      <c r="E66" s="15"/>
      <c r="H66" s="15"/>
    </row>
    <row r="67" spans="2:8" x14ac:dyDescent="0.3">
      <c r="C67" s="15"/>
      <c r="F67" s="15"/>
      <c r="H67" s="15"/>
    </row>
    <row r="68" spans="2:8" x14ac:dyDescent="0.3">
      <c r="C68" s="15"/>
      <c r="F68" s="15"/>
      <c r="H68" s="15"/>
    </row>
    <row r="69" spans="2:8" x14ac:dyDescent="0.3">
      <c r="C69" s="15"/>
      <c r="D69" s="15"/>
      <c r="G69" s="15"/>
      <c r="H69" s="15"/>
    </row>
    <row r="70" spans="2:8" x14ac:dyDescent="0.3">
      <c r="C70" s="15"/>
      <c r="E70" s="15"/>
      <c r="G70" s="15"/>
      <c r="H70" s="15"/>
    </row>
    <row r="71" spans="2:8" x14ac:dyDescent="0.3">
      <c r="C71" s="15"/>
      <c r="D71" s="15"/>
      <c r="E71" s="15"/>
      <c r="H71" s="15"/>
    </row>
    <row r="72" spans="2:8" x14ac:dyDescent="0.3">
      <c r="C72" s="15"/>
      <c r="D72" s="15"/>
      <c r="F72" s="15"/>
      <c r="H72" s="15"/>
    </row>
    <row r="73" spans="2:8" x14ac:dyDescent="0.3">
      <c r="C73" s="15"/>
      <c r="E73" s="15"/>
      <c r="H73" s="15"/>
    </row>
    <row r="74" spans="2:8" x14ac:dyDescent="0.3">
      <c r="C74" s="15"/>
      <c r="E74" s="15"/>
      <c r="H74" s="15"/>
    </row>
    <row r="75" spans="2:8" x14ac:dyDescent="0.3">
      <c r="C75" s="15"/>
      <c r="D75" s="15"/>
      <c r="H75" s="15"/>
    </row>
    <row r="76" spans="2:8" x14ac:dyDescent="0.3">
      <c r="C76" s="15"/>
      <c r="E76" s="15"/>
      <c r="F76" s="15"/>
      <c r="H76" s="15"/>
    </row>
    <row r="77" spans="2:8" x14ac:dyDescent="0.3">
      <c r="B77" s="15"/>
      <c r="C77" s="15"/>
      <c r="E77" s="15"/>
      <c r="H77" s="15"/>
    </row>
    <row r="78" spans="2:8" x14ac:dyDescent="0.3">
      <c r="C78" s="15"/>
      <c r="F78" s="15"/>
    </row>
    <row r="79" spans="2:8" x14ac:dyDescent="0.3">
      <c r="C79" s="15"/>
      <c r="E79" s="15"/>
    </row>
    <row r="80" spans="2:8" x14ac:dyDescent="0.3">
      <c r="C80" s="15"/>
      <c r="E80" s="15"/>
      <c r="G80" s="15"/>
    </row>
    <row r="81" spans="2:7" x14ac:dyDescent="0.3">
      <c r="B81" s="15"/>
      <c r="C81" s="15"/>
      <c r="F81" s="15"/>
    </row>
    <row r="82" spans="2:7" x14ac:dyDescent="0.3">
      <c r="B82" s="15"/>
      <c r="C82" s="15"/>
      <c r="D82" s="15"/>
      <c r="F82" s="15"/>
    </row>
    <row r="83" spans="2:7" x14ac:dyDescent="0.3">
      <c r="B83" s="15"/>
      <c r="C83" s="15"/>
    </row>
    <row r="84" spans="2:7" x14ac:dyDescent="0.3">
      <c r="C84" s="15"/>
      <c r="E84" s="15"/>
      <c r="G84" s="15"/>
    </row>
    <row r="85" spans="2:7" x14ac:dyDescent="0.3">
      <c r="C85" s="15"/>
    </row>
    <row r="86" spans="2:7" x14ac:dyDescent="0.3">
      <c r="C86" s="15"/>
      <c r="F86" s="15"/>
    </row>
    <row r="87" spans="2:7" x14ac:dyDescent="0.3">
      <c r="C87" s="15"/>
      <c r="F87" s="1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activeCell="A4" sqref="A4:P22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9" width="17.44140625" style="10" customWidth="1"/>
    <col min="10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44483</v>
      </c>
      <c r="B4" s="3" t="s">
        <v>42</v>
      </c>
      <c r="C4" s="13">
        <v>19</v>
      </c>
      <c r="D4" s="15">
        <v>1053</v>
      </c>
      <c r="E4" s="15">
        <f t="shared" ref="E4:E12" si="0">+C4+D4</f>
        <v>1072</v>
      </c>
      <c r="F4" s="10">
        <v>33</v>
      </c>
      <c r="G4" s="13">
        <f t="shared" ref="G4:G12" si="1">(1000/F4)*C4</f>
        <v>575.75757575757575</v>
      </c>
      <c r="I4" s="13">
        <v>22</v>
      </c>
      <c r="J4" s="15">
        <v>2290</v>
      </c>
      <c r="K4" s="15">
        <f t="shared" ref="K4:K12" si="2">+I4+J4</f>
        <v>2312</v>
      </c>
      <c r="L4" s="10">
        <v>33</v>
      </c>
      <c r="M4" s="10">
        <f>+(C4-I4)/C4*100</f>
        <v>-15.789473684210526</v>
      </c>
      <c r="N4" s="10">
        <f>+(D4-J4)/D4*100</f>
        <v>-117.47388414055079</v>
      </c>
      <c r="O4" s="10">
        <f>+(E4-K4)/E4*100</f>
        <v>-115.67164179104476</v>
      </c>
      <c r="P4" s="13">
        <f t="shared" ref="P4:P12" si="3">(1000/L4)*I4</f>
        <v>666.66666666666674</v>
      </c>
    </row>
    <row r="5" spans="1:16" x14ac:dyDescent="0.3">
      <c r="A5" s="2">
        <v>44483</v>
      </c>
      <c r="B5" s="3" t="s">
        <v>43</v>
      </c>
      <c r="C5" s="10">
        <v>18</v>
      </c>
      <c r="D5" s="15">
        <v>1453</v>
      </c>
      <c r="E5" s="15">
        <f t="shared" si="0"/>
        <v>1471</v>
      </c>
      <c r="F5" s="10">
        <v>33</v>
      </c>
      <c r="G5" s="13">
        <f t="shared" si="1"/>
        <v>545.4545454545455</v>
      </c>
      <c r="I5" s="10">
        <v>20</v>
      </c>
      <c r="J5" s="15">
        <v>1421</v>
      </c>
      <c r="K5" s="15">
        <f t="shared" si="2"/>
        <v>1441</v>
      </c>
      <c r="L5" s="10">
        <v>33</v>
      </c>
      <c r="M5" s="10">
        <f t="shared" ref="M5:O12" si="4">+(C5-I5)/C5*100</f>
        <v>-11.111111111111111</v>
      </c>
      <c r="N5" s="10">
        <f t="shared" si="4"/>
        <v>2.202339986235375</v>
      </c>
      <c r="O5" s="10">
        <f t="shared" si="4"/>
        <v>2.0394289598912305</v>
      </c>
      <c r="P5" s="13">
        <f t="shared" si="3"/>
        <v>606.06060606060612</v>
      </c>
    </row>
    <row r="6" spans="1:16" x14ac:dyDescent="0.3">
      <c r="A6" s="2">
        <v>44483</v>
      </c>
      <c r="B6" s="3" t="s">
        <v>40</v>
      </c>
      <c r="C6" s="10">
        <v>33</v>
      </c>
      <c r="D6" s="15">
        <v>2051</v>
      </c>
      <c r="E6" s="15">
        <f t="shared" si="0"/>
        <v>2084</v>
      </c>
      <c r="F6" s="10">
        <v>33</v>
      </c>
      <c r="G6" s="13">
        <f t="shared" si="1"/>
        <v>1000</v>
      </c>
      <c r="I6" s="10">
        <v>18</v>
      </c>
      <c r="J6" s="15">
        <v>1386</v>
      </c>
      <c r="K6" s="15">
        <f t="shared" si="2"/>
        <v>1404</v>
      </c>
      <c r="L6" s="10">
        <v>33</v>
      </c>
      <c r="M6" s="10">
        <f t="shared" si="4"/>
        <v>45.454545454545453</v>
      </c>
      <c r="N6" s="10">
        <f t="shared" si="4"/>
        <v>32.423208191126278</v>
      </c>
      <c r="O6" s="10">
        <f t="shared" si="4"/>
        <v>32.629558541266796</v>
      </c>
      <c r="P6" s="13">
        <f t="shared" si="3"/>
        <v>545.4545454545455</v>
      </c>
    </row>
    <row r="7" spans="1:16" x14ac:dyDescent="0.3">
      <c r="A7" s="2">
        <v>44483</v>
      </c>
      <c r="B7" s="3" t="s">
        <v>41</v>
      </c>
      <c r="C7" s="10">
        <v>24</v>
      </c>
      <c r="D7" s="15">
        <v>1492</v>
      </c>
      <c r="E7" s="15">
        <f t="shared" si="0"/>
        <v>1516</v>
      </c>
      <c r="F7" s="10">
        <v>33</v>
      </c>
      <c r="G7" s="13">
        <f t="shared" si="1"/>
        <v>727.27272727272725</v>
      </c>
      <c r="I7" s="10">
        <v>14</v>
      </c>
      <c r="J7" s="15">
        <v>1432</v>
      </c>
      <c r="K7" s="15">
        <f t="shared" si="2"/>
        <v>1446</v>
      </c>
      <c r="L7" s="10">
        <v>33</v>
      </c>
      <c r="M7" s="10">
        <f t="shared" si="4"/>
        <v>41.666666666666671</v>
      </c>
      <c r="N7" s="10">
        <f t="shared" si="4"/>
        <v>4.0214477211796247</v>
      </c>
      <c r="O7" s="10">
        <f t="shared" si="4"/>
        <v>4.6174142480211078</v>
      </c>
      <c r="P7" s="13">
        <f t="shared" si="3"/>
        <v>424.24242424242425</v>
      </c>
    </row>
    <row r="8" spans="1:16" x14ac:dyDescent="0.3">
      <c r="A8" s="2">
        <v>44483</v>
      </c>
      <c r="B8" s="3" t="s">
        <v>37</v>
      </c>
      <c r="C8" s="13">
        <v>20</v>
      </c>
      <c r="D8" s="15">
        <v>4279</v>
      </c>
      <c r="E8" s="15">
        <f t="shared" si="0"/>
        <v>4299</v>
      </c>
      <c r="F8" s="10">
        <v>33</v>
      </c>
      <c r="G8" s="13">
        <f t="shared" si="1"/>
        <v>606.06060606060612</v>
      </c>
      <c r="I8" s="13">
        <v>9</v>
      </c>
      <c r="J8" s="15">
        <v>1737</v>
      </c>
      <c r="K8" s="15">
        <f t="shared" si="2"/>
        <v>1746</v>
      </c>
      <c r="L8" s="10">
        <v>33</v>
      </c>
      <c r="M8" s="10">
        <f t="shared" si="4"/>
        <v>55.000000000000007</v>
      </c>
      <c r="N8" s="10">
        <f t="shared" si="4"/>
        <v>59.406403365272261</v>
      </c>
      <c r="O8" s="10">
        <f t="shared" si="4"/>
        <v>59.385903698534548</v>
      </c>
      <c r="P8" s="13">
        <f t="shared" si="3"/>
        <v>272.72727272727275</v>
      </c>
    </row>
    <row r="9" spans="1:16" x14ac:dyDescent="0.3">
      <c r="A9" s="2">
        <v>44483</v>
      </c>
      <c r="B9" s="3" t="s">
        <v>39</v>
      </c>
      <c r="C9" s="16">
        <v>14</v>
      </c>
      <c r="D9" s="15">
        <v>2303</v>
      </c>
      <c r="E9" s="15">
        <f t="shared" si="0"/>
        <v>2317</v>
      </c>
      <c r="F9" s="10">
        <v>33</v>
      </c>
      <c r="G9" s="13">
        <f t="shared" si="1"/>
        <v>424.24242424242425</v>
      </c>
      <c r="I9" s="16">
        <v>26</v>
      </c>
      <c r="J9" s="15">
        <v>1547</v>
      </c>
      <c r="K9" s="15">
        <f t="shared" si="2"/>
        <v>1573</v>
      </c>
      <c r="L9" s="10">
        <v>33</v>
      </c>
      <c r="M9" s="10">
        <f t="shared" si="4"/>
        <v>-85.714285714285708</v>
      </c>
      <c r="N9" s="10">
        <f t="shared" si="4"/>
        <v>32.826747720364743</v>
      </c>
      <c r="O9" s="10">
        <f t="shared" si="4"/>
        <v>32.110487699611568</v>
      </c>
      <c r="P9" s="13">
        <f t="shared" si="3"/>
        <v>787.87878787878788</v>
      </c>
    </row>
    <row r="10" spans="1:16" x14ac:dyDescent="0.3">
      <c r="A10" s="2">
        <v>44483</v>
      </c>
      <c r="B10" s="3" t="s">
        <v>38</v>
      </c>
      <c r="C10" s="16">
        <v>22</v>
      </c>
      <c r="D10" s="15">
        <v>2137</v>
      </c>
      <c r="E10" s="15">
        <f t="shared" si="0"/>
        <v>2159</v>
      </c>
      <c r="F10" s="10">
        <v>33</v>
      </c>
      <c r="G10" s="13">
        <f t="shared" si="1"/>
        <v>666.66666666666674</v>
      </c>
      <c r="I10" s="16">
        <v>6</v>
      </c>
      <c r="J10" s="15">
        <v>1233</v>
      </c>
      <c r="K10" s="15">
        <f t="shared" si="2"/>
        <v>1239</v>
      </c>
      <c r="L10" s="10">
        <v>33</v>
      </c>
      <c r="M10" s="10">
        <f t="shared" si="4"/>
        <v>72.727272727272734</v>
      </c>
      <c r="N10" s="10">
        <f t="shared" si="4"/>
        <v>42.302292934019654</v>
      </c>
      <c r="O10" s="10">
        <f t="shared" si="4"/>
        <v>42.612320518758686</v>
      </c>
      <c r="P10" s="13">
        <f t="shared" si="3"/>
        <v>181.81818181818181</v>
      </c>
    </row>
    <row r="11" spans="1:16" x14ac:dyDescent="0.3">
      <c r="A11" s="2">
        <v>44483</v>
      </c>
      <c r="B11" s="3" t="s">
        <v>36</v>
      </c>
      <c r="C11" s="16">
        <v>52</v>
      </c>
      <c r="D11" s="15">
        <v>9297</v>
      </c>
      <c r="E11" s="15">
        <f t="shared" si="0"/>
        <v>9349</v>
      </c>
      <c r="F11" s="10">
        <v>33</v>
      </c>
      <c r="G11" s="13">
        <f t="shared" si="1"/>
        <v>1575.7575757575758</v>
      </c>
      <c r="I11" s="16">
        <v>25</v>
      </c>
      <c r="J11" s="15">
        <v>5795</v>
      </c>
      <c r="K11" s="15">
        <f t="shared" si="2"/>
        <v>5820</v>
      </c>
      <c r="L11" s="10">
        <v>33</v>
      </c>
      <c r="M11" s="10">
        <f t="shared" si="4"/>
        <v>51.923076923076927</v>
      </c>
      <c r="N11" s="10">
        <f t="shared" si="4"/>
        <v>37.668064967193722</v>
      </c>
      <c r="O11" s="10">
        <f t="shared" si="4"/>
        <v>37.747352658038288</v>
      </c>
      <c r="P11" s="13">
        <f t="shared" si="3"/>
        <v>757.57575757575762</v>
      </c>
    </row>
    <row r="12" spans="1:16" x14ac:dyDescent="0.3">
      <c r="A12" s="2">
        <v>44483</v>
      </c>
      <c r="B12" s="3" t="s">
        <v>44</v>
      </c>
      <c r="C12" s="13">
        <v>55</v>
      </c>
      <c r="D12" s="15">
        <v>1920</v>
      </c>
      <c r="E12" s="15">
        <f t="shared" si="0"/>
        <v>1975</v>
      </c>
      <c r="F12" s="10">
        <v>33</v>
      </c>
      <c r="G12" s="13">
        <f t="shared" si="1"/>
        <v>1666.6666666666667</v>
      </c>
      <c r="I12" s="13">
        <v>28</v>
      </c>
      <c r="J12" s="15">
        <v>675</v>
      </c>
      <c r="K12" s="15">
        <f t="shared" si="2"/>
        <v>703</v>
      </c>
      <c r="L12" s="10">
        <v>33</v>
      </c>
      <c r="M12" s="10">
        <f t="shared" si="4"/>
        <v>49.090909090909093</v>
      </c>
      <c r="N12" s="10">
        <f t="shared" si="4"/>
        <v>64.84375</v>
      </c>
      <c r="O12" s="10">
        <f t="shared" si="4"/>
        <v>64.405063291139243</v>
      </c>
      <c r="P12" s="13">
        <f t="shared" si="3"/>
        <v>848.4848484848485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44483</v>
      </c>
      <c r="B15" s="3" t="s">
        <v>42</v>
      </c>
      <c r="C15" s="13">
        <v>7</v>
      </c>
      <c r="D15" s="15">
        <v>1775</v>
      </c>
      <c r="E15" s="15">
        <f t="shared" ref="E15:E22" si="5">+C15+D15</f>
        <v>1782</v>
      </c>
      <c r="F15" s="10">
        <v>33</v>
      </c>
      <c r="G15" s="13">
        <f t="shared" ref="G15:G22" si="6">(1000/F15)*C15</f>
        <v>212.12121212121212</v>
      </c>
      <c r="I15" s="13">
        <v>6</v>
      </c>
      <c r="J15" s="15">
        <v>2175</v>
      </c>
      <c r="K15" s="15">
        <f t="shared" ref="K15" si="7">+I15+J15</f>
        <v>2181</v>
      </c>
      <c r="L15" s="10">
        <v>33</v>
      </c>
      <c r="M15" s="10">
        <f>+(C15-I15)/C15*100</f>
        <v>14.285714285714285</v>
      </c>
      <c r="N15" s="10">
        <f t="shared" ref="M15:O22" si="8">+(D15-J15)/D15*100</f>
        <v>-22.535211267605636</v>
      </c>
      <c r="O15" s="10">
        <f t="shared" si="8"/>
        <v>-22.390572390572391</v>
      </c>
      <c r="P15" s="13">
        <f t="shared" ref="P15:P22" si="9">(1000/L15)*I15</f>
        <v>181.81818181818181</v>
      </c>
    </row>
    <row r="16" spans="1:16" x14ac:dyDescent="0.3">
      <c r="A16" s="2">
        <v>44483</v>
      </c>
      <c r="B16" s="3" t="s">
        <v>43</v>
      </c>
      <c r="C16" s="16">
        <v>10</v>
      </c>
      <c r="D16" s="15">
        <v>5186</v>
      </c>
      <c r="E16" s="15">
        <f t="shared" si="5"/>
        <v>5196</v>
      </c>
      <c r="F16" s="10">
        <v>33</v>
      </c>
      <c r="G16" s="13">
        <f t="shared" si="6"/>
        <v>303.03030303030306</v>
      </c>
      <c r="I16" s="16">
        <v>14</v>
      </c>
      <c r="J16" s="15">
        <v>3203</v>
      </c>
      <c r="K16" s="15">
        <f t="shared" ref="K16:K22" si="10">+I16+J16</f>
        <v>3217</v>
      </c>
      <c r="L16" s="10">
        <v>33</v>
      </c>
      <c r="M16" s="10">
        <f t="shared" si="8"/>
        <v>-40</v>
      </c>
      <c r="N16" s="10">
        <f t="shared" si="8"/>
        <v>38.237562668723484</v>
      </c>
      <c r="O16" s="10">
        <f t="shared" si="8"/>
        <v>38.086989992301774</v>
      </c>
      <c r="P16" s="13">
        <f t="shared" si="9"/>
        <v>424.24242424242425</v>
      </c>
    </row>
    <row r="17" spans="1:22" x14ac:dyDescent="0.3">
      <c r="A17" s="2">
        <v>44483</v>
      </c>
      <c r="B17" s="3" t="s">
        <v>40</v>
      </c>
      <c r="C17" s="16">
        <v>13</v>
      </c>
      <c r="D17" s="15">
        <v>2649</v>
      </c>
      <c r="E17" s="15">
        <f>+C17+D17</f>
        <v>2662</v>
      </c>
      <c r="F17" s="10">
        <v>33</v>
      </c>
      <c r="G17" s="13">
        <f t="shared" si="6"/>
        <v>393.93939393939394</v>
      </c>
      <c r="I17" s="16">
        <v>10</v>
      </c>
      <c r="J17" s="15">
        <v>1673</v>
      </c>
      <c r="K17" s="15">
        <f t="shared" si="10"/>
        <v>1683</v>
      </c>
      <c r="L17" s="10">
        <v>33</v>
      </c>
      <c r="M17" s="10">
        <f t="shared" si="8"/>
        <v>23.076923076923077</v>
      </c>
      <c r="N17" s="10">
        <f t="shared" si="8"/>
        <v>36.844092110230278</v>
      </c>
      <c r="O17" s="10">
        <f t="shared" si="8"/>
        <v>36.776859504132233</v>
      </c>
      <c r="P17" s="13">
        <f t="shared" si="9"/>
        <v>303.03030303030306</v>
      </c>
    </row>
    <row r="18" spans="1:22" x14ac:dyDescent="0.3">
      <c r="A18" s="2">
        <v>44483</v>
      </c>
      <c r="B18" s="3" t="s">
        <v>41</v>
      </c>
      <c r="C18" s="16">
        <v>14</v>
      </c>
      <c r="D18" s="15">
        <v>1660</v>
      </c>
      <c r="E18" s="15">
        <f t="shared" si="5"/>
        <v>1674</v>
      </c>
      <c r="F18" s="10">
        <v>33</v>
      </c>
      <c r="G18" s="13">
        <f t="shared" si="6"/>
        <v>424.24242424242425</v>
      </c>
      <c r="I18" s="16">
        <v>9</v>
      </c>
      <c r="J18" s="15">
        <v>2068</v>
      </c>
      <c r="K18" s="15">
        <f t="shared" si="10"/>
        <v>2077</v>
      </c>
      <c r="L18" s="10">
        <v>33</v>
      </c>
      <c r="M18" s="10">
        <f t="shared" si="8"/>
        <v>35.714285714285715</v>
      </c>
      <c r="N18" s="10">
        <f t="shared" si="8"/>
        <v>-24.578313253012048</v>
      </c>
      <c r="O18" s="10">
        <f t="shared" si="8"/>
        <v>-24.074074074074073</v>
      </c>
      <c r="P18" s="13">
        <f t="shared" si="9"/>
        <v>272.72727272727275</v>
      </c>
    </row>
    <row r="19" spans="1:22" x14ac:dyDescent="0.3">
      <c r="A19" s="2">
        <v>44483</v>
      </c>
      <c r="B19" s="3" t="s">
        <v>37</v>
      </c>
      <c r="C19" s="13">
        <v>4</v>
      </c>
      <c r="D19" s="15">
        <v>3279</v>
      </c>
      <c r="E19" s="15">
        <f t="shared" si="5"/>
        <v>3283</v>
      </c>
      <c r="F19" s="10">
        <v>33</v>
      </c>
      <c r="G19" s="13">
        <f t="shared" si="6"/>
        <v>121.21212121212122</v>
      </c>
      <c r="I19" s="13">
        <v>10</v>
      </c>
      <c r="J19" s="15">
        <v>1218</v>
      </c>
      <c r="K19" s="15">
        <f t="shared" si="10"/>
        <v>1228</v>
      </c>
      <c r="L19" s="10">
        <v>33</v>
      </c>
      <c r="M19" s="10">
        <f t="shared" si="8"/>
        <v>-150</v>
      </c>
      <c r="N19" s="10">
        <f t="shared" si="8"/>
        <v>62.854528819762123</v>
      </c>
      <c r="O19" s="10">
        <f t="shared" si="8"/>
        <v>62.595187328662803</v>
      </c>
      <c r="P19" s="13">
        <f t="shared" si="9"/>
        <v>303.03030303030306</v>
      </c>
    </row>
    <row r="20" spans="1:22" x14ac:dyDescent="0.3">
      <c r="A20" s="2">
        <v>44483</v>
      </c>
      <c r="B20" s="3" t="s">
        <v>39</v>
      </c>
      <c r="C20" s="10">
        <v>13</v>
      </c>
      <c r="D20" s="15">
        <v>5426</v>
      </c>
      <c r="E20" s="15">
        <f t="shared" si="5"/>
        <v>5439</v>
      </c>
      <c r="F20" s="10">
        <v>33</v>
      </c>
      <c r="G20" s="13">
        <f t="shared" si="6"/>
        <v>393.93939393939394</v>
      </c>
      <c r="I20" s="10">
        <v>7</v>
      </c>
      <c r="J20" s="15">
        <v>2515</v>
      </c>
      <c r="K20" s="15">
        <f t="shared" si="10"/>
        <v>2522</v>
      </c>
      <c r="L20" s="10">
        <v>33</v>
      </c>
      <c r="M20" s="10">
        <f t="shared" si="8"/>
        <v>46.153846153846153</v>
      </c>
      <c r="N20" s="10">
        <f t="shared" si="8"/>
        <v>53.649096940656108</v>
      </c>
      <c r="O20" s="10">
        <f t="shared" si="8"/>
        <v>53.631182202610773</v>
      </c>
      <c r="P20" s="13">
        <f t="shared" si="9"/>
        <v>212.12121212121212</v>
      </c>
    </row>
    <row r="21" spans="1:22" x14ac:dyDescent="0.3">
      <c r="A21" s="2">
        <v>44483</v>
      </c>
      <c r="B21" s="3" t="s">
        <v>38</v>
      </c>
      <c r="C21" s="10">
        <v>12</v>
      </c>
      <c r="D21" s="15">
        <v>3196</v>
      </c>
      <c r="E21" s="15">
        <f t="shared" si="5"/>
        <v>3208</v>
      </c>
      <c r="F21" s="10">
        <v>33</v>
      </c>
      <c r="G21" s="13">
        <f t="shared" si="6"/>
        <v>363.63636363636363</v>
      </c>
      <c r="I21" s="10">
        <v>8</v>
      </c>
      <c r="J21" s="15">
        <v>1270</v>
      </c>
      <c r="K21" s="15">
        <f t="shared" si="10"/>
        <v>1278</v>
      </c>
      <c r="L21" s="10">
        <v>33</v>
      </c>
      <c r="M21" s="10">
        <f>+(C21-I21)/C21*100</f>
        <v>33.333333333333329</v>
      </c>
      <c r="N21" s="10">
        <f t="shared" si="8"/>
        <v>60.262828535669591</v>
      </c>
      <c r="O21" s="10">
        <f t="shared" si="8"/>
        <v>60.16209476309227</v>
      </c>
      <c r="P21" s="13">
        <f t="shared" si="9"/>
        <v>242.42424242424244</v>
      </c>
    </row>
    <row r="22" spans="1:22" x14ac:dyDescent="0.3">
      <c r="A22" s="2">
        <v>44483</v>
      </c>
      <c r="B22" s="3" t="s">
        <v>36</v>
      </c>
      <c r="C22" s="10">
        <v>8</v>
      </c>
      <c r="D22" s="15">
        <v>2752</v>
      </c>
      <c r="E22" s="15">
        <f t="shared" si="5"/>
        <v>2760</v>
      </c>
      <c r="F22" s="10">
        <v>33</v>
      </c>
      <c r="G22" s="13">
        <f t="shared" si="6"/>
        <v>242.42424242424244</v>
      </c>
      <c r="I22" s="10">
        <v>5</v>
      </c>
      <c r="J22" s="15">
        <v>1710</v>
      </c>
      <c r="K22" s="15">
        <f t="shared" si="10"/>
        <v>1715</v>
      </c>
      <c r="L22" s="10">
        <v>33</v>
      </c>
      <c r="M22" s="10">
        <f t="shared" si="8"/>
        <v>37.5</v>
      </c>
      <c r="N22" s="10">
        <f t="shared" si="8"/>
        <v>37.863372093023258</v>
      </c>
      <c r="O22" s="10">
        <f t="shared" si="8"/>
        <v>37.862318840579711</v>
      </c>
      <c r="P22" s="13">
        <f t="shared" si="9"/>
        <v>151.51515151515153</v>
      </c>
    </row>
    <row r="23" spans="1:22" x14ac:dyDescent="0.3">
      <c r="A23" s="2"/>
      <c r="G23" s="13"/>
      <c r="P23" s="13"/>
    </row>
    <row r="24" spans="1:22" x14ac:dyDescent="0.3">
      <c r="A24" s="2"/>
    </row>
    <row r="26" spans="1:22" x14ac:dyDescent="0.3">
      <c r="B26" s="10" t="s">
        <v>55</v>
      </c>
    </row>
    <row r="27" spans="1:22" x14ac:dyDescent="0.3">
      <c r="B27" s="10" t="s">
        <v>56</v>
      </c>
      <c r="C27" s="10" t="s">
        <v>57</v>
      </c>
      <c r="J27" s="13"/>
      <c r="K27" s="15"/>
      <c r="L27" s="13"/>
      <c r="M27"/>
      <c r="N27" s="4"/>
      <c r="O27"/>
      <c r="P27"/>
      <c r="Q27"/>
      <c r="R27"/>
      <c r="S27" s="2"/>
      <c r="T27"/>
      <c r="U27"/>
      <c r="V27"/>
    </row>
    <row r="28" spans="1:22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  <c r="J28" s="13"/>
      <c r="K28" s="15"/>
      <c r="L28" s="13"/>
      <c r="M28"/>
      <c r="N28" s="5"/>
      <c r="O28"/>
      <c r="P28"/>
      <c r="Q28"/>
      <c r="R28"/>
      <c r="S28"/>
      <c r="T28"/>
      <c r="U28"/>
      <c r="V28"/>
    </row>
    <row r="29" spans="1:22" x14ac:dyDescent="0.3">
      <c r="A29" s="10" t="s">
        <v>126</v>
      </c>
      <c r="B29" s="13">
        <v>9488</v>
      </c>
      <c r="C29" s="15">
        <v>20905</v>
      </c>
      <c r="D29" s="10">
        <v>32</v>
      </c>
      <c r="E29" s="15">
        <f>B29+C29</f>
        <v>30393</v>
      </c>
      <c r="F29" s="13">
        <f>E29/D29*1000</f>
        <v>949781.25</v>
      </c>
      <c r="G29" s="13"/>
      <c r="J29" s="13"/>
      <c r="K29" s="15"/>
      <c r="L29" s="13"/>
      <c r="M29"/>
      <c r="N29"/>
      <c r="O29"/>
      <c r="P29"/>
      <c r="Q29"/>
      <c r="R29"/>
      <c r="S29" s="5"/>
      <c r="T29"/>
      <c r="U29"/>
      <c r="V29"/>
    </row>
    <row r="30" spans="1:22" x14ac:dyDescent="0.3">
      <c r="A30" s="10" t="s">
        <v>7</v>
      </c>
      <c r="B30" s="10">
        <v>906</v>
      </c>
      <c r="C30" s="15"/>
      <c r="D30" s="10">
        <v>33</v>
      </c>
      <c r="E30" s="15">
        <f>B30+C30</f>
        <v>906</v>
      </c>
      <c r="F30" s="13">
        <f>E30/D30*1000</f>
        <v>27454.545454545452</v>
      </c>
      <c r="G30" s="13"/>
      <c r="J30" s="13"/>
      <c r="K30" s="15"/>
      <c r="L30" s="13"/>
      <c r="M30"/>
      <c r="N30"/>
      <c r="O30"/>
      <c r="P30"/>
      <c r="Q30"/>
      <c r="R30"/>
      <c r="S30"/>
      <c r="T30"/>
      <c r="U30"/>
      <c r="V30"/>
    </row>
    <row r="31" spans="1:22" x14ac:dyDescent="0.3">
      <c r="A31" s="10" t="s">
        <v>131</v>
      </c>
      <c r="B31" s="15">
        <f>B29-B30</f>
        <v>8582</v>
      </c>
      <c r="C31" s="15"/>
      <c r="D31" s="10">
        <v>33</v>
      </c>
      <c r="E31" s="15">
        <f>B31+C31</f>
        <v>8582</v>
      </c>
      <c r="F31" s="13">
        <f>E31/D31*1000</f>
        <v>260060.60606060605</v>
      </c>
      <c r="J31" s="13"/>
      <c r="K31" s="15"/>
      <c r="L31" s="13"/>
      <c r="M31"/>
      <c r="N31"/>
      <c r="O31"/>
      <c r="P31"/>
      <c r="Q31"/>
      <c r="R31"/>
      <c r="S31"/>
      <c r="T31"/>
      <c r="U31"/>
      <c r="V31"/>
    </row>
    <row r="32" spans="1:22" x14ac:dyDescent="0.3">
      <c r="A32" s="10" t="s">
        <v>145</v>
      </c>
      <c r="B32" s="16">
        <v>23</v>
      </c>
      <c r="C32" s="15">
        <v>1994</v>
      </c>
      <c r="D32" s="10">
        <v>33</v>
      </c>
      <c r="E32" s="15">
        <f>B32+C32</f>
        <v>2017</v>
      </c>
      <c r="F32" s="13">
        <f>E32/D32*1000</f>
        <v>61121.212121212127</v>
      </c>
      <c r="J32" s="13"/>
      <c r="K32" s="15"/>
      <c r="L32" s="13"/>
      <c r="T32"/>
      <c r="U32"/>
      <c r="V32"/>
    </row>
    <row r="33" spans="3:22" x14ac:dyDescent="0.3">
      <c r="J33" s="13"/>
      <c r="K33" s="15"/>
      <c r="L33" s="13"/>
      <c r="T33"/>
      <c r="U33"/>
      <c r="V33"/>
    </row>
    <row r="34" spans="3:22" x14ac:dyDescent="0.3">
      <c r="H34" s="15"/>
      <c r="J34" s="16"/>
      <c r="K34" s="15"/>
      <c r="L34" s="13"/>
      <c r="T34"/>
      <c r="U34"/>
      <c r="V34"/>
    </row>
    <row r="35" spans="3:22" x14ac:dyDescent="0.3">
      <c r="H35" s="15"/>
      <c r="I35" s="18"/>
      <c r="J35" s="16"/>
      <c r="K35" s="15"/>
      <c r="L35" s="13"/>
      <c r="T35"/>
      <c r="U35"/>
      <c r="V35"/>
    </row>
    <row r="36" spans="3:22" x14ac:dyDescent="0.3">
      <c r="E36" s="18"/>
      <c r="F36" s="15"/>
      <c r="H36" s="15"/>
      <c r="J36" s="16"/>
      <c r="K36" s="15"/>
      <c r="L36" s="13"/>
      <c r="T36"/>
      <c r="U36"/>
      <c r="V36"/>
    </row>
    <row r="37" spans="3:22" x14ac:dyDescent="0.3">
      <c r="D37" s="14"/>
      <c r="F37" s="15"/>
      <c r="H37" s="15"/>
      <c r="I37" s="14"/>
      <c r="J37" s="16"/>
      <c r="K37" s="15"/>
      <c r="L37" s="13"/>
      <c r="T37"/>
      <c r="U37"/>
      <c r="V37"/>
    </row>
    <row r="38" spans="3:22" x14ac:dyDescent="0.3">
      <c r="C38" s="15"/>
      <c r="E38" s="15"/>
      <c r="G38" s="15"/>
      <c r="H38" s="15"/>
      <c r="I38" s="14"/>
      <c r="J38" s="16"/>
      <c r="K38" s="15"/>
      <c r="L38" s="13"/>
      <c r="T38"/>
      <c r="U38"/>
      <c r="V38"/>
    </row>
    <row r="39" spans="3:22" x14ac:dyDescent="0.3">
      <c r="C39" s="15"/>
      <c r="D39" s="18"/>
      <c r="E39" s="15"/>
      <c r="G39" s="15"/>
      <c r="H39" s="15"/>
      <c r="I39" s="14"/>
      <c r="J39" s="16"/>
      <c r="K39" s="15"/>
      <c r="L39" s="13"/>
      <c r="T39"/>
      <c r="U39"/>
      <c r="V39"/>
    </row>
    <row r="40" spans="3:22" x14ac:dyDescent="0.3">
      <c r="C40" s="15"/>
      <c r="F40" s="15"/>
      <c r="H40" s="15"/>
      <c r="I40" s="14"/>
      <c r="J40" s="16"/>
      <c r="K40" s="15"/>
      <c r="L40" s="13"/>
      <c r="T40"/>
      <c r="U40"/>
      <c r="V40"/>
    </row>
    <row r="41" spans="3:22" x14ac:dyDescent="0.3">
      <c r="C41" s="15"/>
      <c r="D41" s="18"/>
      <c r="E41" s="15"/>
      <c r="F41" s="15"/>
      <c r="H41" s="15"/>
      <c r="I41" s="14"/>
      <c r="J41" s="16"/>
      <c r="K41" s="15"/>
      <c r="L41" s="13"/>
      <c r="T41"/>
      <c r="U41"/>
      <c r="V41"/>
    </row>
    <row r="42" spans="3:22" x14ac:dyDescent="0.3">
      <c r="C42" s="15"/>
      <c r="D42" s="15"/>
      <c r="H42" s="15"/>
      <c r="I42" s="14"/>
      <c r="J42" s="16"/>
      <c r="K42" s="15"/>
      <c r="L42" s="13"/>
      <c r="T42"/>
      <c r="U42"/>
      <c r="V42"/>
    </row>
    <row r="43" spans="3:22" x14ac:dyDescent="0.3">
      <c r="C43" s="15"/>
      <c r="F43" s="15"/>
      <c r="G43" s="15"/>
      <c r="H43" s="15"/>
      <c r="I43" s="14"/>
      <c r="J43" s="16"/>
      <c r="K43" s="15"/>
      <c r="L43" s="13"/>
      <c r="T43"/>
      <c r="U43"/>
      <c r="V43"/>
    </row>
    <row r="44" spans="3:22" x14ac:dyDescent="0.3">
      <c r="C44" s="15"/>
      <c r="D44" s="15"/>
      <c r="E44" s="15"/>
      <c r="H44" s="15"/>
      <c r="I44" s="14"/>
      <c r="J44" s="16"/>
      <c r="K44" s="15"/>
      <c r="L44" s="13"/>
      <c r="T44"/>
      <c r="U44"/>
      <c r="V44"/>
    </row>
    <row r="45" spans="3:22" x14ac:dyDescent="0.3">
      <c r="C45" s="15"/>
      <c r="D45" s="15"/>
      <c r="E45" s="14"/>
      <c r="F45" s="15"/>
      <c r="G45" s="15"/>
      <c r="H45" s="15"/>
      <c r="I45" s="14"/>
      <c r="J45" s="16"/>
      <c r="K45" s="15"/>
      <c r="L45" s="13"/>
      <c r="T45"/>
      <c r="U45"/>
      <c r="V45"/>
    </row>
    <row r="46" spans="3:22" x14ac:dyDescent="0.3">
      <c r="C46" s="15"/>
      <c r="E46" s="15"/>
      <c r="F46" s="18"/>
      <c r="G46" s="15"/>
      <c r="H46" s="15"/>
      <c r="I46" s="14"/>
      <c r="J46" s="16"/>
      <c r="K46" s="15"/>
      <c r="L46" s="13"/>
      <c r="T46"/>
      <c r="U46"/>
      <c r="V46"/>
    </row>
    <row r="47" spans="3:22" x14ac:dyDescent="0.3">
      <c r="C47" s="15"/>
      <c r="E47" s="15"/>
      <c r="G47" s="15"/>
      <c r="H47" s="15"/>
      <c r="I47" s="14"/>
      <c r="J47" s="13"/>
      <c r="K47" s="15"/>
      <c r="L47" s="13"/>
      <c r="T47"/>
      <c r="U47"/>
      <c r="V47"/>
    </row>
    <row r="48" spans="3:22" x14ac:dyDescent="0.3">
      <c r="C48" s="15"/>
      <c r="F48" s="15"/>
      <c r="H48" s="15"/>
      <c r="J48" s="13"/>
      <c r="K48" s="15"/>
      <c r="L48" s="13"/>
      <c r="O48" s="14"/>
      <c r="T48"/>
      <c r="U48"/>
      <c r="V48"/>
    </row>
    <row r="49" spans="3:22" x14ac:dyDescent="0.3">
      <c r="C49" s="15"/>
      <c r="D49" s="15"/>
      <c r="F49" s="15"/>
      <c r="H49" s="15"/>
      <c r="I49" s="14"/>
      <c r="J49" s="13"/>
      <c r="K49" s="15"/>
      <c r="L49" s="13"/>
      <c r="T49"/>
      <c r="U49"/>
      <c r="V49"/>
    </row>
    <row r="50" spans="3:22" x14ac:dyDescent="0.3">
      <c r="C50" s="15"/>
      <c r="D50" s="15"/>
      <c r="G50" s="15"/>
      <c r="H50" s="15"/>
      <c r="J50" s="13"/>
      <c r="K50" s="15"/>
      <c r="L50" s="13"/>
      <c r="T50"/>
      <c r="U50"/>
      <c r="V50"/>
    </row>
    <row r="51" spans="3:22" x14ac:dyDescent="0.3">
      <c r="C51" s="15"/>
      <c r="D51" s="15"/>
      <c r="E51" s="15"/>
      <c r="H51" s="15"/>
      <c r="K51" s="15"/>
    </row>
    <row r="52" spans="3:22" x14ac:dyDescent="0.3">
      <c r="C52" s="15"/>
      <c r="E52" s="15"/>
      <c r="G52" s="15"/>
      <c r="H52" s="15"/>
      <c r="K52" s="15"/>
      <c r="T52"/>
      <c r="U52"/>
      <c r="V52"/>
    </row>
    <row r="53" spans="3:22" x14ac:dyDescent="0.3">
      <c r="C53" s="15"/>
      <c r="D53" s="15"/>
      <c r="E53" s="15"/>
      <c r="H53" s="15"/>
      <c r="K53" s="15"/>
      <c r="T53"/>
      <c r="U53"/>
      <c r="V53"/>
    </row>
    <row r="54" spans="3:22" x14ac:dyDescent="0.3">
      <c r="C54" s="15"/>
      <c r="F54" s="15"/>
      <c r="H54" s="15"/>
      <c r="K54" s="15"/>
      <c r="T54"/>
      <c r="U54"/>
      <c r="V54"/>
    </row>
    <row r="55" spans="3:22" x14ac:dyDescent="0.3">
      <c r="C55" s="15"/>
      <c r="E55" s="15"/>
      <c r="F55" s="15"/>
      <c r="H55" s="15"/>
      <c r="K55" s="15"/>
      <c r="T55"/>
      <c r="U55"/>
      <c r="V55"/>
    </row>
    <row r="56" spans="3:22" x14ac:dyDescent="0.3">
      <c r="C56" s="15"/>
      <c r="D56" s="15"/>
      <c r="G56" s="15"/>
      <c r="H56" s="15"/>
      <c r="K56" s="15"/>
      <c r="T56"/>
      <c r="U56"/>
      <c r="V56"/>
    </row>
    <row r="57" spans="3:22" x14ac:dyDescent="0.3">
      <c r="C57" s="15"/>
      <c r="E57" s="15"/>
      <c r="G57" s="15"/>
      <c r="H57" s="15"/>
      <c r="K57" s="15"/>
      <c r="T57"/>
      <c r="U57"/>
      <c r="V57"/>
    </row>
    <row r="58" spans="3:22" x14ac:dyDescent="0.3">
      <c r="C58" s="15"/>
      <c r="D58" s="15"/>
      <c r="E58" s="15"/>
      <c r="H58" s="15"/>
      <c r="K58" s="15"/>
      <c r="T58"/>
      <c r="U58"/>
      <c r="V58"/>
    </row>
    <row r="59" spans="3:22" x14ac:dyDescent="0.3">
      <c r="C59" s="15"/>
      <c r="D59" s="15"/>
      <c r="F59" s="15"/>
      <c r="H59" s="15"/>
      <c r="K59" s="15"/>
      <c r="T59"/>
      <c r="U59"/>
      <c r="V59"/>
    </row>
    <row r="60" spans="3:22" x14ac:dyDescent="0.3">
      <c r="C60" s="15"/>
      <c r="E60" s="15"/>
      <c r="H60" s="15"/>
      <c r="K60" s="15"/>
      <c r="T60"/>
      <c r="U60"/>
      <c r="V60"/>
    </row>
    <row r="61" spans="3:22" x14ac:dyDescent="0.3">
      <c r="C61" s="15"/>
      <c r="D61" s="15"/>
      <c r="E61" s="15"/>
      <c r="G61" s="15"/>
      <c r="H61" s="15"/>
      <c r="K61" s="15"/>
    </row>
    <row r="62" spans="3:22" x14ac:dyDescent="0.3">
      <c r="C62" s="15"/>
      <c r="D62" s="15"/>
      <c r="E62" s="15"/>
      <c r="H62" s="15"/>
      <c r="K62" s="15"/>
    </row>
    <row r="63" spans="3:22" x14ac:dyDescent="0.3">
      <c r="C63" s="15"/>
      <c r="E63" s="15"/>
      <c r="H63" s="15"/>
      <c r="K63" s="15"/>
    </row>
    <row r="64" spans="3:22" x14ac:dyDescent="0.3">
      <c r="C64" s="15"/>
      <c r="F64" s="15"/>
      <c r="H64" s="15"/>
    </row>
    <row r="65" spans="2:8" x14ac:dyDescent="0.3">
      <c r="C65" s="15"/>
      <c r="F65" s="15"/>
      <c r="H65" s="15"/>
    </row>
    <row r="66" spans="2:8" x14ac:dyDescent="0.3">
      <c r="C66" s="15"/>
      <c r="D66" s="15"/>
      <c r="G66" s="15"/>
      <c r="H66" s="15"/>
    </row>
    <row r="67" spans="2:8" x14ac:dyDescent="0.3">
      <c r="C67" s="15"/>
      <c r="E67" s="15"/>
      <c r="G67" s="15"/>
      <c r="H67" s="15"/>
    </row>
    <row r="68" spans="2:8" x14ac:dyDescent="0.3">
      <c r="C68" s="15"/>
      <c r="D68" s="15"/>
      <c r="E68" s="15"/>
      <c r="H68" s="15"/>
    </row>
    <row r="69" spans="2:8" x14ac:dyDescent="0.3">
      <c r="C69" s="15"/>
      <c r="D69" s="15"/>
      <c r="F69" s="15"/>
      <c r="H69" s="15"/>
    </row>
    <row r="70" spans="2:8" x14ac:dyDescent="0.3">
      <c r="C70" s="15"/>
      <c r="E70" s="15"/>
      <c r="H70" s="15"/>
    </row>
    <row r="71" spans="2:8" x14ac:dyDescent="0.3">
      <c r="C71" s="15"/>
      <c r="E71" s="15"/>
      <c r="H71" s="15"/>
    </row>
    <row r="72" spans="2:8" x14ac:dyDescent="0.3">
      <c r="C72" s="15"/>
      <c r="D72" s="15"/>
      <c r="H72" s="15"/>
    </row>
    <row r="73" spans="2:8" x14ac:dyDescent="0.3">
      <c r="C73" s="15"/>
      <c r="E73" s="15"/>
      <c r="F73" s="15"/>
      <c r="H73" s="15"/>
    </row>
    <row r="74" spans="2:8" x14ac:dyDescent="0.3">
      <c r="B74" s="15"/>
      <c r="C74" s="15"/>
      <c r="E74" s="15"/>
      <c r="H74" s="15"/>
    </row>
    <row r="75" spans="2:8" x14ac:dyDescent="0.3">
      <c r="C75" s="15"/>
      <c r="F75" s="15"/>
    </row>
    <row r="76" spans="2:8" x14ac:dyDescent="0.3">
      <c r="C76" s="15"/>
      <c r="E76" s="15"/>
    </row>
    <row r="77" spans="2:8" x14ac:dyDescent="0.3">
      <c r="C77" s="15"/>
      <c r="E77" s="15"/>
      <c r="G77" s="15"/>
    </row>
    <row r="78" spans="2:8" x14ac:dyDescent="0.3">
      <c r="B78" s="15"/>
      <c r="C78" s="15"/>
      <c r="F78" s="15"/>
    </row>
    <row r="79" spans="2:8" x14ac:dyDescent="0.3">
      <c r="B79" s="15"/>
      <c r="C79" s="15"/>
      <c r="D79" s="15"/>
      <c r="F79" s="15"/>
    </row>
    <row r="80" spans="2:8" x14ac:dyDescent="0.3">
      <c r="B80" s="15"/>
      <c r="C80" s="15"/>
    </row>
    <row r="81" spans="3:7" x14ac:dyDescent="0.3">
      <c r="C81" s="15"/>
      <c r="E81" s="15"/>
      <c r="G81" s="15"/>
    </row>
    <row r="82" spans="3:7" x14ac:dyDescent="0.3">
      <c r="C82" s="15"/>
    </row>
    <row r="83" spans="3:7" x14ac:dyDescent="0.3">
      <c r="C83" s="15"/>
      <c r="F83" s="15"/>
    </row>
    <row r="84" spans="3:7" x14ac:dyDescent="0.3">
      <c r="C84" s="15"/>
      <c r="F84" s="15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A2" workbookViewId="0">
      <selection activeCell="A4" sqref="A4:P22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9" width="17.44140625" style="10" customWidth="1"/>
    <col min="10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44487</v>
      </c>
      <c r="B4" s="3" t="s">
        <v>42</v>
      </c>
      <c r="C4" s="13">
        <v>2</v>
      </c>
      <c r="D4" s="15">
        <v>1356</v>
      </c>
      <c r="E4" s="15">
        <f t="shared" ref="E4:E12" si="0">+C4+D4</f>
        <v>1358</v>
      </c>
      <c r="F4" s="10">
        <v>33</v>
      </c>
      <c r="G4" s="13">
        <f t="shared" ref="G4:G12" si="1">(1000/F4)*C4</f>
        <v>60.606060606060609</v>
      </c>
      <c r="I4" s="10">
        <v>8</v>
      </c>
      <c r="J4" s="15">
        <v>2211</v>
      </c>
      <c r="K4" s="15">
        <f t="shared" ref="K4:K12" si="2">+I4+J4</f>
        <v>2219</v>
      </c>
      <c r="L4" s="10">
        <v>33</v>
      </c>
      <c r="M4" s="10">
        <f>+(C4-I4)/C4*100</f>
        <v>-300</v>
      </c>
      <c r="N4" s="10">
        <f>+(D4-J4)/D4*100</f>
        <v>-63.053097345132748</v>
      </c>
      <c r="O4" s="10">
        <f>+(E4-K4)/E4*100</f>
        <v>-63.402061855670098</v>
      </c>
      <c r="P4" s="13">
        <f t="shared" ref="P4:P12" si="3">(1000/L4)*I4</f>
        <v>242.42424242424244</v>
      </c>
    </row>
    <row r="5" spans="1:16" x14ac:dyDescent="0.3">
      <c r="A5" s="2">
        <v>44487</v>
      </c>
      <c r="B5" s="3" t="s">
        <v>43</v>
      </c>
      <c r="C5" s="10">
        <v>27</v>
      </c>
      <c r="D5" s="15">
        <v>2301</v>
      </c>
      <c r="E5" s="15">
        <f t="shared" si="0"/>
        <v>2328</v>
      </c>
      <c r="F5" s="10">
        <v>33</v>
      </c>
      <c r="G5" s="13">
        <f t="shared" si="1"/>
        <v>818.18181818181824</v>
      </c>
      <c r="I5" s="10">
        <v>9</v>
      </c>
      <c r="J5" s="15">
        <v>2314</v>
      </c>
      <c r="K5" s="15">
        <f t="shared" si="2"/>
        <v>2323</v>
      </c>
      <c r="L5" s="10">
        <v>33</v>
      </c>
      <c r="M5" s="10">
        <f t="shared" ref="M5:O12" si="4">+(C5-I5)/C5*100</f>
        <v>66.666666666666657</v>
      </c>
      <c r="N5" s="10">
        <f t="shared" si="4"/>
        <v>-0.56497175141242939</v>
      </c>
      <c r="O5" s="10">
        <f t="shared" si="4"/>
        <v>0.21477663230240551</v>
      </c>
      <c r="P5" s="13">
        <f t="shared" si="3"/>
        <v>272.72727272727275</v>
      </c>
    </row>
    <row r="6" spans="1:16" x14ac:dyDescent="0.3">
      <c r="A6" s="2">
        <v>44487</v>
      </c>
      <c r="B6" s="3" t="s">
        <v>40</v>
      </c>
      <c r="C6" s="10">
        <v>17</v>
      </c>
      <c r="D6" s="15">
        <v>1802</v>
      </c>
      <c r="E6" s="15">
        <f t="shared" si="0"/>
        <v>1819</v>
      </c>
      <c r="F6" s="10">
        <v>33</v>
      </c>
      <c r="G6" s="13">
        <f t="shared" si="1"/>
        <v>515.15151515151513</v>
      </c>
      <c r="I6" s="10">
        <v>7</v>
      </c>
      <c r="J6" s="15">
        <v>1970</v>
      </c>
      <c r="K6" s="15">
        <f t="shared" si="2"/>
        <v>1977</v>
      </c>
      <c r="L6" s="10">
        <v>33</v>
      </c>
      <c r="M6" s="10">
        <f t="shared" si="4"/>
        <v>58.82352941176471</v>
      </c>
      <c r="N6" s="10">
        <f t="shared" si="4"/>
        <v>-9.3229744728079904</v>
      </c>
      <c r="O6" s="10">
        <f t="shared" si="4"/>
        <v>-8.6860912589334802</v>
      </c>
      <c r="P6" s="13">
        <f t="shared" si="3"/>
        <v>212.12121212121212</v>
      </c>
    </row>
    <row r="7" spans="1:16" x14ac:dyDescent="0.3">
      <c r="A7" s="2">
        <v>44487</v>
      </c>
      <c r="B7" s="3" t="s">
        <v>41</v>
      </c>
      <c r="C7" s="13">
        <v>39</v>
      </c>
      <c r="D7" s="15">
        <v>1587</v>
      </c>
      <c r="E7" s="15">
        <f t="shared" si="0"/>
        <v>1626</v>
      </c>
      <c r="F7" s="10">
        <v>33</v>
      </c>
      <c r="G7" s="13">
        <f t="shared" si="1"/>
        <v>1181.818181818182</v>
      </c>
      <c r="I7" s="13">
        <v>5</v>
      </c>
      <c r="J7" s="15">
        <v>1745</v>
      </c>
      <c r="K7" s="15">
        <f t="shared" si="2"/>
        <v>1750</v>
      </c>
      <c r="L7" s="10">
        <v>33</v>
      </c>
      <c r="M7" s="10">
        <f t="shared" si="4"/>
        <v>87.179487179487182</v>
      </c>
      <c r="N7" s="10">
        <f t="shared" si="4"/>
        <v>-9.9558916194076872</v>
      </c>
      <c r="O7" s="10">
        <f t="shared" si="4"/>
        <v>-7.6260762607626074</v>
      </c>
      <c r="P7" s="13">
        <f t="shared" si="3"/>
        <v>151.51515151515153</v>
      </c>
    </row>
    <row r="8" spans="1:16" x14ac:dyDescent="0.3">
      <c r="A8" s="2">
        <v>44487</v>
      </c>
      <c r="B8" s="3" t="s">
        <v>37</v>
      </c>
      <c r="C8" s="16">
        <v>36</v>
      </c>
      <c r="D8" s="15">
        <v>1640</v>
      </c>
      <c r="E8" s="15">
        <f t="shared" si="0"/>
        <v>1676</v>
      </c>
      <c r="F8" s="10">
        <v>33</v>
      </c>
      <c r="G8" s="13">
        <f t="shared" si="1"/>
        <v>1090.909090909091</v>
      </c>
      <c r="I8" s="16">
        <v>9</v>
      </c>
      <c r="J8" s="15">
        <v>1980</v>
      </c>
      <c r="K8" s="15">
        <f t="shared" si="2"/>
        <v>1989</v>
      </c>
      <c r="L8" s="10">
        <v>33</v>
      </c>
      <c r="M8" s="10">
        <f t="shared" si="4"/>
        <v>75</v>
      </c>
      <c r="N8" s="10">
        <f t="shared" si="4"/>
        <v>-20.73170731707317</v>
      </c>
      <c r="O8" s="10">
        <f t="shared" si="4"/>
        <v>-18.67541766109785</v>
      </c>
      <c r="P8" s="13">
        <f t="shared" si="3"/>
        <v>272.72727272727275</v>
      </c>
    </row>
    <row r="9" spans="1:16" x14ac:dyDescent="0.3">
      <c r="A9" s="2">
        <v>44487</v>
      </c>
      <c r="B9" s="3" t="s">
        <v>39</v>
      </c>
      <c r="C9" s="16">
        <v>29</v>
      </c>
      <c r="D9" s="15">
        <v>1319</v>
      </c>
      <c r="E9" s="15">
        <f t="shared" si="0"/>
        <v>1348</v>
      </c>
      <c r="F9" s="10">
        <v>33</v>
      </c>
      <c r="G9" s="13">
        <f t="shared" si="1"/>
        <v>878.78787878787887</v>
      </c>
      <c r="I9" s="16">
        <v>3</v>
      </c>
      <c r="J9" s="15">
        <v>1524</v>
      </c>
      <c r="K9" s="15">
        <f t="shared" si="2"/>
        <v>1527</v>
      </c>
      <c r="L9" s="10">
        <v>33</v>
      </c>
      <c r="M9" s="10">
        <f t="shared" si="4"/>
        <v>89.65517241379311</v>
      </c>
      <c r="N9" s="10">
        <f t="shared" si="4"/>
        <v>-15.542077331311599</v>
      </c>
      <c r="O9" s="10">
        <f t="shared" si="4"/>
        <v>-13.27893175074184</v>
      </c>
      <c r="P9" s="13">
        <f t="shared" si="3"/>
        <v>90.909090909090907</v>
      </c>
    </row>
    <row r="10" spans="1:16" x14ac:dyDescent="0.3">
      <c r="A10" s="2">
        <v>44487</v>
      </c>
      <c r="B10" s="3" t="s">
        <v>38</v>
      </c>
      <c r="C10" s="16">
        <v>17</v>
      </c>
      <c r="D10" s="15">
        <v>1456</v>
      </c>
      <c r="E10" s="15">
        <f t="shared" si="0"/>
        <v>1473</v>
      </c>
      <c r="F10" s="10">
        <v>33</v>
      </c>
      <c r="G10" s="13">
        <f t="shared" si="1"/>
        <v>515.15151515151513</v>
      </c>
      <c r="I10" s="16">
        <v>9</v>
      </c>
      <c r="J10" s="15">
        <v>2326</v>
      </c>
      <c r="K10" s="15">
        <f t="shared" si="2"/>
        <v>2335</v>
      </c>
      <c r="L10" s="10">
        <v>33</v>
      </c>
      <c r="M10" s="10">
        <f t="shared" si="4"/>
        <v>47.058823529411761</v>
      </c>
      <c r="N10" s="10">
        <f t="shared" si="4"/>
        <v>-59.752747252747248</v>
      </c>
      <c r="O10" s="10">
        <f t="shared" si="4"/>
        <v>-58.520027155465037</v>
      </c>
      <c r="P10" s="13">
        <f t="shared" si="3"/>
        <v>272.72727272727275</v>
      </c>
    </row>
    <row r="11" spans="1:16" x14ac:dyDescent="0.3">
      <c r="A11" s="2">
        <v>44487</v>
      </c>
      <c r="B11" s="3" t="s">
        <v>36</v>
      </c>
      <c r="C11" s="16">
        <v>62</v>
      </c>
      <c r="D11" s="15">
        <v>1385</v>
      </c>
      <c r="E11" s="15">
        <f t="shared" si="0"/>
        <v>1447</v>
      </c>
      <c r="F11" s="10">
        <v>33</v>
      </c>
      <c r="G11" s="13">
        <f t="shared" si="1"/>
        <v>1878.787878787879</v>
      </c>
      <c r="I11" s="13">
        <v>10</v>
      </c>
      <c r="J11" s="15">
        <v>1411</v>
      </c>
      <c r="K11" s="15">
        <f t="shared" si="2"/>
        <v>1421</v>
      </c>
      <c r="L11" s="10">
        <v>33</v>
      </c>
      <c r="M11" s="10">
        <f t="shared" si="4"/>
        <v>83.870967741935488</v>
      </c>
      <c r="N11" s="10">
        <f t="shared" si="4"/>
        <v>-1.8772563176895307</v>
      </c>
      <c r="O11" s="10">
        <f t="shared" si="4"/>
        <v>1.796821008984105</v>
      </c>
      <c r="P11" s="13">
        <f t="shared" si="3"/>
        <v>303.03030303030306</v>
      </c>
    </row>
    <row r="12" spans="1:16" x14ac:dyDescent="0.3">
      <c r="A12" s="2">
        <v>44487</v>
      </c>
      <c r="B12" s="3" t="s">
        <v>44</v>
      </c>
      <c r="C12" s="13">
        <v>18</v>
      </c>
      <c r="D12" s="15">
        <v>5245</v>
      </c>
      <c r="E12" s="15">
        <f t="shared" si="0"/>
        <v>5263</v>
      </c>
      <c r="F12" s="10">
        <v>33</v>
      </c>
      <c r="G12" s="13">
        <f t="shared" si="1"/>
        <v>545.4545454545455</v>
      </c>
      <c r="I12" s="13">
        <v>8</v>
      </c>
      <c r="J12" s="15">
        <v>3621</v>
      </c>
      <c r="K12" s="15">
        <f t="shared" si="2"/>
        <v>3629</v>
      </c>
      <c r="L12" s="10">
        <v>33</v>
      </c>
      <c r="M12" s="10">
        <f t="shared" si="4"/>
        <v>55.555555555555557</v>
      </c>
      <c r="N12" s="10">
        <f t="shared" si="4"/>
        <v>30.962821734985702</v>
      </c>
      <c r="O12" s="10">
        <f t="shared" si="4"/>
        <v>31.046931407942242</v>
      </c>
      <c r="P12" s="13">
        <f t="shared" si="3"/>
        <v>242.42424242424244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44487</v>
      </c>
      <c r="B15" s="3" t="s">
        <v>42</v>
      </c>
      <c r="C15" s="10">
        <v>9</v>
      </c>
      <c r="D15" s="15">
        <v>2043</v>
      </c>
      <c r="E15" s="15">
        <f t="shared" ref="E15:E22" si="5">+C15+D15</f>
        <v>2052</v>
      </c>
      <c r="F15" s="10">
        <v>33</v>
      </c>
      <c r="G15" s="13">
        <f t="shared" ref="G15:G22" si="6">(1000/F15)*C15</f>
        <v>272.72727272727275</v>
      </c>
      <c r="I15" s="10">
        <v>4</v>
      </c>
      <c r="J15" s="15">
        <v>2717</v>
      </c>
      <c r="K15" s="15">
        <f t="shared" ref="K15:K22" si="7">+I15+J15</f>
        <v>2721</v>
      </c>
      <c r="L15" s="10">
        <v>33</v>
      </c>
      <c r="M15" s="10">
        <f>+(C15-I15)/C15*100</f>
        <v>55.555555555555557</v>
      </c>
      <c r="N15" s="10">
        <f t="shared" ref="M15:O22" si="8">+(D15-J15)/D15*100</f>
        <v>-32.99069995105237</v>
      </c>
      <c r="O15" s="10">
        <f t="shared" si="8"/>
        <v>-32.602339181286553</v>
      </c>
      <c r="P15" s="13">
        <f t="shared" ref="P15:P22" si="9">(1000/L15)*I15</f>
        <v>121.21212121212122</v>
      </c>
    </row>
    <row r="16" spans="1:16" x14ac:dyDescent="0.3">
      <c r="A16" s="2">
        <v>44487</v>
      </c>
      <c r="B16" s="3" t="s">
        <v>43</v>
      </c>
      <c r="C16" s="10">
        <v>5</v>
      </c>
      <c r="D16" s="15">
        <v>1885</v>
      </c>
      <c r="E16" s="15">
        <f t="shared" si="5"/>
        <v>1890</v>
      </c>
      <c r="F16" s="10">
        <v>33</v>
      </c>
      <c r="G16" s="13">
        <f t="shared" si="6"/>
        <v>151.51515151515153</v>
      </c>
      <c r="I16" s="10">
        <v>7</v>
      </c>
      <c r="J16" s="15">
        <v>3216</v>
      </c>
      <c r="K16" s="15">
        <f t="shared" si="7"/>
        <v>3223</v>
      </c>
      <c r="L16" s="10">
        <v>33</v>
      </c>
      <c r="M16" s="10">
        <f t="shared" si="8"/>
        <v>-40</v>
      </c>
      <c r="N16" s="10">
        <f t="shared" si="8"/>
        <v>-70.610079575596814</v>
      </c>
      <c r="O16" s="10">
        <f t="shared" si="8"/>
        <v>-70.529100529100532</v>
      </c>
      <c r="P16" s="13">
        <f t="shared" si="9"/>
        <v>212.12121212121212</v>
      </c>
    </row>
    <row r="17" spans="1:22" x14ac:dyDescent="0.3">
      <c r="A17" s="2">
        <v>44487</v>
      </c>
      <c r="B17" s="3" t="s">
        <v>40</v>
      </c>
      <c r="C17" s="10">
        <v>15</v>
      </c>
      <c r="D17" s="15">
        <v>3739</v>
      </c>
      <c r="E17" s="15">
        <f>+C17+D17</f>
        <v>3754</v>
      </c>
      <c r="F17" s="10">
        <v>33</v>
      </c>
      <c r="G17" s="13">
        <f t="shared" si="6"/>
        <v>454.54545454545456</v>
      </c>
      <c r="I17" s="10">
        <v>10</v>
      </c>
      <c r="J17" s="15">
        <v>2348</v>
      </c>
      <c r="K17" s="15">
        <f t="shared" si="7"/>
        <v>2358</v>
      </c>
      <c r="L17" s="10">
        <v>33</v>
      </c>
      <c r="M17" s="10">
        <f t="shared" si="8"/>
        <v>33.333333333333329</v>
      </c>
      <c r="N17" s="10">
        <f t="shared" si="8"/>
        <v>37.202460550949453</v>
      </c>
      <c r="O17" s="10">
        <f t="shared" si="8"/>
        <v>37.187000532765055</v>
      </c>
      <c r="P17" s="13">
        <f t="shared" si="9"/>
        <v>303.03030303030306</v>
      </c>
    </row>
    <row r="18" spans="1:22" x14ac:dyDescent="0.3">
      <c r="A18" s="2">
        <v>44487</v>
      </c>
      <c r="B18" s="3" t="s">
        <v>41</v>
      </c>
      <c r="C18" s="13">
        <v>7</v>
      </c>
      <c r="D18" s="15">
        <v>2513</v>
      </c>
      <c r="E18" s="15">
        <f t="shared" si="5"/>
        <v>2520</v>
      </c>
      <c r="F18" s="10">
        <v>33</v>
      </c>
      <c r="G18" s="13">
        <f t="shared" si="6"/>
        <v>212.12121212121212</v>
      </c>
      <c r="I18" s="13">
        <v>14</v>
      </c>
      <c r="J18" s="15">
        <v>2449</v>
      </c>
      <c r="K18" s="15">
        <f t="shared" si="7"/>
        <v>2463</v>
      </c>
      <c r="L18" s="10">
        <v>33</v>
      </c>
      <c r="M18" s="10">
        <f t="shared" si="8"/>
        <v>-100</v>
      </c>
      <c r="N18" s="10">
        <f t="shared" si="8"/>
        <v>2.5467568643056109</v>
      </c>
      <c r="O18" s="10">
        <f t="shared" si="8"/>
        <v>2.2619047619047619</v>
      </c>
      <c r="P18" s="13">
        <f t="shared" si="9"/>
        <v>424.24242424242425</v>
      </c>
    </row>
    <row r="19" spans="1:22" x14ac:dyDescent="0.3">
      <c r="A19" s="2">
        <v>44487</v>
      </c>
      <c r="B19" s="3" t="s">
        <v>37</v>
      </c>
      <c r="C19" s="16">
        <v>4</v>
      </c>
      <c r="D19" s="15">
        <v>1076</v>
      </c>
      <c r="E19" s="15">
        <f t="shared" si="5"/>
        <v>1080</v>
      </c>
      <c r="F19" s="10">
        <v>33</v>
      </c>
      <c r="G19" s="13">
        <f t="shared" si="6"/>
        <v>121.21212121212122</v>
      </c>
      <c r="I19" s="16">
        <v>2</v>
      </c>
      <c r="J19" s="15">
        <v>1351</v>
      </c>
      <c r="K19" s="15">
        <f t="shared" si="7"/>
        <v>1353</v>
      </c>
      <c r="L19" s="10">
        <v>33</v>
      </c>
      <c r="M19" s="10">
        <f t="shared" si="8"/>
        <v>50</v>
      </c>
      <c r="N19" s="10">
        <f t="shared" si="8"/>
        <v>-25.557620817843869</v>
      </c>
      <c r="O19" s="10">
        <f t="shared" si="8"/>
        <v>-25.277777777777779</v>
      </c>
      <c r="P19" s="13">
        <f t="shared" si="9"/>
        <v>60.606060606060609</v>
      </c>
    </row>
    <row r="20" spans="1:22" x14ac:dyDescent="0.3">
      <c r="A20" s="2">
        <v>44487</v>
      </c>
      <c r="B20" s="3" t="s">
        <v>39</v>
      </c>
      <c r="C20" s="16">
        <v>8</v>
      </c>
      <c r="D20" s="15">
        <v>1280</v>
      </c>
      <c r="E20" s="15">
        <f t="shared" si="5"/>
        <v>1288</v>
      </c>
      <c r="F20" s="10">
        <v>33</v>
      </c>
      <c r="G20" s="13">
        <f t="shared" si="6"/>
        <v>242.42424242424244</v>
      </c>
      <c r="I20" s="16">
        <v>4</v>
      </c>
      <c r="J20" s="15">
        <v>1229</v>
      </c>
      <c r="K20" s="15">
        <f t="shared" si="7"/>
        <v>1233</v>
      </c>
      <c r="L20" s="10">
        <v>33</v>
      </c>
      <c r="M20" s="10">
        <f t="shared" si="8"/>
        <v>50</v>
      </c>
      <c r="N20" s="10">
        <f t="shared" si="8"/>
        <v>3.9843749999999996</v>
      </c>
      <c r="O20" s="10">
        <f t="shared" si="8"/>
        <v>4.2701863354037268</v>
      </c>
      <c r="P20" s="13">
        <f t="shared" si="9"/>
        <v>121.21212121212122</v>
      </c>
    </row>
    <row r="21" spans="1:22" x14ac:dyDescent="0.3">
      <c r="A21" s="2">
        <v>44487</v>
      </c>
      <c r="B21" s="3" t="s">
        <v>38</v>
      </c>
      <c r="C21" s="16">
        <v>3</v>
      </c>
      <c r="D21" s="15">
        <v>1098</v>
      </c>
      <c r="E21" s="15">
        <f t="shared" si="5"/>
        <v>1101</v>
      </c>
      <c r="F21" s="10">
        <v>33</v>
      </c>
      <c r="G21" s="13">
        <f t="shared" si="6"/>
        <v>90.909090909090907</v>
      </c>
      <c r="I21" s="16">
        <v>5</v>
      </c>
      <c r="J21" s="15">
        <v>914</v>
      </c>
      <c r="K21" s="15">
        <f t="shared" si="7"/>
        <v>919</v>
      </c>
      <c r="L21" s="10">
        <v>33</v>
      </c>
      <c r="M21" s="10">
        <f>+(C21-I21)/C21*100</f>
        <v>-66.666666666666657</v>
      </c>
      <c r="N21" s="10">
        <f t="shared" si="8"/>
        <v>16.757741347905284</v>
      </c>
      <c r="O21" s="10">
        <f t="shared" si="8"/>
        <v>16.530426884650318</v>
      </c>
      <c r="P21" s="13">
        <f t="shared" si="9"/>
        <v>151.51515151515153</v>
      </c>
    </row>
    <row r="22" spans="1:22" x14ac:dyDescent="0.3">
      <c r="A22" s="2">
        <v>44487</v>
      </c>
      <c r="B22" s="3" t="s">
        <v>36</v>
      </c>
      <c r="C22" s="13">
        <v>9</v>
      </c>
      <c r="D22" s="15">
        <v>1387</v>
      </c>
      <c r="E22" s="15">
        <f t="shared" si="5"/>
        <v>1396</v>
      </c>
      <c r="F22" s="10">
        <v>33</v>
      </c>
      <c r="G22" s="13">
        <f t="shared" si="6"/>
        <v>272.72727272727275</v>
      </c>
      <c r="I22" s="13">
        <v>1</v>
      </c>
      <c r="J22" s="15">
        <v>1218</v>
      </c>
      <c r="K22" s="15">
        <f t="shared" si="7"/>
        <v>1219</v>
      </c>
      <c r="L22" s="10">
        <v>33</v>
      </c>
      <c r="M22" s="10">
        <f t="shared" si="8"/>
        <v>88.888888888888886</v>
      </c>
      <c r="N22" s="10">
        <f t="shared" si="8"/>
        <v>12.184571016582552</v>
      </c>
      <c r="O22" s="10">
        <f t="shared" si="8"/>
        <v>12.679083094555873</v>
      </c>
      <c r="P22" s="13">
        <f t="shared" si="9"/>
        <v>30.303030303030305</v>
      </c>
    </row>
    <row r="23" spans="1:22" x14ac:dyDescent="0.3">
      <c r="A23" s="2"/>
      <c r="G23" s="13"/>
      <c r="P23" s="13"/>
    </row>
    <row r="24" spans="1:22" x14ac:dyDescent="0.3">
      <c r="A24" s="2" t="s">
        <v>142</v>
      </c>
    </row>
    <row r="26" spans="1:22" x14ac:dyDescent="0.3">
      <c r="B26" s="10" t="s">
        <v>55</v>
      </c>
    </row>
    <row r="27" spans="1:22" x14ac:dyDescent="0.3">
      <c r="B27" s="10" t="s">
        <v>56</v>
      </c>
      <c r="C27" s="10" t="s">
        <v>57</v>
      </c>
      <c r="J27" s="13"/>
      <c r="K27" s="15"/>
      <c r="L27" s="13"/>
      <c r="M27"/>
      <c r="N27" s="4"/>
      <c r="O27"/>
      <c r="P27"/>
      <c r="Q27"/>
      <c r="R27"/>
      <c r="S27" s="2"/>
      <c r="T27"/>
      <c r="U27"/>
      <c r="V27"/>
    </row>
    <row r="28" spans="1:22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  <c r="J28" s="13"/>
      <c r="K28" s="15"/>
      <c r="L28" s="13"/>
      <c r="M28"/>
      <c r="N28" s="5"/>
      <c r="O28"/>
      <c r="P28"/>
      <c r="Q28"/>
      <c r="R28"/>
      <c r="S28"/>
      <c r="T28"/>
      <c r="U28"/>
      <c r="V28"/>
    </row>
    <row r="29" spans="1:22" x14ac:dyDescent="0.3">
      <c r="A29" s="10" t="s">
        <v>126</v>
      </c>
      <c r="B29" s="13">
        <v>8741</v>
      </c>
      <c r="C29" s="15">
        <v>42023</v>
      </c>
      <c r="D29" s="10">
        <v>32</v>
      </c>
      <c r="E29" s="15">
        <f>B29+C29</f>
        <v>50764</v>
      </c>
      <c r="F29" s="13">
        <f>E29/D29*1000</f>
        <v>1586375</v>
      </c>
      <c r="G29" s="13"/>
      <c r="J29" s="13"/>
      <c r="K29" s="15"/>
      <c r="L29" s="13"/>
      <c r="M29"/>
      <c r="N29"/>
      <c r="O29"/>
      <c r="P29"/>
      <c r="Q29"/>
      <c r="R29"/>
      <c r="S29" s="5"/>
      <c r="T29"/>
      <c r="U29"/>
      <c r="V29"/>
    </row>
    <row r="30" spans="1:22" x14ac:dyDescent="0.3">
      <c r="A30" s="10" t="s">
        <v>7</v>
      </c>
      <c r="B30" s="10">
        <v>1051</v>
      </c>
      <c r="C30" s="15"/>
      <c r="D30" s="10">
        <v>33</v>
      </c>
      <c r="E30" s="15">
        <f>B30+C30</f>
        <v>1051</v>
      </c>
      <c r="F30" s="13">
        <f>E30/D30*1000</f>
        <v>31848.484848484848</v>
      </c>
      <c r="G30" s="13"/>
      <c r="J30" s="13"/>
      <c r="K30" s="15"/>
      <c r="L30" s="13"/>
      <c r="M30"/>
      <c r="N30"/>
      <c r="O30"/>
      <c r="P30"/>
      <c r="Q30"/>
      <c r="R30"/>
      <c r="S30"/>
      <c r="T30"/>
      <c r="U30"/>
      <c r="V30"/>
    </row>
    <row r="31" spans="1:22" x14ac:dyDescent="0.3">
      <c r="A31" s="10" t="s">
        <v>131</v>
      </c>
      <c r="B31" s="15">
        <f>B29-B30</f>
        <v>7690</v>
      </c>
      <c r="C31" s="15"/>
      <c r="D31" s="10">
        <v>33</v>
      </c>
      <c r="E31" s="15">
        <f>B31+C31</f>
        <v>7690</v>
      </c>
      <c r="F31" s="13">
        <f>E31/D31*1000</f>
        <v>233030.30303030304</v>
      </c>
      <c r="J31" s="13"/>
      <c r="K31" s="15"/>
      <c r="L31" s="13"/>
      <c r="M31"/>
      <c r="N31"/>
      <c r="O31"/>
      <c r="P31"/>
      <c r="Q31"/>
      <c r="R31"/>
      <c r="S31"/>
      <c r="T31"/>
      <c r="U31"/>
      <c r="V31"/>
    </row>
    <row r="32" spans="1:22" x14ac:dyDescent="0.3">
      <c r="B32" s="16"/>
      <c r="C32" s="15"/>
      <c r="E32" s="15"/>
      <c r="F32" s="13"/>
      <c r="J32" s="13"/>
      <c r="K32" s="15"/>
      <c r="L32" s="13"/>
      <c r="T32"/>
      <c r="U32"/>
      <c r="V32"/>
    </row>
    <row r="33" spans="1:22" x14ac:dyDescent="0.3">
      <c r="J33" s="13"/>
      <c r="K33" s="15"/>
      <c r="L33" s="13"/>
      <c r="T33"/>
      <c r="U33"/>
      <c r="V33"/>
    </row>
    <row r="34" spans="1:22" x14ac:dyDescent="0.3">
      <c r="H34" s="15"/>
      <c r="J34" s="16"/>
      <c r="K34" s="15"/>
      <c r="L34" s="13"/>
      <c r="T34"/>
      <c r="U34"/>
      <c r="V34"/>
    </row>
    <row r="35" spans="1:22" x14ac:dyDescent="0.3">
      <c r="A35" s="14" t="s">
        <v>49</v>
      </c>
      <c r="C35"/>
      <c r="D35"/>
      <c r="E35"/>
      <c r="F35"/>
      <c r="G35"/>
      <c r="H35"/>
      <c r="I35" s="18"/>
      <c r="J35" s="16"/>
      <c r="K35" s="15"/>
      <c r="L35" s="13"/>
      <c r="T35"/>
      <c r="U35"/>
      <c r="V35"/>
    </row>
    <row r="36" spans="1:22" x14ac:dyDescent="0.3">
      <c r="A36" s="10" t="s">
        <v>50</v>
      </c>
      <c r="C36"/>
      <c r="D36"/>
      <c r="E36"/>
      <c r="F36"/>
      <c r="G36"/>
      <c r="H36"/>
      <c r="J36" s="16"/>
      <c r="K36" s="15"/>
      <c r="L36" s="13"/>
      <c r="T36"/>
      <c r="U36"/>
      <c r="V36"/>
    </row>
    <row r="37" spans="1:22" x14ac:dyDescent="0.3">
      <c r="A37" s="10" t="s">
        <v>51</v>
      </c>
      <c r="C37"/>
      <c r="D37"/>
      <c r="E37"/>
      <c r="F37"/>
      <c r="G37"/>
      <c r="H37"/>
      <c r="I37" s="14"/>
      <c r="J37" s="16"/>
      <c r="K37" s="15"/>
      <c r="L37" s="13"/>
      <c r="T37"/>
      <c r="U37"/>
      <c r="V37"/>
    </row>
    <row r="38" spans="1:22" x14ac:dyDescent="0.3">
      <c r="I38" s="14"/>
      <c r="J38" s="16"/>
      <c r="K38" s="15"/>
      <c r="L38" s="13"/>
      <c r="T38"/>
      <c r="U38"/>
      <c r="V38"/>
    </row>
    <row r="39" spans="1:22" x14ac:dyDescent="0.3">
      <c r="A39" s="10" t="s">
        <v>52</v>
      </c>
      <c r="C39"/>
      <c r="D39"/>
      <c r="E39"/>
      <c r="F39"/>
      <c r="G39"/>
      <c r="H39"/>
      <c r="I39" s="14"/>
      <c r="J39" s="16"/>
      <c r="K39" s="15"/>
      <c r="L39" s="13"/>
      <c r="T39"/>
      <c r="U39"/>
      <c r="V39"/>
    </row>
    <row r="40" spans="1:22" x14ac:dyDescent="0.3">
      <c r="C40"/>
      <c r="D40"/>
      <c r="E40"/>
      <c r="F40"/>
      <c r="G40"/>
      <c r="H40"/>
      <c r="I40" s="14"/>
      <c r="J40" s="16"/>
      <c r="K40" s="15"/>
      <c r="L40" s="13"/>
      <c r="T40"/>
      <c r="U40"/>
      <c r="V40"/>
    </row>
    <row r="41" spans="1:22" x14ac:dyDescent="0.3">
      <c r="A41" s="10" t="s">
        <v>53</v>
      </c>
      <c r="C41"/>
      <c r="D41"/>
      <c r="E41"/>
      <c r="F41"/>
      <c r="G41"/>
      <c r="H41"/>
      <c r="I41" s="14"/>
      <c r="J41" s="16"/>
      <c r="K41" s="15"/>
      <c r="L41" s="13"/>
      <c r="T41"/>
      <c r="U41"/>
      <c r="V41"/>
    </row>
    <row r="42" spans="1:22" x14ac:dyDescent="0.3">
      <c r="A42" s="10" t="s">
        <v>54</v>
      </c>
      <c r="C42"/>
      <c r="D42"/>
      <c r="E42"/>
      <c r="F42"/>
      <c r="G42"/>
      <c r="H42"/>
      <c r="I42" s="14"/>
      <c r="J42" s="16"/>
      <c r="K42" s="15"/>
      <c r="L42" s="13"/>
      <c r="T42"/>
      <c r="U42"/>
      <c r="V42"/>
    </row>
    <row r="43" spans="1:22" x14ac:dyDescent="0.3">
      <c r="C43"/>
      <c r="D43"/>
      <c r="E43"/>
      <c r="F43"/>
      <c r="G43"/>
      <c r="H43"/>
      <c r="I43" s="14"/>
      <c r="J43" s="16"/>
      <c r="K43" s="15"/>
      <c r="L43" s="13"/>
      <c r="T43"/>
      <c r="U43"/>
      <c r="V43"/>
    </row>
    <row r="44" spans="1:22" x14ac:dyDescent="0.3">
      <c r="C44"/>
      <c r="D44"/>
      <c r="E44"/>
      <c r="F44"/>
      <c r="G44"/>
      <c r="H44"/>
      <c r="I44" s="14"/>
      <c r="J44" s="16"/>
      <c r="K44" s="15"/>
      <c r="L44" s="13"/>
      <c r="T44"/>
      <c r="U44"/>
      <c r="V44"/>
    </row>
    <row r="45" spans="1:22" x14ac:dyDescent="0.3">
      <c r="C45" s="15"/>
      <c r="D45" s="15"/>
      <c r="E45" s="14"/>
      <c r="F45" s="15"/>
      <c r="G45" s="15"/>
      <c r="H45" s="15"/>
      <c r="I45" s="14"/>
      <c r="J45" s="16"/>
      <c r="K45" s="15"/>
      <c r="L45" s="13"/>
      <c r="T45"/>
      <c r="U45"/>
      <c r="V45"/>
    </row>
    <row r="46" spans="1:22" x14ac:dyDescent="0.3">
      <c r="C46" s="15"/>
      <c r="E46" s="15"/>
      <c r="F46" s="18"/>
      <c r="G46" s="15"/>
      <c r="H46" s="15"/>
      <c r="I46" s="14"/>
      <c r="J46" s="16"/>
      <c r="K46" s="15"/>
      <c r="L46" s="13"/>
      <c r="T46"/>
      <c r="U46"/>
      <c r="V46"/>
    </row>
    <row r="47" spans="1:22" x14ac:dyDescent="0.3">
      <c r="C47" s="15"/>
      <c r="E47" s="15"/>
      <c r="G47" s="15"/>
      <c r="H47" s="15"/>
      <c r="I47" s="14"/>
      <c r="J47" s="13"/>
      <c r="K47" s="15"/>
      <c r="L47" s="13"/>
      <c r="T47"/>
      <c r="U47"/>
      <c r="V47"/>
    </row>
    <row r="48" spans="1:22" x14ac:dyDescent="0.3">
      <c r="C48" s="15"/>
      <c r="F48" s="15"/>
      <c r="H48" s="15"/>
      <c r="J48" s="13"/>
      <c r="K48" s="15"/>
      <c r="L48" s="13"/>
      <c r="O48" s="14"/>
      <c r="T48"/>
      <c r="U48"/>
      <c r="V48"/>
    </row>
    <row r="49" spans="3:22" x14ac:dyDescent="0.3">
      <c r="C49" s="15"/>
      <c r="D49" s="15"/>
      <c r="F49" s="15"/>
      <c r="H49" s="15"/>
      <c r="I49" s="14"/>
      <c r="J49" s="13"/>
      <c r="K49" s="15"/>
      <c r="L49" s="13"/>
      <c r="T49"/>
      <c r="U49"/>
      <c r="V49"/>
    </row>
    <row r="50" spans="3:22" x14ac:dyDescent="0.3">
      <c r="C50" s="15"/>
      <c r="D50" s="15"/>
      <c r="G50" s="15"/>
      <c r="H50" s="15"/>
      <c r="J50" s="13"/>
      <c r="K50" s="15"/>
      <c r="L50" s="13"/>
      <c r="T50"/>
      <c r="U50"/>
      <c r="V50"/>
    </row>
    <row r="51" spans="3:22" x14ac:dyDescent="0.3">
      <c r="C51" s="15"/>
      <c r="D51" s="15"/>
      <c r="E51" s="15"/>
      <c r="H51" s="15"/>
      <c r="K51" s="15"/>
    </row>
    <row r="52" spans="3:22" x14ac:dyDescent="0.3">
      <c r="C52" s="15"/>
      <c r="E52" s="15"/>
      <c r="G52" s="15"/>
      <c r="H52" s="15"/>
      <c r="K52" s="15"/>
      <c r="T52"/>
      <c r="U52"/>
      <c r="V52"/>
    </row>
    <row r="53" spans="3:22" x14ac:dyDescent="0.3">
      <c r="C53" s="15"/>
      <c r="D53" s="15"/>
      <c r="E53" s="15"/>
      <c r="H53" s="15"/>
      <c r="K53" s="15"/>
      <c r="T53"/>
      <c r="U53"/>
      <c r="V53"/>
    </row>
    <row r="54" spans="3:22" x14ac:dyDescent="0.3">
      <c r="C54" s="15"/>
      <c r="F54" s="15"/>
      <c r="H54" s="15"/>
      <c r="K54" s="15"/>
      <c r="T54"/>
      <c r="U54"/>
      <c r="V54"/>
    </row>
    <row r="55" spans="3:22" x14ac:dyDescent="0.3">
      <c r="C55" s="15"/>
      <c r="E55" s="15"/>
      <c r="F55" s="15"/>
      <c r="H55" s="15"/>
      <c r="K55" s="15"/>
      <c r="T55"/>
      <c r="U55"/>
      <c r="V55"/>
    </row>
    <row r="56" spans="3:22" x14ac:dyDescent="0.3">
      <c r="C56" s="15"/>
      <c r="D56" s="15"/>
      <c r="G56" s="15"/>
      <c r="H56" s="15"/>
      <c r="K56" s="15"/>
      <c r="T56"/>
      <c r="U56"/>
      <c r="V56"/>
    </row>
    <row r="57" spans="3:22" x14ac:dyDescent="0.3">
      <c r="C57" s="15"/>
      <c r="E57" s="15"/>
      <c r="G57" s="15"/>
      <c r="H57" s="15"/>
      <c r="K57" s="15"/>
      <c r="T57"/>
      <c r="U57"/>
      <c r="V57"/>
    </row>
    <row r="58" spans="3:22" x14ac:dyDescent="0.3">
      <c r="C58" s="15"/>
      <c r="D58" s="15"/>
      <c r="E58" s="15"/>
      <c r="H58" s="15"/>
      <c r="K58" s="15"/>
      <c r="T58"/>
      <c r="U58"/>
      <c r="V58"/>
    </row>
    <row r="59" spans="3:22" x14ac:dyDescent="0.3">
      <c r="C59" s="15"/>
      <c r="D59" s="15"/>
      <c r="F59" s="15"/>
      <c r="H59" s="15"/>
      <c r="K59" s="15"/>
      <c r="T59"/>
      <c r="U59"/>
      <c r="V59"/>
    </row>
    <row r="60" spans="3:22" x14ac:dyDescent="0.3">
      <c r="C60" s="15"/>
      <c r="E60" s="15"/>
      <c r="H60" s="15"/>
      <c r="K60" s="15"/>
      <c r="T60"/>
      <c r="U60"/>
      <c r="V60"/>
    </row>
    <row r="61" spans="3:22" x14ac:dyDescent="0.3">
      <c r="C61" s="15"/>
      <c r="D61" s="15"/>
      <c r="E61" s="15"/>
      <c r="G61" s="15"/>
      <c r="H61" s="15"/>
      <c r="K61" s="15"/>
    </row>
    <row r="62" spans="3:22" x14ac:dyDescent="0.3">
      <c r="C62" s="15"/>
      <c r="D62" s="15"/>
      <c r="E62" s="15"/>
      <c r="H62" s="15"/>
      <c r="K62" s="15"/>
    </row>
    <row r="63" spans="3:22" x14ac:dyDescent="0.3">
      <c r="C63" s="15"/>
      <c r="E63" s="15"/>
      <c r="H63" s="15"/>
      <c r="K63" s="15"/>
    </row>
    <row r="64" spans="3:22" x14ac:dyDescent="0.3">
      <c r="C64" s="15"/>
      <c r="F64" s="15"/>
      <c r="H64" s="15"/>
    </row>
    <row r="65" spans="2:8" x14ac:dyDescent="0.3">
      <c r="C65" s="15"/>
      <c r="F65" s="15"/>
      <c r="H65" s="15"/>
    </row>
    <row r="66" spans="2:8" x14ac:dyDescent="0.3">
      <c r="C66" s="15"/>
      <c r="D66" s="15"/>
      <c r="G66" s="15"/>
      <c r="H66" s="15"/>
    </row>
    <row r="67" spans="2:8" x14ac:dyDescent="0.3">
      <c r="C67" s="15"/>
      <c r="E67" s="15"/>
      <c r="G67" s="15"/>
      <c r="H67" s="15"/>
    </row>
    <row r="68" spans="2:8" x14ac:dyDescent="0.3">
      <c r="C68" s="15"/>
      <c r="D68" s="15"/>
      <c r="E68" s="15"/>
      <c r="H68" s="15"/>
    </row>
    <row r="69" spans="2:8" x14ac:dyDescent="0.3">
      <c r="C69" s="15"/>
      <c r="D69" s="15"/>
      <c r="F69" s="15"/>
      <c r="H69" s="15"/>
    </row>
    <row r="70" spans="2:8" x14ac:dyDescent="0.3">
      <c r="C70" s="15"/>
      <c r="E70" s="15"/>
      <c r="H70" s="15"/>
    </row>
    <row r="71" spans="2:8" x14ac:dyDescent="0.3">
      <c r="C71" s="15"/>
      <c r="E71" s="15"/>
      <c r="H71" s="15"/>
    </row>
    <row r="72" spans="2:8" x14ac:dyDescent="0.3">
      <c r="C72" s="15"/>
      <c r="D72" s="15"/>
      <c r="H72" s="15"/>
    </row>
    <row r="73" spans="2:8" x14ac:dyDescent="0.3">
      <c r="C73" s="15"/>
      <c r="E73" s="15"/>
      <c r="F73" s="15"/>
      <c r="H73" s="15"/>
    </row>
    <row r="74" spans="2:8" x14ac:dyDescent="0.3">
      <c r="B74" s="15"/>
      <c r="C74" s="15"/>
      <c r="E74" s="15"/>
      <c r="H74" s="15"/>
    </row>
    <row r="75" spans="2:8" x14ac:dyDescent="0.3">
      <c r="C75" s="15"/>
      <c r="F75" s="15"/>
    </row>
    <row r="76" spans="2:8" x14ac:dyDescent="0.3">
      <c r="C76" s="15"/>
      <c r="E76" s="15"/>
    </row>
    <row r="77" spans="2:8" x14ac:dyDescent="0.3">
      <c r="C77" s="15"/>
      <c r="E77" s="15"/>
      <c r="G77" s="15"/>
    </row>
    <row r="78" spans="2:8" x14ac:dyDescent="0.3">
      <c r="B78" s="15"/>
      <c r="C78" s="15"/>
      <c r="F78" s="15"/>
    </row>
    <row r="79" spans="2:8" x14ac:dyDescent="0.3">
      <c r="B79" s="15"/>
      <c r="C79" s="15"/>
      <c r="D79" s="15"/>
      <c r="F79" s="15"/>
    </row>
    <row r="80" spans="2:8" x14ac:dyDescent="0.3">
      <c r="B80" s="15"/>
      <c r="C80" s="15"/>
    </row>
    <row r="81" spans="3:7" x14ac:dyDescent="0.3">
      <c r="C81" s="15"/>
      <c r="E81" s="15"/>
      <c r="G81" s="15"/>
    </row>
    <row r="82" spans="3:7" x14ac:dyDescent="0.3">
      <c r="C82" s="15"/>
    </row>
    <row r="83" spans="3:7" x14ac:dyDescent="0.3">
      <c r="C83" s="15"/>
      <c r="F83" s="15"/>
    </row>
    <row r="84" spans="3:7" x14ac:dyDescent="0.3">
      <c r="C84" s="15"/>
      <c r="F84" s="15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B1" workbookViewId="0">
      <selection activeCell="B4" sqref="B4:P22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9" width="17.44140625" style="10" customWidth="1"/>
    <col min="10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44488</v>
      </c>
      <c r="B4" s="3" t="s">
        <v>42</v>
      </c>
      <c r="C4" s="10">
        <v>22</v>
      </c>
      <c r="D4" s="15">
        <v>3283</v>
      </c>
      <c r="E4" s="15">
        <f t="shared" ref="E4:E12" si="0">+C4+D4</f>
        <v>3305</v>
      </c>
      <c r="F4" s="10">
        <v>33</v>
      </c>
      <c r="G4" s="13">
        <f t="shared" ref="G4:G12" si="1">(1000/F4)*C4</f>
        <v>666.66666666666674</v>
      </c>
      <c r="I4" s="10">
        <v>19</v>
      </c>
      <c r="J4" s="15">
        <v>3299</v>
      </c>
      <c r="K4" s="15">
        <f t="shared" ref="K4:K12" si="2">+I4+J4</f>
        <v>3318</v>
      </c>
      <c r="L4" s="10">
        <v>33</v>
      </c>
      <c r="M4" s="10">
        <f>+(C4-I4)/C4*100</f>
        <v>13.636363636363635</v>
      </c>
      <c r="N4" s="10">
        <f>+(D4-J4)/D4*100</f>
        <v>-0.48735912275357907</v>
      </c>
      <c r="O4" s="10">
        <f>+(E4-K4)/E4*100</f>
        <v>-0.39334341906202724</v>
      </c>
      <c r="P4" s="13">
        <f t="shared" ref="P4:P12" si="3">(1000/L4)*I4</f>
        <v>575.75757575757575</v>
      </c>
    </row>
    <row r="5" spans="1:16" x14ac:dyDescent="0.3">
      <c r="A5" s="2">
        <v>44488</v>
      </c>
      <c r="B5" s="3" t="s">
        <v>43</v>
      </c>
      <c r="C5" s="10">
        <v>29</v>
      </c>
      <c r="D5" s="15">
        <v>2750</v>
      </c>
      <c r="E5" s="15">
        <f t="shared" si="0"/>
        <v>2779</v>
      </c>
      <c r="F5" s="10">
        <v>33</v>
      </c>
      <c r="G5" s="13">
        <f t="shared" si="1"/>
        <v>878.78787878787887</v>
      </c>
      <c r="I5" s="10">
        <v>24</v>
      </c>
      <c r="J5" s="15">
        <v>2012</v>
      </c>
      <c r="K5" s="15">
        <f t="shared" si="2"/>
        <v>2036</v>
      </c>
      <c r="L5" s="10">
        <v>33</v>
      </c>
      <c r="M5" s="10">
        <f t="shared" ref="M5:O12" si="4">+(C5-I5)/C5*100</f>
        <v>17.241379310344829</v>
      </c>
      <c r="N5" s="10">
        <f t="shared" si="4"/>
        <v>26.836363636363636</v>
      </c>
      <c r="O5" s="10">
        <f t="shared" si="4"/>
        <v>26.736236056135297</v>
      </c>
      <c r="P5" s="13">
        <f t="shared" si="3"/>
        <v>727.27272727272725</v>
      </c>
    </row>
    <row r="6" spans="1:16" x14ac:dyDescent="0.3">
      <c r="A6" s="2">
        <v>44488</v>
      </c>
      <c r="B6" s="3" t="s">
        <v>40</v>
      </c>
      <c r="C6" s="10">
        <v>33</v>
      </c>
      <c r="D6" s="15">
        <v>2658</v>
      </c>
      <c r="E6" s="15">
        <f t="shared" si="0"/>
        <v>2691</v>
      </c>
      <c r="F6" s="10">
        <v>33</v>
      </c>
      <c r="G6" s="13">
        <f t="shared" si="1"/>
        <v>1000</v>
      </c>
      <c r="I6" s="10">
        <v>20</v>
      </c>
      <c r="J6" s="15">
        <v>1978</v>
      </c>
      <c r="K6" s="15">
        <f t="shared" si="2"/>
        <v>1998</v>
      </c>
      <c r="L6" s="10">
        <v>33</v>
      </c>
      <c r="M6" s="10">
        <f t="shared" si="4"/>
        <v>39.393939393939391</v>
      </c>
      <c r="N6" s="10">
        <f t="shared" si="4"/>
        <v>25.58314522197141</v>
      </c>
      <c r="O6" s="10">
        <f t="shared" si="4"/>
        <v>25.752508361204011</v>
      </c>
      <c r="P6" s="13">
        <f t="shared" si="3"/>
        <v>606.06060606060612</v>
      </c>
    </row>
    <row r="7" spans="1:16" x14ac:dyDescent="0.3">
      <c r="A7" s="2">
        <v>44488</v>
      </c>
      <c r="B7" s="3" t="s">
        <v>41</v>
      </c>
      <c r="C7" s="13">
        <v>22</v>
      </c>
      <c r="D7" s="15">
        <v>2574</v>
      </c>
      <c r="E7" s="15">
        <f t="shared" si="0"/>
        <v>2596</v>
      </c>
      <c r="F7" s="10">
        <v>33</v>
      </c>
      <c r="G7" s="13">
        <f t="shared" si="1"/>
        <v>666.66666666666674</v>
      </c>
      <c r="I7" s="13">
        <v>20</v>
      </c>
      <c r="J7" s="15">
        <v>3922</v>
      </c>
      <c r="K7" s="15">
        <f t="shared" si="2"/>
        <v>3942</v>
      </c>
      <c r="L7" s="10">
        <v>33</v>
      </c>
      <c r="M7" s="10">
        <f t="shared" si="4"/>
        <v>9.0909090909090917</v>
      </c>
      <c r="N7" s="10">
        <f t="shared" si="4"/>
        <v>-52.369852369852367</v>
      </c>
      <c r="O7" s="10">
        <f t="shared" si="4"/>
        <v>-51.848998459167952</v>
      </c>
      <c r="P7" s="13">
        <f t="shared" si="3"/>
        <v>606.06060606060612</v>
      </c>
    </row>
    <row r="8" spans="1:16" x14ac:dyDescent="0.3">
      <c r="A8" s="2">
        <v>44488</v>
      </c>
      <c r="B8" s="3" t="s">
        <v>37</v>
      </c>
      <c r="C8" s="16">
        <v>21</v>
      </c>
      <c r="D8" s="15">
        <v>2349</v>
      </c>
      <c r="E8" s="15">
        <f t="shared" si="0"/>
        <v>2370</v>
      </c>
      <c r="F8" s="10">
        <v>33</v>
      </c>
      <c r="G8" s="13">
        <f t="shared" si="1"/>
        <v>636.36363636363637</v>
      </c>
      <c r="I8" s="16">
        <v>15</v>
      </c>
      <c r="J8" s="15">
        <v>1130</v>
      </c>
      <c r="K8" s="15">
        <f t="shared" si="2"/>
        <v>1145</v>
      </c>
      <c r="L8" s="10">
        <v>33</v>
      </c>
      <c r="M8" s="10">
        <f t="shared" si="4"/>
        <v>28.571428571428569</v>
      </c>
      <c r="N8" s="10">
        <f t="shared" si="4"/>
        <v>51.894423158790971</v>
      </c>
      <c r="O8" s="10">
        <f t="shared" si="4"/>
        <v>51.687763713080173</v>
      </c>
      <c r="P8" s="13">
        <f t="shared" si="3"/>
        <v>454.54545454545456</v>
      </c>
    </row>
    <row r="9" spans="1:16" x14ac:dyDescent="0.3">
      <c r="A9" s="2">
        <v>44488</v>
      </c>
      <c r="B9" s="3" t="s">
        <v>39</v>
      </c>
      <c r="C9" s="16">
        <v>6</v>
      </c>
      <c r="D9" s="15">
        <v>1383</v>
      </c>
      <c r="E9" s="15">
        <f t="shared" si="0"/>
        <v>1389</v>
      </c>
      <c r="F9" s="10">
        <v>33</v>
      </c>
      <c r="G9" s="13">
        <f t="shared" si="1"/>
        <v>181.81818181818181</v>
      </c>
      <c r="I9" s="16">
        <v>20</v>
      </c>
      <c r="J9" s="15">
        <v>3194</v>
      </c>
      <c r="K9" s="15">
        <f t="shared" si="2"/>
        <v>3214</v>
      </c>
      <c r="L9" s="10">
        <v>33</v>
      </c>
      <c r="M9" s="10">
        <f t="shared" si="4"/>
        <v>-233.33333333333334</v>
      </c>
      <c r="N9" s="10">
        <f t="shared" si="4"/>
        <v>-130.94721619667388</v>
      </c>
      <c r="O9" s="10">
        <f t="shared" si="4"/>
        <v>-131.38948884089271</v>
      </c>
      <c r="P9" s="13">
        <f t="shared" si="3"/>
        <v>606.06060606060612</v>
      </c>
    </row>
    <row r="10" spans="1:16" x14ac:dyDescent="0.3">
      <c r="A10" s="2">
        <v>44488</v>
      </c>
      <c r="B10" s="3" t="s">
        <v>38</v>
      </c>
      <c r="C10" s="16">
        <v>24</v>
      </c>
      <c r="D10" s="15">
        <v>4009</v>
      </c>
      <c r="E10" s="15">
        <f t="shared" si="0"/>
        <v>4033</v>
      </c>
      <c r="F10" s="10">
        <v>33</v>
      </c>
      <c r="G10" s="13">
        <f t="shared" si="1"/>
        <v>727.27272727272725</v>
      </c>
      <c r="I10" s="16">
        <v>14</v>
      </c>
      <c r="J10" s="15">
        <v>3646</v>
      </c>
      <c r="K10" s="15">
        <f t="shared" si="2"/>
        <v>3660</v>
      </c>
      <c r="L10" s="10">
        <v>33</v>
      </c>
      <c r="M10" s="10">
        <f t="shared" si="4"/>
        <v>41.666666666666671</v>
      </c>
      <c r="N10" s="10">
        <f t="shared" si="4"/>
        <v>9.0546270890496388</v>
      </c>
      <c r="O10" s="10">
        <f t="shared" si="4"/>
        <v>9.2486982395239288</v>
      </c>
      <c r="P10" s="13">
        <f t="shared" si="3"/>
        <v>424.24242424242425</v>
      </c>
    </row>
    <row r="11" spans="1:16" x14ac:dyDescent="0.3">
      <c r="A11" s="2">
        <v>44488</v>
      </c>
      <c r="B11" s="3" t="s">
        <v>36</v>
      </c>
      <c r="C11" s="13">
        <v>31</v>
      </c>
      <c r="D11" s="15">
        <v>1847</v>
      </c>
      <c r="E11" s="15">
        <f t="shared" si="0"/>
        <v>1878</v>
      </c>
      <c r="F11" s="10">
        <v>33</v>
      </c>
      <c r="G11" s="13">
        <f t="shared" si="1"/>
        <v>939.39393939393949</v>
      </c>
      <c r="I11" s="13">
        <v>11</v>
      </c>
      <c r="J11" s="15">
        <v>1820</v>
      </c>
      <c r="K11" s="15">
        <f t="shared" si="2"/>
        <v>1831</v>
      </c>
      <c r="L11" s="10">
        <v>33</v>
      </c>
      <c r="M11" s="10">
        <f t="shared" si="4"/>
        <v>64.516129032258064</v>
      </c>
      <c r="N11" s="10">
        <f t="shared" si="4"/>
        <v>1.4618299945858149</v>
      </c>
      <c r="O11" s="10">
        <f t="shared" si="4"/>
        <v>2.5026624068157615</v>
      </c>
      <c r="P11" s="13">
        <f t="shared" si="3"/>
        <v>333.33333333333337</v>
      </c>
    </row>
    <row r="12" spans="1:16" x14ac:dyDescent="0.3">
      <c r="A12" s="2">
        <v>44488</v>
      </c>
      <c r="B12" s="3" t="s">
        <v>44</v>
      </c>
      <c r="C12" s="13">
        <v>25</v>
      </c>
      <c r="D12" s="15">
        <v>1428</v>
      </c>
      <c r="E12" s="15">
        <f t="shared" si="0"/>
        <v>1453</v>
      </c>
      <c r="F12" s="10">
        <v>33</v>
      </c>
      <c r="G12" s="13">
        <f t="shared" si="1"/>
        <v>757.57575757575762</v>
      </c>
      <c r="I12" s="13">
        <v>24</v>
      </c>
      <c r="J12" s="15">
        <v>1138</v>
      </c>
      <c r="K12" s="15">
        <f t="shared" si="2"/>
        <v>1162</v>
      </c>
      <c r="L12" s="10">
        <v>33</v>
      </c>
      <c r="M12" s="10">
        <f t="shared" si="4"/>
        <v>4</v>
      </c>
      <c r="N12" s="10">
        <f t="shared" si="4"/>
        <v>20.308123249299719</v>
      </c>
      <c r="O12" s="10">
        <f t="shared" si="4"/>
        <v>20.027529249827943</v>
      </c>
      <c r="P12" s="13">
        <f t="shared" si="3"/>
        <v>727.27272727272725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44488</v>
      </c>
      <c r="B15" s="3" t="s">
        <v>42</v>
      </c>
      <c r="C15" s="10">
        <v>10</v>
      </c>
      <c r="D15" s="15">
        <v>4407</v>
      </c>
      <c r="E15" s="15">
        <f t="shared" ref="E15:E22" si="5">+C15+D15</f>
        <v>4417</v>
      </c>
      <c r="F15" s="10">
        <v>33</v>
      </c>
      <c r="G15" s="13">
        <f t="shared" ref="G15:G22" si="6">(1000/F15)*C15</f>
        <v>303.03030303030306</v>
      </c>
      <c r="I15" s="10">
        <v>20</v>
      </c>
      <c r="J15" s="15">
        <v>3773</v>
      </c>
      <c r="K15" s="15">
        <f t="shared" ref="K15:K22" si="7">+I15+J15</f>
        <v>3793</v>
      </c>
      <c r="L15" s="10">
        <v>33</v>
      </c>
      <c r="M15" s="10">
        <f>+(C15-I15)/C15*100</f>
        <v>-100</v>
      </c>
      <c r="N15" s="10">
        <f t="shared" ref="M15:O22" si="8">+(D15-J15)/D15*100</f>
        <v>14.38620376673474</v>
      </c>
      <c r="O15" s="10">
        <f t="shared" si="8"/>
        <v>14.127235680326015</v>
      </c>
      <c r="P15" s="13">
        <f t="shared" ref="P15:P22" si="9">(1000/L15)*I15</f>
        <v>606.06060606060612</v>
      </c>
    </row>
    <row r="16" spans="1:16" x14ac:dyDescent="0.3">
      <c r="A16" s="2">
        <v>44488</v>
      </c>
      <c r="B16" s="3" t="s">
        <v>43</v>
      </c>
      <c r="C16" s="10">
        <v>20</v>
      </c>
      <c r="D16" s="15">
        <v>3438</v>
      </c>
      <c r="E16" s="15">
        <f t="shared" si="5"/>
        <v>3458</v>
      </c>
      <c r="F16" s="10">
        <v>33</v>
      </c>
      <c r="G16" s="13">
        <f t="shared" si="6"/>
        <v>606.06060606060612</v>
      </c>
      <c r="I16" s="10">
        <v>26</v>
      </c>
      <c r="J16" s="15">
        <v>5490</v>
      </c>
      <c r="K16" s="15">
        <f t="shared" si="7"/>
        <v>5516</v>
      </c>
      <c r="L16" s="10">
        <v>33</v>
      </c>
      <c r="M16" s="10">
        <f t="shared" si="8"/>
        <v>-30</v>
      </c>
      <c r="N16" s="10">
        <f t="shared" si="8"/>
        <v>-59.685863874345543</v>
      </c>
      <c r="O16" s="10">
        <f t="shared" si="8"/>
        <v>-59.514170040485823</v>
      </c>
      <c r="P16" s="13">
        <f t="shared" si="9"/>
        <v>787.87878787878788</v>
      </c>
    </row>
    <row r="17" spans="1:22" x14ac:dyDescent="0.3">
      <c r="A17" s="2">
        <v>44488</v>
      </c>
      <c r="B17" s="3" t="s">
        <v>40</v>
      </c>
      <c r="C17" s="10">
        <v>8</v>
      </c>
      <c r="D17" s="15">
        <v>2575</v>
      </c>
      <c r="E17" s="15">
        <f>+C17+D17</f>
        <v>2583</v>
      </c>
      <c r="F17" s="10">
        <v>33</v>
      </c>
      <c r="G17" s="13">
        <f t="shared" si="6"/>
        <v>242.42424242424244</v>
      </c>
      <c r="I17" s="10">
        <v>10</v>
      </c>
      <c r="J17" s="15">
        <v>3683</v>
      </c>
      <c r="K17" s="15">
        <f t="shared" si="7"/>
        <v>3693</v>
      </c>
      <c r="L17" s="10">
        <v>33</v>
      </c>
      <c r="M17" s="10">
        <f t="shared" si="8"/>
        <v>-25</v>
      </c>
      <c r="N17" s="10">
        <f t="shared" si="8"/>
        <v>-43.029126213592235</v>
      </c>
      <c r="O17" s="10">
        <f t="shared" si="8"/>
        <v>-42.973286875725904</v>
      </c>
      <c r="P17" s="13">
        <f t="shared" si="9"/>
        <v>303.03030303030306</v>
      </c>
    </row>
    <row r="18" spans="1:22" x14ac:dyDescent="0.3">
      <c r="A18" s="2">
        <v>44488</v>
      </c>
      <c r="B18" s="3" t="s">
        <v>41</v>
      </c>
      <c r="C18" s="13">
        <v>13</v>
      </c>
      <c r="D18" s="15">
        <v>2130</v>
      </c>
      <c r="E18" s="15">
        <f t="shared" si="5"/>
        <v>2143</v>
      </c>
      <c r="F18" s="10">
        <v>33</v>
      </c>
      <c r="G18" s="13">
        <f t="shared" si="6"/>
        <v>393.93939393939394</v>
      </c>
      <c r="I18" s="13">
        <v>12</v>
      </c>
      <c r="J18" s="15">
        <v>2272</v>
      </c>
      <c r="K18" s="15">
        <f t="shared" si="7"/>
        <v>2284</v>
      </c>
      <c r="L18" s="10">
        <v>33</v>
      </c>
      <c r="M18" s="10">
        <f t="shared" si="8"/>
        <v>7.6923076923076925</v>
      </c>
      <c r="N18" s="10">
        <f t="shared" si="8"/>
        <v>-6.666666666666667</v>
      </c>
      <c r="O18" s="10">
        <f t="shared" si="8"/>
        <v>-6.579561362575828</v>
      </c>
      <c r="P18" s="13">
        <f t="shared" si="9"/>
        <v>363.63636363636363</v>
      </c>
    </row>
    <row r="19" spans="1:22" x14ac:dyDescent="0.3">
      <c r="A19" s="2">
        <v>44488</v>
      </c>
      <c r="B19" s="3" t="s">
        <v>37</v>
      </c>
      <c r="C19" s="16">
        <v>7</v>
      </c>
      <c r="D19" s="15">
        <v>1526</v>
      </c>
      <c r="E19" s="15">
        <f t="shared" si="5"/>
        <v>1533</v>
      </c>
      <c r="F19" s="10">
        <v>33</v>
      </c>
      <c r="G19" s="13">
        <f t="shared" si="6"/>
        <v>212.12121212121212</v>
      </c>
      <c r="I19" s="16">
        <v>10</v>
      </c>
      <c r="J19" s="15">
        <v>1982</v>
      </c>
      <c r="K19" s="15">
        <f t="shared" si="7"/>
        <v>1992</v>
      </c>
      <c r="L19" s="10">
        <v>33</v>
      </c>
      <c r="M19" s="10">
        <f t="shared" si="8"/>
        <v>-42.857142857142854</v>
      </c>
      <c r="N19" s="10">
        <f t="shared" si="8"/>
        <v>-29.882044560943644</v>
      </c>
      <c r="O19" s="10">
        <f t="shared" si="8"/>
        <v>-29.9412915851272</v>
      </c>
      <c r="P19" s="13">
        <f t="shared" si="9"/>
        <v>303.03030303030306</v>
      </c>
    </row>
    <row r="20" spans="1:22" x14ac:dyDescent="0.3">
      <c r="A20" s="2">
        <v>44488</v>
      </c>
      <c r="B20" s="3" t="s">
        <v>39</v>
      </c>
      <c r="C20" s="16">
        <v>10</v>
      </c>
      <c r="D20" s="15">
        <v>1269</v>
      </c>
      <c r="E20" s="15">
        <f t="shared" si="5"/>
        <v>1279</v>
      </c>
      <c r="F20" s="10">
        <v>33</v>
      </c>
      <c r="G20" s="13">
        <f t="shared" si="6"/>
        <v>303.03030303030306</v>
      </c>
      <c r="I20" s="16">
        <v>8</v>
      </c>
      <c r="J20" s="15">
        <v>3006</v>
      </c>
      <c r="K20" s="15">
        <f t="shared" si="7"/>
        <v>3014</v>
      </c>
      <c r="L20" s="10">
        <v>33</v>
      </c>
      <c r="M20" s="10">
        <f t="shared" si="8"/>
        <v>20</v>
      </c>
      <c r="N20" s="10">
        <f t="shared" si="8"/>
        <v>-136.87943262411349</v>
      </c>
      <c r="O20" s="10">
        <f t="shared" si="8"/>
        <v>-135.65285379202504</v>
      </c>
      <c r="P20" s="13">
        <f t="shared" si="9"/>
        <v>242.42424242424244</v>
      </c>
    </row>
    <row r="21" spans="1:22" x14ac:dyDescent="0.3">
      <c r="A21" s="2">
        <v>44488</v>
      </c>
      <c r="B21" s="3" t="s">
        <v>38</v>
      </c>
      <c r="C21" s="16">
        <v>7</v>
      </c>
      <c r="D21" s="15">
        <v>2887</v>
      </c>
      <c r="E21" s="15">
        <f t="shared" si="5"/>
        <v>2894</v>
      </c>
      <c r="F21" s="10">
        <v>33</v>
      </c>
      <c r="G21" s="13">
        <f t="shared" si="6"/>
        <v>212.12121212121212</v>
      </c>
      <c r="I21" s="16">
        <v>6</v>
      </c>
      <c r="J21" s="15">
        <v>1124</v>
      </c>
      <c r="K21" s="15">
        <f t="shared" si="7"/>
        <v>1130</v>
      </c>
      <c r="L21" s="10">
        <v>33</v>
      </c>
      <c r="M21" s="10">
        <f>+(C21-I21)/C21*100</f>
        <v>14.285714285714285</v>
      </c>
      <c r="N21" s="10">
        <f t="shared" si="8"/>
        <v>61.066851402840314</v>
      </c>
      <c r="O21" s="10">
        <f t="shared" si="8"/>
        <v>60.953697304768482</v>
      </c>
      <c r="P21" s="13">
        <f t="shared" si="9"/>
        <v>181.81818181818181</v>
      </c>
    </row>
    <row r="22" spans="1:22" x14ac:dyDescent="0.3">
      <c r="A22" s="2">
        <v>44488</v>
      </c>
      <c r="B22" s="3" t="s">
        <v>36</v>
      </c>
      <c r="C22" s="13">
        <v>11</v>
      </c>
      <c r="D22" s="15">
        <v>1834</v>
      </c>
      <c r="E22" s="15">
        <f t="shared" si="5"/>
        <v>1845</v>
      </c>
      <c r="F22" s="10">
        <v>33</v>
      </c>
      <c r="G22" s="13">
        <f t="shared" si="6"/>
        <v>333.33333333333337</v>
      </c>
      <c r="I22" s="13">
        <v>11</v>
      </c>
      <c r="J22" s="15">
        <v>2304</v>
      </c>
      <c r="K22" s="15">
        <f t="shared" si="7"/>
        <v>2315</v>
      </c>
      <c r="L22" s="10">
        <v>33</v>
      </c>
      <c r="M22" s="10">
        <f t="shared" si="8"/>
        <v>0</v>
      </c>
      <c r="N22" s="10">
        <f t="shared" si="8"/>
        <v>-25.627044711014175</v>
      </c>
      <c r="O22" s="10">
        <f t="shared" si="8"/>
        <v>-25.474254742547426</v>
      </c>
      <c r="P22" s="13">
        <f t="shared" si="9"/>
        <v>333.33333333333337</v>
      </c>
    </row>
    <row r="23" spans="1:22" x14ac:dyDescent="0.3">
      <c r="A23" s="2"/>
      <c r="G23" s="13"/>
      <c r="P23" s="13"/>
    </row>
    <row r="24" spans="1:22" x14ac:dyDescent="0.3">
      <c r="A24" s="2" t="s">
        <v>142</v>
      </c>
    </row>
    <row r="26" spans="1:22" x14ac:dyDescent="0.3">
      <c r="B26" s="10" t="s">
        <v>55</v>
      </c>
    </row>
    <row r="27" spans="1:22" x14ac:dyDescent="0.3">
      <c r="B27" s="10" t="s">
        <v>56</v>
      </c>
      <c r="C27" s="10" t="s">
        <v>57</v>
      </c>
      <c r="J27" s="13"/>
      <c r="K27" s="15"/>
      <c r="L27" s="13"/>
      <c r="M27"/>
      <c r="N27" s="4"/>
      <c r="O27"/>
      <c r="P27"/>
      <c r="Q27"/>
      <c r="R27"/>
      <c r="S27" s="2"/>
      <c r="T27"/>
      <c r="U27"/>
      <c r="V27"/>
    </row>
    <row r="28" spans="1:22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  <c r="J28" s="13"/>
      <c r="K28" s="15"/>
      <c r="L28" s="13"/>
      <c r="M28"/>
      <c r="N28" s="5"/>
      <c r="O28"/>
      <c r="P28"/>
      <c r="Q28"/>
      <c r="R28"/>
      <c r="S28"/>
      <c r="T28"/>
      <c r="U28"/>
      <c r="V28"/>
    </row>
    <row r="29" spans="1:22" x14ac:dyDescent="0.3">
      <c r="A29" s="10" t="s">
        <v>126</v>
      </c>
      <c r="B29" s="13">
        <v>12994</v>
      </c>
      <c r="C29" s="15">
        <v>49825</v>
      </c>
      <c r="D29" s="10">
        <v>32</v>
      </c>
      <c r="E29" s="15">
        <f>B29+C29</f>
        <v>62819</v>
      </c>
      <c r="F29" s="13">
        <f>E29/D29*1000</f>
        <v>1963093.75</v>
      </c>
      <c r="G29" s="13"/>
      <c r="J29" s="13"/>
      <c r="K29" s="15"/>
      <c r="L29" s="13"/>
      <c r="M29"/>
      <c r="N29"/>
      <c r="O29"/>
      <c r="P29"/>
      <c r="Q29"/>
      <c r="R29"/>
      <c r="S29" s="5"/>
      <c r="T29"/>
      <c r="U29"/>
      <c r="V29"/>
    </row>
    <row r="30" spans="1:22" x14ac:dyDescent="0.3">
      <c r="A30" s="10" t="s">
        <v>7</v>
      </c>
      <c r="B30" s="10">
        <v>2642</v>
      </c>
      <c r="C30" s="15"/>
      <c r="D30" s="10">
        <v>33</v>
      </c>
      <c r="E30" s="15">
        <f>B30+C30</f>
        <v>2642</v>
      </c>
      <c r="F30" s="13">
        <f>E30/D30*1000</f>
        <v>80060.606060606064</v>
      </c>
      <c r="G30" s="13"/>
      <c r="J30" s="13"/>
      <c r="K30" s="15"/>
      <c r="L30" s="13"/>
      <c r="M30"/>
      <c r="N30"/>
      <c r="O30"/>
      <c r="P30"/>
      <c r="Q30"/>
      <c r="R30"/>
      <c r="S30"/>
      <c r="T30"/>
      <c r="U30"/>
      <c r="V30"/>
    </row>
    <row r="31" spans="1:22" x14ac:dyDescent="0.3">
      <c r="A31" s="10" t="s">
        <v>131</v>
      </c>
      <c r="B31" s="15">
        <f>B29-B30</f>
        <v>10352</v>
      </c>
      <c r="C31" s="15"/>
      <c r="D31" s="10">
        <v>33</v>
      </c>
      <c r="E31" s="15">
        <f>B31+C31</f>
        <v>10352</v>
      </c>
      <c r="F31" s="13">
        <f>E31/D31*1000</f>
        <v>313696.96969696967</v>
      </c>
      <c r="J31" s="13"/>
      <c r="K31" s="15"/>
      <c r="L31" s="13"/>
      <c r="M31"/>
      <c r="N31"/>
      <c r="O31"/>
      <c r="P31"/>
      <c r="Q31"/>
      <c r="R31"/>
      <c r="S31"/>
      <c r="T31"/>
      <c r="U31"/>
      <c r="V31"/>
    </row>
    <row r="32" spans="1:22" x14ac:dyDescent="0.3">
      <c r="B32" s="16"/>
      <c r="C32" s="15"/>
      <c r="E32" s="15"/>
      <c r="F32" s="13"/>
      <c r="J32" s="13"/>
      <c r="K32" s="15"/>
      <c r="L32" s="13"/>
      <c r="T32"/>
      <c r="U32"/>
      <c r="V32"/>
    </row>
    <row r="33" spans="1:22" x14ac:dyDescent="0.3">
      <c r="J33" s="13"/>
      <c r="K33" s="15"/>
      <c r="L33" s="13"/>
      <c r="T33"/>
      <c r="U33"/>
      <c r="V33"/>
    </row>
    <row r="34" spans="1:22" x14ac:dyDescent="0.3">
      <c r="H34" s="15"/>
      <c r="J34" s="15"/>
      <c r="K34" s="15"/>
      <c r="L34" s="13"/>
      <c r="T34"/>
      <c r="U34"/>
      <c r="V34"/>
    </row>
    <row r="35" spans="1:22" x14ac:dyDescent="0.3">
      <c r="A35" s="14" t="s">
        <v>49</v>
      </c>
      <c r="C35"/>
      <c r="D35"/>
      <c r="E35"/>
      <c r="F35"/>
      <c r="G35"/>
      <c r="H35"/>
      <c r="I35" s="18"/>
      <c r="J35" s="16"/>
      <c r="K35" s="15"/>
      <c r="L35" s="13"/>
      <c r="T35"/>
      <c r="U35"/>
      <c r="V35"/>
    </row>
    <row r="36" spans="1:22" x14ac:dyDescent="0.3">
      <c r="A36" s="10" t="s">
        <v>50</v>
      </c>
      <c r="C36"/>
      <c r="D36"/>
      <c r="E36"/>
      <c r="F36"/>
      <c r="G36"/>
      <c r="H36"/>
      <c r="J36" s="16"/>
      <c r="K36" s="15"/>
      <c r="L36" s="13"/>
      <c r="T36"/>
      <c r="U36"/>
      <c r="V36"/>
    </row>
    <row r="37" spans="1:22" x14ac:dyDescent="0.3">
      <c r="A37" s="10" t="s">
        <v>51</v>
      </c>
      <c r="C37"/>
      <c r="D37"/>
      <c r="E37"/>
      <c r="F37"/>
      <c r="G37"/>
      <c r="H37"/>
      <c r="I37" s="14"/>
      <c r="J37" s="16"/>
      <c r="K37" s="15"/>
      <c r="L37" s="13"/>
      <c r="T37"/>
      <c r="U37"/>
      <c r="V37"/>
    </row>
    <row r="38" spans="1:22" x14ac:dyDescent="0.3">
      <c r="I38" s="14"/>
      <c r="J38" s="16"/>
      <c r="K38" s="15"/>
      <c r="L38" s="13"/>
      <c r="T38"/>
      <c r="U38"/>
      <c r="V38"/>
    </row>
    <row r="39" spans="1:22" x14ac:dyDescent="0.3">
      <c r="A39" s="10" t="s">
        <v>52</v>
      </c>
      <c r="C39"/>
      <c r="D39"/>
      <c r="E39"/>
      <c r="F39"/>
      <c r="G39"/>
      <c r="H39"/>
      <c r="I39" s="14"/>
      <c r="J39" s="16"/>
      <c r="K39" s="15"/>
      <c r="L39" s="13"/>
      <c r="T39"/>
      <c r="U39"/>
      <c r="V39"/>
    </row>
    <row r="40" spans="1:22" x14ac:dyDescent="0.3">
      <c r="C40"/>
      <c r="D40"/>
      <c r="E40"/>
      <c r="F40"/>
      <c r="G40"/>
      <c r="H40"/>
      <c r="I40" s="14"/>
      <c r="J40" s="16"/>
      <c r="K40" s="15"/>
      <c r="L40" s="13"/>
      <c r="T40"/>
      <c r="U40"/>
      <c r="V40"/>
    </row>
    <row r="41" spans="1:22" x14ac:dyDescent="0.3">
      <c r="A41" s="10" t="s">
        <v>53</v>
      </c>
      <c r="C41"/>
      <c r="D41"/>
      <c r="E41"/>
      <c r="F41"/>
      <c r="G41"/>
      <c r="H41"/>
      <c r="I41" s="14"/>
      <c r="J41" s="16"/>
      <c r="K41" s="15"/>
      <c r="L41" s="13"/>
      <c r="T41"/>
      <c r="U41"/>
      <c r="V41"/>
    </row>
    <row r="42" spans="1:22" x14ac:dyDescent="0.3">
      <c r="A42" s="10" t="s">
        <v>54</v>
      </c>
      <c r="C42"/>
      <c r="D42"/>
      <c r="E42"/>
      <c r="F42"/>
      <c r="G42"/>
      <c r="H42"/>
      <c r="I42" s="14"/>
      <c r="J42" s="16"/>
      <c r="K42" s="15"/>
      <c r="L42" s="13"/>
      <c r="T42"/>
      <c r="U42"/>
      <c r="V42"/>
    </row>
    <row r="43" spans="1:22" x14ac:dyDescent="0.3">
      <c r="C43"/>
      <c r="D43"/>
      <c r="E43"/>
      <c r="F43"/>
      <c r="G43"/>
      <c r="H43"/>
      <c r="I43" s="14"/>
      <c r="J43" s="16"/>
      <c r="K43" s="15"/>
      <c r="L43" s="13"/>
      <c r="T43"/>
      <c r="U43"/>
      <c r="V43"/>
    </row>
    <row r="44" spans="1:22" x14ac:dyDescent="0.3">
      <c r="C44"/>
      <c r="D44"/>
      <c r="E44"/>
      <c r="F44"/>
      <c r="G44"/>
      <c r="H44"/>
      <c r="I44" s="14"/>
      <c r="J44" s="16"/>
      <c r="K44" s="15"/>
      <c r="L44" s="13"/>
      <c r="T44"/>
      <c r="U44"/>
      <c r="V44"/>
    </row>
    <row r="45" spans="1:22" x14ac:dyDescent="0.3">
      <c r="C45" s="15"/>
      <c r="D45" s="15"/>
      <c r="E45" s="14"/>
      <c r="F45" s="15"/>
      <c r="G45" s="15"/>
      <c r="H45" s="15"/>
      <c r="I45" s="14"/>
      <c r="J45" s="16"/>
      <c r="K45" s="15"/>
      <c r="L45" s="13"/>
      <c r="T45"/>
      <c r="U45"/>
      <c r="V45"/>
    </row>
    <row r="46" spans="1:22" x14ac:dyDescent="0.3">
      <c r="C46" s="15"/>
      <c r="E46" s="15"/>
      <c r="F46" s="18"/>
      <c r="G46" s="15"/>
      <c r="H46" s="15"/>
      <c r="I46" s="14"/>
      <c r="J46" s="16"/>
      <c r="K46" s="15"/>
      <c r="L46" s="13"/>
      <c r="T46"/>
      <c r="U46"/>
      <c r="V46"/>
    </row>
    <row r="47" spans="1:22" x14ac:dyDescent="0.3">
      <c r="C47" s="15"/>
      <c r="E47" s="15"/>
      <c r="G47" s="15"/>
      <c r="H47" s="15"/>
      <c r="I47" s="14"/>
      <c r="J47" s="13"/>
      <c r="K47" s="15"/>
      <c r="L47" s="13"/>
      <c r="T47"/>
      <c r="U47"/>
      <c r="V47"/>
    </row>
    <row r="48" spans="1:22" x14ac:dyDescent="0.3">
      <c r="C48" s="15"/>
      <c r="F48" s="15"/>
      <c r="H48" s="15"/>
      <c r="J48" s="13"/>
      <c r="K48" s="15"/>
      <c r="L48" s="13"/>
      <c r="O48" s="14"/>
      <c r="T48"/>
      <c r="U48"/>
      <c r="V48"/>
    </row>
    <row r="49" spans="3:22" x14ac:dyDescent="0.3">
      <c r="C49" s="15"/>
      <c r="D49" s="15"/>
      <c r="F49" s="15"/>
      <c r="H49" s="15"/>
      <c r="I49" s="14"/>
      <c r="J49" s="13"/>
      <c r="K49" s="15"/>
      <c r="L49" s="13"/>
      <c r="T49"/>
      <c r="U49"/>
      <c r="V49"/>
    </row>
    <row r="50" spans="3:22" x14ac:dyDescent="0.3">
      <c r="C50" s="15"/>
      <c r="D50" s="15"/>
      <c r="G50" s="15"/>
      <c r="H50" s="15"/>
      <c r="J50" s="13"/>
      <c r="K50" s="15"/>
      <c r="L50" s="13"/>
      <c r="T50"/>
      <c r="U50"/>
      <c r="V50"/>
    </row>
    <row r="51" spans="3:22" x14ac:dyDescent="0.3">
      <c r="C51" s="15"/>
      <c r="D51" s="15"/>
      <c r="E51" s="15"/>
      <c r="H51" s="15"/>
      <c r="K51" s="15"/>
    </row>
    <row r="52" spans="3:22" x14ac:dyDescent="0.3">
      <c r="C52" s="15"/>
      <c r="E52" s="15"/>
      <c r="G52" s="15"/>
      <c r="H52" s="15"/>
      <c r="K52" s="15"/>
      <c r="T52"/>
      <c r="U52"/>
      <c r="V52"/>
    </row>
    <row r="53" spans="3:22" x14ac:dyDescent="0.3">
      <c r="C53" s="15"/>
      <c r="D53" s="15"/>
      <c r="E53" s="15"/>
      <c r="H53" s="15"/>
      <c r="K53" s="15"/>
      <c r="T53"/>
      <c r="U53"/>
      <c r="V53"/>
    </row>
    <row r="54" spans="3:22" x14ac:dyDescent="0.3">
      <c r="C54" s="15"/>
      <c r="F54" s="15"/>
      <c r="H54" s="15"/>
      <c r="K54" s="15"/>
      <c r="T54"/>
      <c r="U54"/>
      <c r="V54"/>
    </row>
    <row r="55" spans="3:22" x14ac:dyDescent="0.3">
      <c r="C55" s="15"/>
      <c r="E55" s="15"/>
      <c r="F55" s="15"/>
      <c r="H55" s="15"/>
      <c r="K55" s="15"/>
      <c r="T55"/>
      <c r="U55"/>
      <c r="V55"/>
    </row>
    <row r="56" spans="3:22" x14ac:dyDescent="0.3">
      <c r="C56" s="15"/>
      <c r="D56" s="15"/>
      <c r="G56" s="15"/>
      <c r="H56" s="15"/>
      <c r="K56" s="15"/>
      <c r="T56"/>
      <c r="U56"/>
      <c r="V56"/>
    </row>
    <row r="57" spans="3:22" x14ac:dyDescent="0.3">
      <c r="C57" s="15"/>
      <c r="E57" s="15"/>
      <c r="G57" s="15"/>
      <c r="H57" s="15"/>
      <c r="K57" s="15"/>
      <c r="T57"/>
      <c r="U57"/>
      <c r="V57"/>
    </row>
    <row r="58" spans="3:22" x14ac:dyDescent="0.3">
      <c r="C58" s="15"/>
      <c r="D58" s="15"/>
      <c r="E58" s="15"/>
      <c r="H58" s="15"/>
      <c r="K58" s="15"/>
      <c r="T58"/>
      <c r="U58"/>
      <c r="V58"/>
    </row>
    <row r="59" spans="3:22" x14ac:dyDescent="0.3">
      <c r="C59" s="15"/>
      <c r="D59" s="15"/>
      <c r="F59" s="15"/>
      <c r="H59" s="15"/>
      <c r="K59" s="15"/>
      <c r="T59"/>
      <c r="U59"/>
      <c r="V59"/>
    </row>
    <row r="60" spans="3:22" x14ac:dyDescent="0.3">
      <c r="C60" s="15"/>
      <c r="E60" s="15"/>
      <c r="H60" s="15"/>
      <c r="K60" s="15"/>
      <c r="T60"/>
      <c r="U60"/>
      <c r="V60"/>
    </row>
    <row r="61" spans="3:22" x14ac:dyDescent="0.3">
      <c r="C61" s="15"/>
      <c r="D61" s="15"/>
      <c r="E61" s="15"/>
      <c r="G61" s="15"/>
      <c r="H61" s="15"/>
      <c r="K61" s="15"/>
    </row>
    <row r="62" spans="3:22" x14ac:dyDescent="0.3">
      <c r="C62" s="15"/>
      <c r="D62" s="15"/>
      <c r="E62" s="15"/>
      <c r="H62" s="15"/>
      <c r="K62" s="15"/>
    </row>
    <row r="63" spans="3:22" x14ac:dyDescent="0.3">
      <c r="C63" s="15"/>
      <c r="E63" s="15"/>
      <c r="H63" s="15"/>
      <c r="K63" s="15"/>
    </row>
    <row r="64" spans="3:22" x14ac:dyDescent="0.3">
      <c r="C64" s="15"/>
      <c r="F64" s="15"/>
      <c r="H64" s="15"/>
    </row>
    <row r="65" spans="2:8" x14ac:dyDescent="0.3">
      <c r="C65" s="15"/>
      <c r="F65" s="15"/>
      <c r="H65" s="15"/>
    </row>
    <row r="66" spans="2:8" x14ac:dyDescent="0.3">
      <c r="C66" s="15"/>
      <c r="D66" s="15"/>
      <c r="G66" s="15"/>
      <c r="H66" s="15"/>
    </row>
    <row r="67" spans="2:8" x14ac:dyDescent="0.3">
      <c r="C67" s="15"/>
      <c r="E67" s="15"/>
      <c r="G67" s="15"/>
      <c r="H67" s="15"/>
    </row>
    <row r="68" spans="2:8" x14ac:dyDescent="0.3">
      <c r="C68" s="15"/>
      <c r="D68" s="15"/>
      <c r="E68" s="15"/>
      <c r="H68" s="15"/>
    </row>
    <row r="69" spans="2:8" x14ac:dyDescent="0.3">
      <c r="C69" s="15"/>
      <c r="D69" s="15"/>
      <c r="F69" s="15"/>
      <c r="H69" s="15"/>
    </row>
    <row r="70" spans="2:8" x14ac:dyDescent="0.3">
      <c r="C70" s="15"/>
      <c r="E70" s="15"/>
      <c r="H70" s="15"/>
    </row>
    <row r="71" spans="2:8" x14ac:dyDescent="0.3">
      <c r="C71" s="15"/>
      <c r="E71" s="15"/>
      <c r="H71" s="15"/>
    </row>
    <row r="72" spans="2:8" x14ac:dyDescent="0.3">
      <c r="C72" s="15"/>
      <c r="D72" s="15"/>
      <c r="H72" s="15"/>
    </row>
    <row r="73" spans="2:8" x14ac:dyDescent="0.3">
      <c r="C73" s="15"/>
      <c r="E73" s="15"/>
      <c r="F73" s="15"/>
      <c r="H73" s="15"/>
    </row>
    <row r="74" spans="2:8" x14ac:dyDescent="0.3">
      <c r="B74" s="15"/>
      <c r="C74" s="15"/>
      <c r="E74" s="15"/>
      <c r="H74" s="15"/>
    </row>
    <row r="75" spans="2:8" x14ac:dyDescent="0.3">
      <c r="C75" s="15"/>
      <c r="F75" s="15"/>
    </row>
    <row r="76" spans="2:8" x14ac:dyDescent="0.3">
      <c r="C76" s="15"/>
      <c r="E76" s="15"/>
    </row>
    <row r="77" spans="2:8" x14ac:dyDescent="0.3">
      <c r="C77" s="15"/>
      <c r="E77" s="15"/>
      <c r="G77" s="15"/>
    </row>
    <row r="78" spans="2:8" x14ac:dyDescent="0.3">
      <c r="B78" s="15"/>
      <c r="C78" s="15"/>
      <c r="F78" s="15"/>
    </row>
    <row r="79" spans="2:8" x14ac:dyDescent="0.3">
      <c r="B79" s="15"/>
      <c r="C79" s="15"/>
      <c r="D79" s="15"/>
      <c r="F79" s="15"/>
    </row>
    <row r="80" spans="2:8" x14ac:dyDescent="0.3">
      <c r="B80" s="15"/>
      <c r="C80" s="15"/>
    </row>
    <row r="81" spans="3:7" x14ac:dyDescent="0.3">
      <c r="C81" s="15"/>
      <c r="E81" s="15"/>
      <c r="G81" s="15"/>
    </row>
    <row r="82" spans="3:7" x14ac:dyDescent="0.3">
      <c r="C82" s="15"/>
    </row>
    <row r="83" spans="3:7" x14ac:dyDescent="0.3">
      <c r="C83" s="15"/>
      <c r="F83" s="15"/>
    </row>
    <row r="84" spans="3:7" x14ac:dyDescent="0.3">
      <c r="C84" s="15"/>
      <c r="F8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M27" sqref="M26:M27"/>
    </sheetView>
  </sheetViews>
  <sheetFormatPr defaultColWidth="9.109375" defaultRowHeight="14.4" x14ac:dyDescent="0.3"/>
  <cols>
    <col min="1" max="1" width="11.5546875" style="10" customWidth="1"/>
    <col min="2" max="2" width="18.88671875" style="10" customWidth="1"/>
    <col min="3" max="4" width="14" style="10" customWidth="1"/>
    <col min="5" max="5" width="15.6640625" style="10" customWidth="1"/>
    <col min="6" max="6" width="9.109375" style="10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44424</v>
      </c>
      <c r="B4">
        <v>1</v>
      </c>
      <c r="C4" s="10">
        <v>25</v>
      </c>
      <c r="D4" s="15">
        <v>597</v>
      </c>
      <c r="E4" s="15">
        <f>+C4+D4</f>
        <v>622</v>
      </c>
      <c r="F4" s="10">
        <v>53</v>
      </c>
      <c r="G4" s="13">
        <f>(1000/F4)*C4</f>
        <v>471.69811320754718</v>
      </c>
      <c r="I4" s="10">
        <v>26</v>
      </c>
      <c r="J4" s="15">
        <v>671</v>
      </c>
      <c r="K4" s="15">
        <f>I4+J4</f>
        <v>697</v>
      </c>
      <c r="L4" s="10">
        <v>53</v>
      </c>
      <c r="M4" s="10">
        <f t="shared" ref="M4:M13" si="0">+(C4-I4)/C4*100</f>
        <v>-4</v>
      </c>
      <c r="N4" s="10">
        <f t="shared" ref="N4:N13" si="1">+(D4-J4)/D4*100</f>
        <v>-12.395309882747069</v>
      </c>
      <c r="O4" s="10">
        <f t="shared" ref="O4:O13" si="2">+(E4-K4)/E4*100</f>
        <v>-12.057877813504824</v>
      </c>
      <c r="P4" s="13">
        <f t="shared" ref="P4:P13" si="3">(1000/L4)*I4</f>
        <v>490.56603773584908</v>
      </c>
    </row>
    <row r="5" spans="1:16" x14ac:dyDescent="0.3">
      <c r="A5" s="2">
        <v>44424</v>
      </c>
      <c r="B5">
        <v>2</v>
      </c>
      <c r="C5" s="10">
        <v>25</v>
      </c>
      <c r="D5" s="15">
        <v>708</v>
      </c>
      <c r="E5" s="15">
        <f t="shared" ref="E5:E13" si="4">+C5+D5</f>
        <v>733</v>
      </c>
      <c r="F5" s="10">
        <v>50</v>
      </c>
      <c r="G5" s="13">
        <f t="shared" ref="G5:G13" si="5">(1000/F5)*C5</f>
        <v>500</v>
      </c>
      <c r="I5" s="10">
        <v>35</v>
      </c>
      <c r="J5" s="15">
        <v>554</v>
      </c>
      <c r="K5" s="15">
        <f t="shared" ref="K5:K13" si="6">I5+J5</f>
        <v>589</v>
      </c>
      <c r="L5" s="10">
        <v>50</v>
      </c>
      <c r="M5" s="10">
        <f t="shared" si="0"/>
        <v>-40</v>
      </c>
      <c r="N5" s="10">
        <f t="shared" si="1"/>
        <v>21.751412429378529</v>
      </c>
      <c r="O5" s="10">
        <f t="shared" si="2"/>
        <v>19.645293315143249</v>
      </c>
      <c r="P5" s="13">
        <f t="shared" si="3"/>
        <v>700</v>
      </c>
    </row>
    <row r="6" spans="1:16" x14ac:dyDescent="0.3">
      <c r="A6" s="2">
        <v>44424</v>
      </c>
      <c r="B6">
        <v>3</v>
      </c>
      <c r="C6" s="10">
        <v>23</v>
      </c>
      <c r="D6" s="15">
        <v>888</v>
      </c>
      <c r="E6" s="15">
        <f t="shared" si="4"/>
        <v>911</v>
      </c>
      <c r="F6" s="10">
        <v>50</v>
      </c>
      <c r="G6" s="13">
        <f t="shared" si="5"/>
        <v>460</v>
      </c>
      <c r="I6" s="10">
        <v>25</v>
      </c>
      <c r="J6" s="15">
        <v>521</v>
      </c>
      <c r="K6" s="15">
        <f t="shared" si="6"/>
        <v>546</v>
      </c>
      <c r="L6" s="10">
        <v>50</v>
      </c>
      <c r="M6" s="10">
        <f t="shared" si="0"/>
        <v>-8.695652173913043</v>
      </c>
      <c r="N6" s="10">
        <f t="shared" si="1"/>
        <v>41.328828828828826</v>
      </c>
      <c r="O6" s="10">
        <f t="shared" si="2"/>
        <v>40.065861690450056</v>
      </c>
      <c r="P6" s="13">
        <f t="shared" si="3"/>
        <v>500</v>
      </c>
    </row>
    <row r="7" spans="1:16" x14ac:dyDescent="0.3">
      <c r="A7" s="2">
        <v>44424</v>
      </c>
      <c r="B7">
        <v>4</v>
      </c>
      <c r="C7" s="10">
        <v>36</v>
      </c>
      <c r="D7" s="15">
        <v>1916</v>
      </c>
      <c r="E7" s="15">
        <f t="shared" si="4"/>
        <v>1952</v>
      </c>
      <c r="F7" s="10">
        <v>50</v>
      </c>
      <c r="G7" s="13">
        <f t="shared" si="5"/>
        <v>720</v>
      </c>
      <c r="I7" s="10">
        <v>29</v>
      </c>
      <c r="J7" s="15">
        <v>602</v>
      </c>
      <c r="K7" s="15">
        <f t="shared" si="6"/>
        <v>631</v>
      </c>
      <c r="L7" s="10">
        <v>50</v>
      </c>
      <c r="M7" s="10">
        <f t="shared" si="0"/>
        <v>19.444444444444446</v>
      </c>
      <c r="N7" s="10">
        <f t="shared" si="1"/>
        <v>68.580375782880992</v>
      </c>
      <c r="O7" s="10">
        <f t="shared" si="2"/>
        <v>67.674180327868854</v>
      </c>
      <c r="P7" s="13">
        <f t="shared" si="3"/>
        <v>580</v>
      </c>
    </row>
    <row r="8" spans="1:16" x14ac:dyDescent="0.3">
      <c r="A8" s="2">
        <v>44424</v>
      </c>
      <c r="B8">
        <v>5</v>
      </c>
      <c r="C8" s="10">
        <v>35</v>
      </c>
      <c r="D8" s="15">
        <v>1253</v>
      </c>
      <c r="E8" s="15">
        <f t="shared" si="4"/>
        <v>1288</v>
      </c>
      <c r="F8" s="15">
        <v>50</v>
      </c>
      <c r="G8" s="13">
        <f t="shared" si="5"/>
        <v>700</v>
      </c>
      <c r="I8" s="10">
        <v>21</v>
      </c>
      <c r="J8" s="15">
        <v>1028</v>
      </c>
      <c r="K8" s="15">
        <f t="shared" si="6"/>
        <v>1049</v>
      </c>
      <c r="L8" s="15">
        <v>50</v>
      </c>
      <c r="M8" s="10">
        <f t="shared" si="0"/>
        <v>40</v>
      </c>
      <c r="N8" s="10">
        <f t="shared" si="1"/>
        <v>17.956903431763767</v>
      </c>
      <c r="O8" s="10">
        <f t="shared" si="2"/>
        <v>18.555900621118013</v>
      </c>
      <c r="P8" s="13">
        <f t="shared" si="3"/>
        <v>420</v>
      </c>
    </row>
    <row r="9" spans="1:16" x14ac:dyDescent="0.3">
      <c r="A9" s="2">
        <v>44424</v>
      </c>
      <c r="B9">
        <v>6</v>
      </c>
      <c r="C9" s="10">
        <v>43</v>
      </c>
      <c r="D9" s="15">
        <v>1235</v>
      </c>
      <c r="E9" s="15">
        <f t="shared" si="4"/>
        <v>1278</v>
      </c>
      <c r="F9" s="10">
        <v>50</v>
      </c>
      <c r="G9" s="13">
        <f t="shared" si="5"/>
        <v>860</v>
      </c>
      <c r="I9" s="10">
        <v>39</v>
      </c>
      <c r="J9" s="15">
        <v>942</v>
      </c>
      <c r="K9" s="15">
        <f t="shared" si="6"/>
        <v>981</v>
      </c>
      <c r="L9" s="10">
        <v>50</v>
      </c>
      <c r="M9" s="10">
        <f t="shared" si="0"/>
        <v>9.3023255813953494</v>
      </c>
      <c r="N9" s="10">
        <f t="shared" si="1"/>
        <v>23.724696356275306</v>
      </c>
      <c r="O9" s="10">
        <f t="shared" si="2"/>
        <v>23.239436619718308</v>
      </c>
      <c r="P9" s="13">
        <f t="shared" si="3"/>
        <v>780</v>
      </c>
    </row>
    <row r="10" spans="1:16" x14ac:dyDescent="0.3">
      <c r="A10" s="2">
        <v>44424</v>
      </c>
      <c r="B10">
        <v>7</v>
      </c>
      <c r="C10" s="10">
        <v>28</v>
      </c>
      <c r="D10" s="15">
        <v>804</v>
      </c>
      <c r="E10" s="15">
        <f t="shared" si="4"/>
        <v>832</v>
      </c>
      <c r="F10" s="15">
        <v>50</v>
      </c>
      <c r="G10" s="13">
        <f t="shared" si="5"/>
        <v>560</v>
      </c>
      <c r="I10" s="10">
        <v>31</v>
      </c>
      <c r="J10" s="10">
        <v>875</v>
      </c>
      <c r="K10" s="15">
        <f t="shared" si="6"/>
        <v>906</v>
      </c>
      <c r="L10" s="15">
        <v>50</v>
      </c>
      <c r="M10" s="10">
        <f t="shared" si="0"/>
        <v>-10.714285714285714</v>
      </c>
      <c r="N10" s="10">
        <f t="shared" si="1"/>
        <v>-8.8308457711442792</v>
      </c>
      <c r="O10" s="10">
        <f t="shared" si="2"/>
        <v>-8.8942307692307701</v>
      </c>
      <c r="P10" s="13">
        <f t="shared" si="3"/>
        <v>620</v>
      </c>
    </row>
    <row r="11" spans="1:16" x14ac:dyDescent="0.3">
      <c r="A11" s="2">
        <v>44424</v>
      </c>
      <c r="B11">
        <v>8</v>
      </c>
      <c r="C11" s="10">
        <v>27</v>
      </c>
      <c r="D11" s="15">
        <v>805</v>
      </c>
      <c r="E11" s="15">
        <f t="shared" si="4"/>
        <v>832</v>
      </c>
      <c r="F11" s="10">
        <v>50</v>
      </c>
      <c r="G11" s="13">
        <f t="shared" si="5"/>
        <v>540</v>
      </c>
      <c r="I11" s="10">
        <v>35</v>
      </c>
      <c r="J11" s="10">
        <v>923</v>
      </c>
      <c r="K11" s="15">
        <f t="shared" si="6"/>
        <v>958</v>
      </c>
      <c r="L11" s="10">
        <v>50</v>
      </c>
      <c r="M11" s="10">
        <f t="shared" si="0"/>
        <v>-29.629629629629626</v>
      </c>
      <c r="N11" s="10">
        <f t="shared" si="1"/>
        <v>-14.658385093167702</v>
      </c>
      <c r="O11" s="10">
        <f t="shared" si="2"/>
        <v>-15.144230769230768</v>
      </c>
      <c r="P11" s="13">
        <f t="shared" si="3"/>
        <v>700</v>
      </c>
    </row>
    <row r="12" spans="1:16" x14ac:dyDescent="0.3">
      <c r="A12" s="2">
        <v>44424</v>
      </c>
      <c r="B12">
        <v>9</v>
      </c>
      <c r="C12" s="10">
        <v>42</v>
      </c>
      <c r="D12" s="15">
        <v>850</v>
      </c>
      <c r="E12" s="15">
        <f t="shared" si="4"/>
        <v>892</v>
      </c>
      <c r="F12" s="10">
        <v>50</v>
      </c>
      <c r="G12" s="13">
        <f t="shared" si="5"/>
        <v>840</v>
      </c>
      <c r="I12" s="10">
        <v>42</v>
      </c>
      <c r="J12" s="15">
        <v>1006</v>
      </c>
      <c r="K12" s="15">
        <f t="shared" si="6"/>
        <v>1048</v>
      </c>
      <c r="L12" s="10">
        <v>50</v>
      </c>
      <c r="M12" s="10">
        <f t="shared" si="0"/>
        <v>0</v>
      </c>
      <c r="N12" s="10">
        <f t="shared" si="1"/>
        <v>-18.352941176470587</v>
      </c>
      <c r="O12" s="10">
        <f t="shared" si="2"/>
        <v>-17.488789237668161</v>
      </c>
      <c r="P12" s="13">
        <f t="shared" si="3"/>
        <v>840</v>
      </c>
    </row>
    <row r="13" spans="1:16" x14ac:dyDescent="0.3">
      <c r="A13" s="2">
        <v>44424</v>
      </c>
      <c r="B13">
        <v>10</v>
      </c>
      <c r="C13" s="10">
        <v>38</v>
      </c>
      <c r="D13" s="15">
        <v>1314</v>
      </c>
      <c r="E13" s="15">
        <f t="shared" si="4"/>
        <v>1352</v>
      </c>
      <c r="F13" s="10">
        <v>50</v>
      </c>
      <c r="G13" s="13">
        <f t="shared" si="5"/>
        <v>760</v>
      </c>
      <c r="I13" s="10">
        <v>27</v>
      </c>
      <c r="J13" s="10">
        <v>698</v>
      </c>
      <c r="K13" s="15">
        <f t="shared" si="6"/>
        <v>725</v>
      </c>
      <c r="L13" s="10">
        <v>50</v>
      </c>
      <c r="M13" s="10">
        <f t="shared" si="0"/>
        <v>28.947368421052634</v>
      </c>
      <c r="N13" s="10">
        <f t="shared" si="1"/>
        <v>46.879756468797559</v>
      </c>
      <c r="O13" s="10">
        <f t="shared" si="2"/>
        <v>46.375739644970416</v>
      </c>
      <c r="P13" s="13">
        <f t="shared" si="3"/>
        <v>540</v>
      </c>
    </row>
    <row r="14" spans="1:16" x14ac:dyDescent="0.3">
      <c r="G14" s="13"/>
      <c r="P14" s="13"/>
    </row>
    <row r="15" spans="1:16" x14ac:dyDescent="0.3">
      <c r="A15" s="10" t="s">
        <v>85</v>
      </c>
    </row>
    <row r="19" spans="4:7" x14ac:dyDescent="0.3">
      <c r="F19" s="13"/>
      <c r="G19" s="13"/>
    </row>
    <row r="20" spans="4:7" x14ac:dyDescent="0.3">
      <c r="D20" s="15"/>
      <c r="E20" s="15"/>
      <c r="F20" s="13"/>
      <c r="G20" s="13"/>
    </row>
    <row r="21" spans="4:7" x14ac:dyDescent="0.3">
      <c r="E21" s="15"/>
      <c r="F21" s="13"/>
      <c r="G21" s="13"/>
    </row>
    <row r="28" spans="4:7" x14ac:dyDescent="0.3">
      <c r="F28" s="15"/>
      <c r="G28" s="15"/>
    </row>
    <row r="29" spans="4:7" x14ac:dyDescent="0.3">
      <c r="F29" s="15"/>
      <c r="G29" s="15"/>
    </row>
    <row r="30" spans="4:7" x14ac:dyDescent="0.3">
      <c r="F30" s="15"/>
      <c r="G30" s="15"/>
    </row>
    <row r="31" spans="4:7" x14ac:dyDescent="0.3">
      <c r="E31" s="15"/>
      <c r="F31" s="15"/>
      <c r="G31" s="15"/>
    </row>
    <row r="32" spans="4:7" x14ac:dyDescent="0.3">
      <c r="E32" s="15"/>
      <c r="F32" s="15"/>
      <c r="G32" s="15"/>
    </row>
    <row r="33" spans="5:7" x14ac:dyDescent="0.3">
      <c r="E33" s="15"/>
      <c r="F33" s="15"/>
      <c r="G33" s="15"/>
    </row>
    <row r="34" spans="5:7" x14ac:dyDescent="0.3">
      <c r="E34" s="15"/>
      <c r="F34" s="15"/>
      <c r="G34" s="15"/>
    </row>
    <row r="35" spans="5:7" x14ac:dyDescent="0.3">
      <c r="E35" s="15"/>
      <c r="F35" s="15"/>
      <c r="G35" s="15"/>
    </row>
    <row r="36" spans="5:7" x14ac:dyDescent="0.3">
      <c r="E36" s="15"/>
      <c r="F36" s="15"/>
      <c r="G36" s="15"/>
    </row>
    <row r="37" spans="5:7" x14ac:dyDescent="0.3">
      <c r="E37" s="15"/>
      <c r="F37" s="15"/>
      <c r="G37" s="15"/>
    </row>
    <row r="38" spans="5:7" x14ac:dyDescent="0.3">
      <c r="E38" s="15"/>
      <c r="F38" s="15"/>
      <c r="G38" s="15"/>
    </row>
    <row r="39" spans="5:7" x14ac:dyDescent="0.3">
      <c r="E39" s="15"/>
      <c r="F39" s="15"/>
      <c r="G39" s="15"/>
    </row>
    <row r="40" spans="5:7" x14ac:dyDescent="0.3">
      <c r="E40" s="15"/>
      <c r="F40" s="15"/>
      <c r="G40" s="15"/>
    </row>
    <row r="41" spans="5:7" x14ac:dyDescent="0.3">
      <c r="E41" s="15"/>
      <c r="F41" s="15"/>
      <c r="G41" s="15"/>
    </row>
    <row r="42" spans="5:7" x14ac:dyDescent="0.3">
      <c r="E42" s="15"/>
      <c r="F42" s="15"/>
      <c r="G42" s="15"/>
    </row>
    <row r="43" spans="5:7" x14ac:dyDescent="0.3">
      <c r="E43" s="15"/>
      <c r="F43" s="15"/>
      <c r="G43" s="15"/>
    </row>
    <row r="44" spans="5:7" x14ac:dyDescent="0.3">
      <c r="E44" s="15"/>
      <c r="F44" s="15"/>
      <c r="G44" s="15"/>
    </row>
    <row r="45" spans="5:7" x14ac:dyDescent="0.3">
      <c r="E45" s="15"/>
      <c r="F45" s="15"/>
      <c r="G45" s="15"/>
    </row>
    <row r="46" spans="5:7" x14ac:dyDescent="0.3">
      <c r="E46" s="15"/>
      <c r="F46" s="15"/>
      <c r="G46" s="15"/>
    </row>
    <row r="49" spans="5:6" x14ac:dyDescent="0.3">
      <c r="E49" s="15"/>
      <c r="F49" s="15"/>
    </row>
    <row r="51" spans="5:6" x14ac:dyDescent="0.3">
      <c r="E51" s="15"/>
      <c r="F51" s="15"/>
    </row>
    <row r="52" spans="5:6" x14ac:dyDescent="0.3">
      <c r="E52" s="15"/>
      <c r="F52" s="15"/>
    </row>
    <row r="53" spans="5:6" x14ac:dyDescent="0.3">
      <c r="E53" s="15"/>
      <c r="F53" s="15"/>
    </row>
    <row r="54" spans="5:6" x14ac:dyDescent="0.3">
      <c r="E54" s="15"/>
      <c r="F54" s="15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activeCell="B32" sqref="B32:E33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9" width="17.44140625" style="10" customWidth="1"/>
    <col min="10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44490</v>
      </c>
      <c r="B4" s="3" t="s">
        <v>42</v>
      </c>
      <c r="C4" s="10">
        <v>13</v>
      </c>
      <c r="D4" s="15">
        <v>1814</v>
      </c>
      <c r="E4" s="15">
        <f t="shared" ref="E4:E12" si="0">+C4+D4</f>
        <v>1827</v>
      </c>
      <c r="F4" s="10">
        <v>33</v>
      </c>
      <c r="G4" s="13">
        <f t="shared" ref="G4:G12" si="1">(1000/F4)*C4</f>
        <v>393.93939393939394</v>
      </c>
      <c r="I4" s="10">
        <v>13</v>
      </c>
      <c r="J4" s="15">
        <v>5565</v>
      </c>
      <c r="K4" s="15">
        <f t="shared" ref="K4:K12" si="2">+I4+J4</f>
        <v>5578</v>
      </c>
      <c r="L4" s="10">
        <v>33</v>
      </c>
      <c r="M4" s="10">
        <f>+(C4-I4)/C4*100</f>
        <v>0</v>
      </c>
      <c r="N4" s="10">
        <f>+(D4-J4)/D4*100</f>
        <v>-206.78059536934953</v>
      </c>
      <c r="O4" s="10">
        <f>+(E4-K4)/E4*100</f>
        <v>-205.30925013683637</v>
      </c>
      <c r="P4" s="13">
        <f t="shared" ref="P4:P12" si="3">(1000/L4)*I4</f>
        <v>393.93939393939394</v>
      </c>
    </row>
    <row r="5" spans="1:16" x14ac:dyDescent="0.3">
      <c r="A5" s="2">
        <v>44490</v>
      </c>
      <c r="B5" s="3" t="s">
        <v>43</v>
      </c>
      <c r="C5" s="10">
        <v>19</v>
      </c>
      <c r="D5" s="15">
        <v>1997</v>
      </c>
      <c r="E5" s="15">
        <f t="shared" si="0"/>
        <v>2016</v>
      </c>
      <c r="F5" s="10">
        <v>33</v>
      </c>
      <c r="G5" s="13">
        <f t="shared" si="1"/>
        <v>575.75757575757575</v>
      </c>
      <c r="I5" s="10">
        <v>7</v>
      </c>
      <c r="J5" s="15">
        <v>1711</v>
      </c>
      <c r="K5" s="15">
        <f t="shared" si="2"/>
        <v>1718</v>
      </c>
      <c r="L5" s="10">
        <v>33</v>
      </c>
      <c r="M5" s="10">
        <f t="shared" ref="M5:O12" si="4">+(C5-I5)/C5*100</f>
        <v>63.157894736842103</v>
      </c>
      <c r="N5" s="10">
        <f t="shared" si="4"/>
        <v>14.321482223335003</v>
      </c>
      <c r="O5" s="10">
        <f t="shared" si="4"/>
        <v>14.781746031746032</v>
      </c>
      <c r="P5" s="13">
        <f t="shared" si="3"/>
        <v>212.12121212121212</v>
      </c>
    </row>
    <row r="6" spans="1:16" x14ac:dyDescent="0.3">
      <c r="A6" s="2">
        <v>44490</v>
      </c>
      <c r="B6" s="3" t="s">
        <v>40</v>
      </c>
      <c r="C6" s="10">
        <v>17</v>
      </c>
      <c r="D6" s="15">
        <v>1933</v>
      </c>
      <c r="E6" s="15">
        <f t="shared" si="0"/>
        <v>1950</v>
      </c>
      <c r="F6" s="10">
        <v>33</v>
      </c>
      <c r="G6" s="13">
        <f t="shared" si="1"/>
        <v>515.15151515151513</v>
      </c>
      <c r="I6" s="10">
        <v>6</v>
      </c>
      <c r="J6" s="15">
        <v>2332</v>
      </c>
      <c r="K6" s="15">
        <f t="shared" si="2"/>
        <v>2338</v>
      </c>
      <c r="L6" s="10">
        <v>33</v>
      </c>
      <c r="M6" s="10">
        <f t="shared" si="4"/>
        <v>64.705882352941174</v>
      </c>
      <c r="N6" s="10">
        <f t="shared" si="4"/>
        <v>-20.641489912053803</v>
      </c>
      <c r="O6" s="10">
        <f t="shared" si="4"/>
        <v>-19.897435897435898</v>
      </c>
      <c r="P6" s="13">
        <f t="shared" si="3"/>
        <v>181.81818181818181</v>
      </c>
    </row>
    <row r="7" spans="1:16" x14ac:dyDescent="0.3">
      <c r="A7" s="2">
        <v>44490</v>
      </c>
      <c r="B7" s="3" t="s">
        <v>41</v>
      </c>
      <c r="C7" s="13">
        <v>11</v>
      </c>
      <c r="D7" s="15">
        <v>1279</v>
      </c>
      <c r="E7" s="15">
        <f t="shared" si="0"/>
        <v>1290</v>
      </c>
      <c r="F7" s="10">
        <v>33</v>
      </c>
      <c r="G7" s="13">
        <f t="shared" si="1"/>
        <v>333.33333333333337</v>
      </c>
      <c r="I7" s="13">
        <v>10</v>
      </c>
      <c r="J7" s="15">
        <v>1716</v>
      </c>
      <c r="K7" s="15">
        <f t="shared" si="2"/>
        <v>1726</v>
      </c>
      <c r="L7" s="10">
        <v>33</v>
      </c>
      <c r="M7" s="10">
        <f t="shared" si="4"/>
        <v>9.0909090909090917</v>
      </c>
      <c r="N7" s="10">
        <f t="shared" si="4"/>
        <v>-34.167318217357312</v>
      </c>
      <c r="O7" s="10">
        <f t="shared" si="4"/>
        <v>-33.798449612403104</v>
      </c>
      <c r="P7" s="13">
        <f t="shared" si="3"/>
        <v>303.03030303030306</v>
      </c>
    </row>
    <row r="8" spans="1:16" x14ac:dyDescent="0.3">
      <c r="A8" s="2">
        <v>44490</v>
      </c>
      <c r="B8" s="3" t="s">
        <v>37</v>
      </c>
      <c r="C8" s="15">
        <v>19</v>
      </c>
      <c r="D8" s="15">
        <v>2381</v>
      </c>
      <c r="E8" s="15">
        <f t="shared" si="0"/>
        <v>2400</v>
      </c>
      <c r="F8" s="10">
        <v>33</v>
      </c>
      <c r="G8" s="13">
        <f t="shared" si="1"/>
        <v>575.75757575757575</v>
      </c>
      <c r="I8" s="16">
        <v>12</v>
      </c>
      <c r="J8" s="15">
        <v>2199</v>
      </c>
      <c r="K8" s="15">
        <f t="shared" si="2"/>
        <v>2211</v>
      </c>
      <c r="L8" s="10">
        <v>33</v>
      </c>
      <c r="M8" s="10">
        <f t="shared" si="4"/>
        <v>36.84210526315789</v>
      </c>
      <c r="N8" s="10">
        <f t="shared" si="4"/>
        <v>7.6438471230575384</v>
      </c>
      <c r="O8" s="10">
        <f t="shared" si="4"/>
        <v>7.875</v>
      </c>
      <c r="P8" s="13">
        <f t="shared" si="3"/>
        <v>363.63636363636363</v>
      </c>
    </row>
    <row r="9" spans="1:16" x14ac:dyDescent="0.3">
      <c r="A9" s="2">
        <v>44490</v>
      </c>
      <c r="B9" s="3" t="s">
        <v>39</v>
      </c>
      <c r="C9" s="16">
        <v>20</v>
      </c>
      <c r="D9" s="15">
        <v>2489</v>
      </c>
      <c r="E9" s="15">
        <f t="shared" si="0"/>
        <v>2509</v>
      </c>
      <c r="F9" s="10">
        <v>33</v>
      </c>
      <c r="G9" s="13">
        <f t="shared" si="1"/>
        <v>606.06060606060612</v>
      </c>
      <c r="I9" s="16">
        <v>12</v>
      </c>
      <c r="J9" s="15">
        <v>932</v>
      </c>
      <c r="K9" s="15">
        <f t="shared" si="2"/>
        <v>944</v>
      </c>
      <c r="L9" s="10">
        <v>33</v>
      </c>
      <c r="M9" s="10">
        <f t="shared" si="4"/>
        <v>40</v>
      </c>
      <c r="N9" s="10">
        <f t="shared" si="4"/>
        <v>62.555243069505828</v>
      </c>
      <c r="O9" s="10">
        <f t="shared" si="4"/>
        <v>62.375448385811083</v>
      </c>
      <c r="P9" s="13">
        <f t="shared" si="3"/>
        <v>363.63636363636363</v>
      </c>
    </row>
    <row r="10" spans="1:16" x14ac:dyDescent="0.3">
      <c r="A10" s="2">
        <v>44490</v>
      </c>
      <c r="B10" s="3" t="s">
        <v>38</v>
      </c>
      <c r="C10" s="16">
        <v>15</v>
      </c>
      <c r="D10" s="15">
        <v>2919</v>
      </c>
      <c r="E10" s="15">
        <f t="shared" si="0"/>
        <v>2934</v>
      </c>
      <c r="F10" s="10">
        <v>33</v>
      </c>
      <c r="G10" s="13">
        <f t="shared" si="1"/>
        <v>454.54545454545456</v>
      </c>
      <c r="I10" s="16">
        <v>7</v>
      </c>
      <c r="J10" s="15">
        <v>1226</v>
      </c>
      <c r="K10" s="15">
        <f t="shared" si="2"/>
        <v>1233</v>
      </c>
      <c r="L10" s="10">
        <v>33</v>
      </c>
      <c r="M10" s="10">
        <f t="shared" si="4"/>
        <v>53.333333333333336</v>
      </c>
      <c r="N10" s="10">
        <f t="shared" si="4"/>
        <v>57.999314833847201</v>
      </c>
      <c r="O10" s="10">
        <f t="shared" si="4"/>
        <v>57.975460122699388</v>
      </c>
      <c r="P10" s="13">
        <f t="shared" si="3"/>
        <v>212.12121212121212</v>
      </c>
    </row>
    <row r="11" spans="1:16" x14ac:dyDescent="0.3">
      <c r="A11" s="2">
        <v>44490</v>
      </c>
      <c r="B11" s="3" t="s">
        <v>36</v>
      </c>
      <c r="C11" s="13">
        <v>13</v>
      </c>
      <c r="D11" s="15">
        <v>1767</v>
      </c>
      <c r="E11" s="15">
        <f t="shared" si="0"/>
        <v>1780</v>
      </c>
      <c r="F11" s="10">
        <v>33</v>
      </c>
      <c r="G11" s="13">
        <f t="shared" si="1"/>
        <v>393.93939393939394</v>
      </c>
      <c r="I11" s="13">
        <v>21</v>
      </c>
      <c r="J11" s="15">
        <v>4678</v>
      </c>
      <c r="K11" s="15">
        <f t="shared" si="2"/>
        <v>4699</v>
      </c>
      <c r="L11" s="10">
        <v>33</v>
      </c>
      <c r="M11" s="10">
        <f t="shared" si="4"/>
        <v>-61.53846153846154</v>
      </c>
      <c r="N11" s="10">
        <f t="shared" si="4"/>
        <v>-164.74250141482739</v>
      </c>
      <c r="O11" s="10">
        <f t="shared" si="4"/>
        <v>-163.98876404494382</v>
      </c>
      <c r="P11" s="13">
        <f t="shared" si="3"/>
        <v>636.36363636363637</v>
      </c>
    </row>
    <row r="12" spans="1:16" x14ac:dyDescent="0.3">
      <c r="A12" s="2">
        <v>44490</v>
      </c>
      <c r="B12" s="3" t="s">
        <v>44</v>
      </c>
      <c r="C12" s="13">
        <v>26</v>
      </c>
      <c r="D12" s="15">
        <v>1781</v>
      </c>
      <c r="E12" s="15">
        <f t="shared" si="0"/>
        <v>1807</v>
      </c>
      <c r="F12" s="10">
        <v>33</v>
      </c>
      <c r="G12" s="13">
        <f t="shared" si="1"/>
        <v>787.87878787878788</v>
      </c>
      <c r="I12" s="13">
        <v>108</v>
      </c>
      <c r="J12" s="15">
        <v>4054</v>
      </c>
      <c r="K12" s="15">
        <f t="shared" si="2"/>
        <v>4162</v>
      </c>
      <c r="L12" s="10">
        <v>33</v>
      </c>
      <c r="M12" s="10">
        <f t="shared" si="4"/>
        <v>-315.38461538461536</v>
      </c>
      <c r="N12" s="10">
        <f t="shared" si="4"/>
        <v>-127.62492981471082</v>
      </c>
      <c r="O12" s="10">
        <f t="shared" si="4"/>
        <v>-130.32650802434975</v>
      </c>
      <c r="P12" s="13">
        <f t="shared" si="3"/>
        <v>3272.727272727273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>
        <v>44490</v>
      </c>
      <c r="B15" s="3" t="s">
        <v>42</v>
      </c>
      <c r="C15" s="13">
        <v>7</v>
      </c>
      <c r="D15" s="15">
        <v>2204</v>
      </c>
      <c r="E15" s="15">
        <f t="shared" ref="E15:E22" si="5">+C15+D15</f>
        <v>2211</v>
      </c>
      <c r="F15" s="10">
        <v>33</v>
      </c>
      <c r="G15" s="13">
        <f t="shared" ref="G15:G22" si="6">(1000/F15)*C15</f>
        <v>212.12121212121212</v>
      </c>
      <c r="I15" s="10">
        <v>8</v>
      </c>
      <c r="J15" s="15">
        <v>2584</v>
      </c>
      <c r="K15" s="15">
        <f t="shared" ref="K15:K22" si="7">+I15+J15</f>
        <v>2592</v>
      </c>
      <c r="L15" s="10">
        <v>33</v>
      </c>
      <c r="M15" s="10">
        <f>+(C15-I15)/C15*100</f>
        <v>-14.285714285714285</v>
      </c>
      <c r="N15" s="10">
        <f t="shared" ref="M15:O22" si="8">+(D15-J15)/D15*100</f>
        <v>-17.241379310344829</v>
      </c>
      <c r="O15" s="10">
        <f t="shared" si="8"/>
        <v>-17.232021709633649</v>
      </c>
      <c r="P15" s="13">
        <f t="shared" ref="P15:P22" si="9">(1000/L15)*I15</f>
        <v>242.42424242424244</v>
      </c>
    </row>
    <row r="16" spans="1:16" x14ac:dyDescent="0.3">
      <c r="A16" s="2">
        <v>44490</v>
      </c>
      <c r="B16" s="3" t="s">
        <v>43</v>
      </c>
      <c r="C16" s="10">
        <v>16</v>
      </c>
      <c r="D16" s="15">
        <v>14089</v>
      </c>
      <c r="E16" s="15">
        <f t="shared" si="5"/>
        <v>14105</v>
      </c>
      <c r="F16" s="10">
        <v>33</v>
      </c>
      <c r="G16" s="13">
        <f t="shared" si="6"/>
        <v>484.84848484848487</v>
      </c>
      <c r="I16" s="10">
        <v>7</v>
      </c>
      <c r="J16" s="15">
        <v>2660</v>
      </c>
      <c r="K16" s="15">
        <f t="shared" si="7"/>
        <v>2667</v>
      </c>
      <c r="L16" s="10">
        <v>33</v>
      </c>
      <c r="M16" s="10">
        <f t="shared" si="8"/>
        <v>56.25</v>
      </c>
      <c r="N16" s="10">
        <f t="shared" si="8"/>
        <v>81.120022712754633</v>
      </c>
      <c r="O16" s="10">
        <f t="shared" si="8"/>
        <v>81.091811414392055</v>
      </c>
      <c r="P16" s="13">
        <f t="shared" si="9"/>
        <v>212.12121212121212</v>
      </c>
    </row>
    <row r="17" spans="1:22" x14ac:dyDescent="0.3">
      <c r="A17" s="2">
        <v>44490</v>
      </c>
      <c r="B17" s="3" t="s">
        <v>40</v>
      </c>
      <c r="C17" s="10">
        <v>5</v>
      </c>
      <c r="D17" s="15">
        <v>2061</v>
      </c>
      <c r="E17" s="15">
        <f>+C17+D17</f>
        <v>2066</v>
      </c>
      <c r="F17" s="10">
        <v>33</v>
      </c>
      <c r="G17" s="13">
        <f t="shared" si="6"/>
        <v>151.51515151515153</v>
      </c>
      <c r="I17" s="10">
        <v>4</v>
      </c>
      <c r="J17" s="15">
        <v>9769</v>
      </c>
      <c r="K17" s="15">
        <f t="shared" si="7"/>
        <v>9773</v>
      </c>
      <c r="L17" s="10">
        <v>33</v>
      </c>
      <c r="M17" s="10">
        <f t="shared" si="8"/>
        <v>20</v>
      </c>
      <c r="N17" s="10">
        <f t="shared" si="8"/>
        <v>-373.99320718098011</v>
      </c>
      <c r="O17" s="10">
        <f t="shared" si="8"/>
        <v>-373.0396902226525</v>
      </c>
      <c r="P17" s="13">
        <f t="shared" si="9"/>
        <v>121.21212121212122</v>
      </c>
    </row>
    <row r="18" spans="1:22" x14ac:dyDescent="0.3">
      <c r="A18" s="2">
        <v>44490</v>
      </c>
      <c r="B18" s="3" t="s">
        <v>41</v>
      </c>
      <c r="C18" s="10">
        <v>7</v>
      </c>
      <c r="D18" s="15">
        <v>2847</v>
      </c>
      <c r="E18" s="15">
        <f t="shared" si="5"/>
        <v>2854</v>
      </c>
      <c r="F18" s="10">
        <v>33</v>
      </c>
      <c r="G18" s="13">
        <f t="shared" si="6"/>
        <v>212.12121212121212</v>
      </c>
      <c r="I18" s="10">
        <v>4</v>
      </c>
      <c r="J18" s="15">
        <v>2933</v>
      </c>
      <c r="K18" s="15">
        <f t="shared" si="7"/>
        <v>2937</v>
      </c>
      <c r="L18" s="10">
        <v>33</v>
      </c>
      <c r="M18" s="10">
        <f t="shared" si="8"/>
        <v>42.857142857142854</v>
      </c>
      <c r="N18" s="10">
        <f t="shared" si="8"/>
        <v>-3.0207235686687741</v>
      </c>
      <c r="O18" s="10">
        <f t="shared" si="8"/>
        <v>-2.9081990189208131</v>
      </c>
      <c r="P18" s="13">
        <f t="shared" si="9"/>
        <v>121.21212121212122</v>
      </c>
    </row>
    <row r="19" spans="1:22" x14ac:dyDescent="0.3">
      <c r="A19" s="2">
        <v>44490</v>
      </c>
      <c r="B19" s="3" t="s">
        <v>37</v>
      </c>
      <c r="C19" s="13">
        <v>3</v>
      </c>
      <c r="D19" s="15">
        <v>776</v>
      </c>
      <c r="E19" s="15">
        <f t="shared" si="5"/>
        <v>779</v>
      </c>
      <c r="F19" s="10">
        <v>33</v>
      </c>
      <c r="G19" s="13">
        <f t="shared" si="6"/>
        <v>90.909090909090907</v>
      </c>
      <c r="I19" s="13">
        <v>3</v>
      </c>
      <c r="J19" s="15">
        <v>5621</v>
      </c>
      <c r="K19" s="15">
        <f t="shared" si="7"/>
        <v>5624</v>
      </c>
      <c r="L19" s="10">
        <v>33</v>
      </c>
      <c r="M19" s="10">
        <f t="shared" si="8"/>
        <v>0</v>
      </c>
      <c r="N19" s="10">
        <f t="shared" si="8"/>
        <v>-624.35567010309273</v>
      </c>
      <c r="O19" s="10">
        <f t="shared" si="8"/>
        <v>-621.95121951219517</v>
      </c>
      <c r="P19" s="13">
        <f t="shared" si="9"/>
        <v>90.909090909090907</v>
      </c>
    </row>
    <row r="20" spans="1:22" x14ac:dyDescent="0.3">
      <c r="A20" s="2">
        <v>44490</v>
      </c>
      <c r="B20" s="3" t="s">
        <v>39</v>
      </c>
      <c r="C20" s="16">
        <v>1</v>
      </c>
      <c r="D20" s="15">
        <v>2366</v>
      </c>
      <c r="E20" s="15">
        <f t="shared" si="5"/>
        <v>2367</v>
      </c>
      <c r="F20" s="10">
        <v>33</v>
      </c>
      <c r="G20" s="13">
        <f t="shared" si="6"/>
        <v>30.303030303030305</v>
      </c>
      <c r="I20" s="16">
        <v>5</v>
      </c>
      <c r="J20" s="15">
        <v>5377</v>
      </c>
      <c r="K20" s="15">
        <f t="shared" si="7"/>
        <v>5382</v>
      </c>
      <c r="L20" s="10">
        <v>33</v>
      </c>
      <c r="M20" s="10">
        <f t="shared" si="8"/>
        <v>-400</v>
      </c>
      <c r="N20" s="10">
        <f t="shared" si="8"/>
        <v>-127.26120033812343</v>
      </c>
      <c r="O20" s="10">
        <f t="shared" si="8"/>
        <v>-127.3764258555133</v>
      </c>
      <c r="P20" s="13">
        <f t="shared" si="9"/>
        <v>151.51515151515153</v>
      </c>
    </row>
    <row r="21" spans="1:22" x14ac:dyDescent="0.3">
      <c r="A21" s="2">
        <v>44490</v>
      </c>
      <c r="B21" s="3" t="s">
        <v>38</v>
      </c>
      <c r="C21" s="16">
        <v>2</v>
      </c>
      <c r="D21" s="15">
        <v>1221</v>
      </c>
      <c r="E21" s="15">
        <f t="shared" si="5"/>
        <v>1223</v>
      </c>
      <c r="F21" s="10">
        <v>33</v>
      </c>
      <c r="G21" s="13">
        <f t="shared" si="6"/>
        <v>60.606060606060609</v>
      </c>
      <c r="I21" s="16">
        <v>9</v>
      </c>
      <c r="J21" s="15">
        <v>961</v>
      </c>
      <c r="K21" s="15">
        <f t="shared" si="7"/>
        <v>970</v>
      </c>
      <c r="L21" s="10">
        <v>33</v>
      </c>
      <c r="M21" s="10">
        <f>+(C21-I21)/C21*100</f>
        <v>-350</v>
      </c>
      <c r="N21" s="10">
        <f t="shared" si="8"/>
        <v>21.294021294021295</v>
      </c>
      <c r="O21" s="10">
        <f t="shared" si="8"/>
        <v>20.686835650040884</v>
      </c>
      <c r="P21" s="13">
        <f t="shared" si="9"/>
        <v>272.72727272727275</v>
      </c>
    </row>
    <row r="22" spans="1:22" x14ac:dyDescent="0.3">
      <c r="A22" s="2">
        <v>44490</v>
      </c>
      <c r="B22" s="3" t="s">
        <v>36</v>
      </c>
      <c r="C22" s="16">
        <v>7</v>
      </c>
      <c r="D22" s="15">
        <v>713</v>
      </c>
      <c r="E22" s="15">
        <f t="shared" si="5"/>
        <v>720</v>
      </c>
      <c r="F22" s="10">
        <v>33</v>
      </c>
      <c r="G22" s="13">
        <f t="shared" si="6"/>
        <v>212.12121212121212</v>
      </c>
      <c r="I22" s="13">
        <v>6</v>
      </c>
      <c r="J22" s="15">
        <v>789</v>
      </c>
      <c r="K22" s="15">
        <f t="shared" si="7"/>
        <v>795</v>
      </c>
      <c r="L22" s="10">
        <v>33</v>
      </c>
      <c r="M22" s="10">
        <f t="shared" si="8"/>
        <v>14.285714285714285</v>
      </c>
      <c r="N22" s="10">
        <f t="shared" si="8"/>
        <v>-10.659186535764375</v>
      </c>
      <c r="O22" s="10">
        <f t="shared" si="8"/>
        <v>-10.416666666666668</v>
      </c>
      <c r="P22" s="13">
        <f t="shared" si="9"/>
        <v>181.81818181818181</v>
      </c>
    </row>
    <row r="23" spans="1:22" x14ac:dyDescent="0.3">
      <c r="A23" s="2"/>
      <c r="G23" s="13"/>
      <c r="P23" s="13"/>
    </row>
    <row r="24" spans="1:22" x14ac:dyDescent="0.3">
      <c r="A24" s="2" t="s">
        <v>142</v>
      </c>
    </row>
    <row r="26" spans="1:22" x14ac:dyDescent="0.3">
      <c r="B26" s="10" t="s">
        <v>55</v>
      </c>
    </row>
    <row r="27" spans="1:22" x14ac:dyDescent="0.3">
      <c r="B27" s="10" t="s">
        <v>56</v>
      </c>
      <c r="C27" s="10" t="s">
        <v>57</v>
      </c>
      <c r="J27" s="13"/>
      <c r="K27" s="15"/>
      <c r="L27" s="13"/>
      <c r="M27"/>
      <c r="N27" s="4"/>
      <c r="O27"/>
      <c r="P27"/>
      <c r="Q27"/>
      <c r="R27"/>
      <c r="S27" s="2"/>
      <c r="T27"/>
      <c r="U27"/>
      <c r="V27"/>
    </row>
    <row r="28" spans="1:22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  <c r="J28" s="13"/>
      <c r="K28" s="15"/>
      <c r="L28" s="13"/>
      <c r="M28"/>
      <c r="N28" s="5"/>
      <c r="O28"/>
      <c r="P28"/>
      <c r="Q28"/>
      <c r="R28"/>
      <c r="S28"/>
      <c r="T28"/>
      <c r="U28"/>
      <c r="V28"/>
    </row>
    <row r="29" spans="1:22" x14ac:dyDescent="0.3">
      <c r="A29" s="10" t="s">
        <v>126</v>
      </c>
      <c r="B29" s="13">
        <v>5318</v>
      </c>
      <c r="C29" s="15">
        <v>14113</v>
      </c>
      <c r="D29" s="10">
        <v>32</v>
      </c>
      <c r="E29" s="15">
        <f>B29+C29</f>
        <v>19431</v>
      </c>
      <c r="F29" s="13">
        <f>E29/D29*1000</f>
        <v>607218.75</v>
      </c>
      <c r="G29" s="13"/>
      <c r="J29" s="13"/>
      <c r="K29" s="15"/>
      <c r="L29" s="13"/>
      <c r="M29"/>
      <c r="N29"/>
      <c r="O29"/>
      <c r="P29"/>
      <c r="Q29"/>
      <c r="R29"/>
      <c r="S29" s="5"/>
      <c r="T29"/>
      <c r="U29"/>
      <c r="V29"/>
    </row>
    <row r="30" spans="1:22" x14ac:dyDescent="0.3">
      <c r="A30" s="10" t="s">
        <v>7</v>
      </c>
      <c r="B30" s="10">
        <v>2126</v>
      </c>
      <c r="C30" s="15"/>
      <c r="D30" s="10">
        <v>33</v>
      </c>
      <c r="E30" s="15">
        <f>B30+C30</f>
        <v>2126</v>
      </c>
      <c r="F30" s="13">
        <f>E30/D30*1000</f>
        <v>64424.242424242424</v>
      </c>
      <c r="G30" s="13"/>
      <c r="J30" s="13"/>
      <c r="K30" s="15"/>
      <c r="L30" s="13"/>
      <c r="M30"/>
      <c r="N30"/>
      <c r="O30"/>
      <c r="P30"/>
      <c r="Q30"/>
      <c r="R30"/>
      <c r="S30"/>
      <c r="T30"/>
      <c r="U30"/>
      <c r="V30"/>
    </row>
    <row r="31" spans="1:22" x14ac:dyDescent="0.3">
      <c r="A31" s="10" t="s">
        <v>131</v>
      </c>
      <c r="B31" s="15">
        <f>B29-B30</f>
        <v>3192</v>
      </c>
      <c r="C31" s="15"/>
      <c r="D31" s="10">
        <v>33</v>
      </c>
      <c r="E31" s="15">
        <f>B31+C31</f>
        <v>3192</v>
      </c>
      <c r="F31" s="13">
        <f>E31/D31*1000</f>
        <v>96727.272727272735</v>
      </c>
      <c r="J31" s="13"/>
      <c r="K31" s="15"/>
      <c r="L31" s="13"/>
      <c r="M31"/>
      <c r="N31"/>
      <c r="O31"/>
      <c r="P31"/>
      <c r="Q31"/>
      <c r="R31"/>
      <c r="S31"/>
      <c r="T31"/>
      <c r="U31"/>
      <c r="V31"/>
    </row>
    <row r="32" spans="1:22" x14ac:dyDescent="0.3">
      <c r="A32" s="10" t="s">
        <v>148</v>
      </c>
      <c r="B32" s="16">
        <v>9</v>
      </c>
      <c r="C32" s="15">
        <v>2573</v>
      </c>
      <c r="D32" s="10">
        <v>33</v>
      </c>
      <c r="E32" s="15">
        <f>B32+C32</f>
        <v>2582</v>
      </c>
      <c r="F32" s="13">
        <f>E32/D32*1000</f>
        <v>78242.424242424255</v>
      </c>
      <c r="J32" s="13"/>
      <c r="K32" s="15"/>
      <c r="L32" s="13"/>
      <c r="T32"/>
      <c r="U32"/>
      <c r="V32"/>
    </row>
    <row r="33" spans="1:22" x14ac:dyDescent="0.3">
      <c r="A33" s="10" t="s">
        <v>149</v>
      </c>
      <c r="B33" s="16">
        <v>12</v>
      </c>
      <c r="C33" s="15">
        <v>2356</v>
      </c>
      <c r="D33" s="10">
        <v>33</v>
      </c>
      <c r="E33" s="15">
        <f>B33+C33</f>
        <v>2368</v>
      </c>
      <c r="F33" s="13">
        <f>E33/D33*1000</f>
        <v>71757.575757575745</v>
      </c>
      <c r="J33" s="13"/>
      <c r="K33" s="15"/>
      <c r="L33" s="13"/>
      <c r="T33"/>
      <c r="U33"/>
      <c r="V33"/>
    </row>
    <row r="34" spans="1:22" x14ac:dyDescent="0.3">
      <c r="H34" s="15"/>
      <c r="J34" s="15"/>
      <c r="K34" s="15"/>
      <c r="L34" s="13"/>
      <c r="T34"/>
      <c r="U34"/>
      <c r="V34"/>
    </row>
    <row r="35" spans="1:22" x14ac:dyDescent="0.3">
      <c r="A35" s="14"/>
      <c r="C35"/>
      <c r="D35"/>
      <c r="E35"/>
      <c r="F35"/>
      <c r="G35"/>
      <c r="H35"/>
      <c r="I35" s="18"/>
      <c r="J35" s="16"/>
      <c r="K35" s="15"/>
      <c r="L35" s="13"/>
      <c r="T35"/>
      <c r="U35"/>
      <c r="V35"/>
    </row>
    <row r="36" spans="1:22" x14ac:dyDescent="0.3">
      <c r="C36"/>
      <c r="D36"/>
      <c r="E36"/>
      <c r="F36"/>
      <c r="G36"/>
      <c r="H36"/>
      <c r="J36" s="16"/>
      <c r="K36" s="15"/>
      <c r="L36" s="13"/>
      <c r="T36"/>
      <c r="U36"/>
      <c r="V36"/>
    </row>
    <row r="37" spans="1:22" x14ac:dyDescent="0.3">
      <c r="C37"/>
      <c r="D37"/>
      <c r="E37"/>
      <c r="F37"/>
      <c r="G37"/>
      <c r="H37"/>
      <c r="I37" s="14"/>
      <c r="J37" s="16"/>
      <c r="K37" s="15"/>
      <c r="L37" s="13"/>
      <c r="T37"/>
      <c r="U37"/>
      <c r="V37"/>
    </row>
    <row r="38" spans="1:22" x14ac:dyDescent="0.3">
      <c r="I38" s="14"/>
      <c r="J38" s="16"/>
      <c r="K38" s="15"/>
      <c r="L38" s="13"/>
      <c r="T38"/>
      <c r="U38"/>
      <c r="V38"/>
    </row>
    <row r="39" spans="1:22" x14ac:dyDescent="0.3">
      <c r="C39"/>
      <c r="D39"/>
      <c r="E39"/>
      <c r="F39"/>
      <c r="G39"/>
      <c r="H39"/>
      <c r="I39" s="14"/>
      <c r="J39" s="16"/>
      <c r="K39" s="15"/>
      <c r="L39" s="13"/>
      <c r="T39"/>
      <c r="U39"/>
      <c r="V39"/>
    </row>
    <row r="40" spans="1:22" x14ac:dyDescent="0.3">
      <c r="C40"/>
      <c r="D40"/>
      <c r="E40"/>
      <c r="F40"/>
      <c r="G40"/>
      <c r="H40"/>
      <c r="I40" s="14"/>
      <c r="J40" s="16"/>
      <c r="K40" s="15"/>
      <c r="L40" s="13"/>
      <c r="T40"/>
      <c r="U40"/>
      <c r="V40"/>
    </row>
    <row r="41" spans="1:22" x14ac:dyDescent="0.3">
      <c r="C41"/>
      <c r="D41"/>
      <c r="E41"/>
      <c r="F41"/>
      <c r="G41"/>
      <c r="H41"/>
      <c r="I41" s="14"/>
      <c r="J41" s="16"/>
      <c r="K41" s="15"/>
      <c r="L41" s="13"/>
      <c r="T41"/>
      <c r="U41"/>
      <c r="V41"/>
    </row>
    <row r="42" spans="1:22" x14ac:dyDescent="0.3">
      <c r="C42"/>
      <c r="D42"/>
      <c r="E42"/>
      <c r="F42"/>
      <c r="G42"/>
      <c r="H42"/>
      <c r="I42" s="14"/>
      <c r="J42" s="16"/>
      <c r="K42" s="15"/>
      <c r="L42" s="13"/>
      <c r="T42"/>
      <c r="U42"/>
      <c r="V42"/>
    </row>
    <row r="43" spans="1:22" x14ac:dyDescent="0.3">
      <c r="C43"/>
      <c r="D43"/>
      <c r="E43"/>
      <c r="F43"/>
      <c r="G43"/>
      <c r="H43"/>
      <c r="I43" s="14"/>
      <c r="J43" s="16"/>
      <c r="K43" s="15"/>
      <c r="L43" s="13"/>
      <c r="T43"/>
      <c r="U43"/>
      <c r="V43"/>
    </row>
    <row r="44" spans="1:22" x14ac:dyDescent="0.3">
      <c r="C44"/>
      <c r="D44"/>
      <c r="E44"/>
      <c r="F44"/>
      <c r="G44"/>
      <c r="H44"/>
      <c r="I44" s="14"/>
      <c r="J44" s="16"/>
      <c r="K44" s="15"/>
      <c r="L44" s="13"/>
      <c r="T44"/>
      <c r="U44"/>
      <c r="V44"/>
    </row>
    <row r="45" spans="1:22" x14ac:dyDescent="0.3">
      <c r="C45" s="15"/>
      <c r="D45" s="15"/>
      <c r="E45" s="14"/>
      <c r="F45" s="15"/>
      <c r="G45" s="15"/>
      <c r="H45" s="15"/>
      <c r="I45" s="14"/>
      <c r="J45" s="16"/>
      <c r="K45" s="15"/>
      <c r="L45" s="13"/>
      <c r="T45"/>
      <c r="U45"/>
      <c r="V45"/>
    </row>
    <row r="46" spans="1:22" x14ac:dyDescent="0.3">
      <c r="C46" s="15"/>
      <c r="E46" s="15"/>
      <c r="F46" s="18"/>
      <c r="G46" s="15"/>
      <c r="H46" s="15"/>
      <c r="I46" s="14"/>
      <c r="J46" s="16"/>
      <c r="K46" s="15"/>
      <c r="L46" s="13"/>
      <c r="T46"/>
      <c r="U46"/>
      <c r="V46"/>
    </row>
    <row r="47" spans="1:22" x14ac:dyDescent="0.3">
      <c r="C47" s="15"/>
      <c r="E47" s="15"/>
      <c r="G47" s="15"/>
      <c r="H47" s="15"/>
      <c r="I47" s="14"/>
      <c r="J47" s="13"/>
      <c r="K47" s="15"/>
      <c r="L47" s="13"/>
      <c r="T47"/>
      <c r="U47"/>
      <c r="V47"/>
    </row>
    <row r="48" spans="1:22" x14ac:dyDescent="0.3">
      <c r="C48" s="15"/>
      <c r="F48" s="15"/>
      <c r="H48" s="15"/>
      <c r="J48" s="13"/>
      <c r="K48" s="15"/>
      <c r="L48" s="13"/>
      <c r="O48" s="14"/>
      <c r="T48"/>
      <c r="U48"/>
      <c r="V48"/>
    </row>
    <row r="49" spans="3:22" x14ac:dyDescent="0.3">
      <c r="C49" s="15"/>
      <c r="D49" s="15"/>
      <c r="F49" s="15"/>
      <c r="H49" s="15"/>
      <c r="I49" s="14"/>
      <c r="J49" s="13"/>
      <c r="K49" s="15"/>
      <c r="L49" s="13"/>
      <c r="T49"/>
      <c r="U49"/>
      <c r="V49"/>
    </row>
    <row r="50" spans="3:22" x14ac:dyDescent="0.3">
      <c r="C50" s="15"/>
      <c r="D50" s="15"/>
      <c r="G50" s="15"/>
      <c r="H50" s="15"/>
      <c r="J50" s="13"/>
      <c r="K50" s="15"/>
      <c r="L50" s="13"/>
      <c r="T50"/>
      <c r="U50"/>
      <c r="V50"/>
    </row>
    <row r="51" spans="3:22" x14ac:dyDescent="0.3">
      <c r="C51" s="15"/>
      <c r="D51" s="15"/>
      <c r="E51" s="15"/>
      <c r="H51" s="15"/>
      <c r="K51" s="15"/>
    </row>
    <row r="52" spans="3:22" x14ac:dyDescent="0.3">
      <c r="C52" s="15"/>
      <c r="E52" s="15"/>
      <c r="G52" s="15"/>
      <c r="H52" s="15"/>
      <c r="K52" s="15"/>
      <c r="T52"/>
      <c r="U52"/>
      <c r="V52"/>
    </row>
    <row r="53" spans="3:22" x14ac:dyDescent="0.3">
      <c r="C53" s="15"/>
      <c r="D53" s="15"/>
      <c r="E53" s="15"/>
      <c r="H53" s="15"/>
      <c r="K53" s="15"/>
      <c r="T53"/>
      <c r="U53"/>
      <c r="V53"/>
    </row>
    <row r="54" spans="3:22" x14ac:dyDescent="0.3">
      <c r="C54" s="15"/>
      <c r="F54" s="15"/>
      <c r="H54" s="15"/>
      <c r="K54" s="15"/>
      <c r="T54"/>
      <c r="U54"/>
      <c r="V54"/>
    </row>
    <row r="55" spans="3:22" x14ac:dyDescent="0.3">
      <c r="C55" s="15"/>
      <c r="E55" s="15"/>
      <c r="F55" s="15"/>
      <c r="H55" s="15"/>
      <c r="K55" s="15"/>
      <c r="T55"/>
      <c r="U55"/>
      <c r="V55"/>
    </row>
    <row r="56" spans="3:22" x14ac:dyDescent="0.3">
      <c r="C56" s="15"/>
      <c r="D56" s="15"/>
      <c r="G56" s="15"/>
      <c r="H56" s="15"/>
      <c r="K56" s="15"/>
      <c r="T56"/>
      <c r="U56"/>
      <c r="V56"/>
    </row>
    <row r="57" spans="3:22" x14ac:dyDescent="0.3">
      <c r="C57" s="15"/>
      <c r="E57" s="15"/>
      <c r="G57" s="15"/>
      <c r="H57" s="15"/>
      <c r="K57" s="15"/>
      <c r="T57"/>
      <c r="U57"/>
      <c r="V57"/>
    </row>
    <row r="58" spans="3:22" x14ac:dyDescent="0.3">
      <c r="C58" s="15"/>
      <c r="D58" s="15"/>
      <c r="E58" s="15"/>
      <c r="H58" s="15"/>
      <c r="K58" s="15"/>
      <c r="T58"/>
      <c r="U58"/>
      <c r="V58"/>
    </row>
    <row r="59" spans="3:22" x14ac:dyDescent="0.3">
      <c r="C59" s="15"/>
      <c r="D59" s="15"/>
      <c r="F59" s="15"/>
      <c r="H59" s="15"/>
      <c r="K59" s="15"/>
      <c r="T59"/>
      <c r="U59"/>
      <c r="V59"/>
    </row>
    <row r="60" spans="3:22" x14ac:dyDescent="0.3">
      <c r="C60" s="15"/>
      <c r="E60" s="15"/>
      <c r="H60" s="15"/>
      <c r="K60" s="15"/>
      <c r="T60"/>
      <c r="U60"/>
      <c r="V60"/>
    </row>
    <row r="61" spans="3:22" x14ac:dyDescent="0.3">
      <c r="C61" s="15"/>
      <c r="D61" s="15"/>
      <c r="E61" s="15"/>
      <c r="G61" s="15"/>
      <c r="H61" s="15"/>
      <c r="K61" s="15"/>
    </row>
    <row r="62" spans="3:22" x14ac:dyDescent="0.3">
      <c r="C62" s="15"/>
      <c r="D62" s="15"/>
      <c r="E62" s="15"/>
      <c r="H62" s="15"/>
      <c r="K62" s="15"/>
    </row>
    <row r="63" spans="3:22" x14ac:dyDescent="0.3">
      <c r="C63" s="15"/>
      <c r="E63" s="15"/>
      <c r="H63" s="15"/>
      <c r="K63" s="15"/>
    </row>
    <row r="64" spans="3:22" x14ac:dyDescent="0.3">
      <c r="C64" s="15"/>
      <c r="F64" s="15"/>
      <c r="H64" s="15"/>
    </row>
    <row r="65" spans="2:8" x14ac:dyDescent="0.3">
      <c r="C65" s="15"/>
      <c r="F65" s="15"/>
      <c r="H65" s="15"/>
    </row>
    <row r="66" spans="2:8" x14ac:dyDescent="0.3">
      <c r="C66" s="15"/>
      <c r="D66" s="15"/>
      <c r="G66" s="15"/>
      <c r="H66" s="15"/>
    </row>
    <row r="67" spans="2:8" x14ac:dyDescent="0.3">
      <c r="C67" s="15"/>
      <c r="E67" s="15"/>
      <c r="G67" s="15"/>
      <c r="H67" s="15"/>
    </row>
    <row r="68" spans="2:8" x14ac:dyDescent="0.3">
      <c r="C68" s="15"/>
      <c r="D68" s="15"/>
      <c r="E68" s="15"/>
      <c r="H68" s="15"/>
    </row>
    <row r="69" spans="2:8" x14ac:dyDescent="0.3">
      <c r="C69" s="15"/>
      <c r="D69" s="15"/>
      <c r="F69" s="15"/>
      <c r="H69" s="15"/>
    </row>
    <row r="70" spans="2:8" x14ac:dyDescent="0.3">
      <c r="C70" s="15"/>
      <c r="E70" s="15"/>
      <c r="H70" s="15"/>
    </row>
    <row r="71" spans="2:8" x14ac:dyDescent="0.3">
      <c r="C71" s="15"/>
      <c r="E71" s="15"/>
      <c r="H71" s="15"/>
    </row>
    <row r="72" spans="2:8" x14ac:dyDescent="0.3">
      <c r="C72" s="15"/>
      <c r="D72" s="15"/>
      <c r="H72" s="15"/>
    </row>
    <row r="73" spans="2:8" x14ac:dyDescent="0.3">
      <c r="C73" s="15"/>
      <c r="E73" s="15"/>
      <c r="F73" s="15"/>
      <c r="H73" s="15"/>
    </row>
    <row r="74" spans="2:8" x14ac:dyDescent="0.3">
      <c r="B74" s="15"/>
      <c r="C74" s="15"/>
      <c r="E74" s="15"/>
      <c r="H74" s="15"/>
    </row>
    <row r="75" spans="2:8" x14ac:dyDescent="0.3">
      <c r="C75" s="15"/>
      <c r="F75" s="15"/>
    </row>
    <row r="76" spans="2:8" x14ac:dyDescent="0.3">
      <c r="C76" s="15"/>
      <c r="E76" s="15"/>
    </row>
    <row r="77" spans="2:8" x14ac:dyDescent="0.3">
      <c r="C77" s="15"/>
      <c r="E77" s="15"/>
      <c r="G77" s="15"/>
    </row>
    <row r="78" spans="2:8" x14ac:dyDescent="0.3">
      <c r="B78" s="15"/>
      <c r="C78" s="15"/>
      <c r="F78" s="15"/>
    </row>
    <row r="79" spans="2:8" x14ac:dyDescent="0.3">
      <c r="B79" s="15"/>
      <c r="C79" s="15"/>
      <c r="D79" s="15"/>
      <c r="F79" s="15"/>
    </row>
    <row r="80" spans="2:8" x14ac:dyDescent="0.3">
      <c r="B80" s="15"/>
      <c r="C80" s="15"/>
    </row>
    <row r="81" spans="3:7" x14ac:dyDescent="0.3">
      <c r="C81" s="15"/>
      <c r="E81" s="15"/>
      <c r="G81" s="15"/>
    </row>
    <row r="82" spans="3:7" x14ac:dyDescent="0.3">
      <c r="C82" s="15"/>
    </row>
    <row r="83" spans="3:7" x14ac:dyDescent="0.3">
      <c r="C83" s="15"/>
      <c r="F83" s="15"/>
    </row>
    <row r="84" spans="3:7" x14ac:dyDescent="0.3">
      <c r="C84" s="15"/>
      <c r="F84" s="1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A4" sqref="A4:O12"/>
    </sheetView>
  </sheetViews>
  <sheetFormatPr defaultRowHeight="14.4" x14ac:dyDescent="0.3"/>
  <cols>
    <col min="1" max="1" width="10.6640625" bestFit="1" customWidth="1"/>
    <col min="2" max="2" width="20.5546875" customWidth="1"/>
    <col min="3" max="3" width="24.109375" customWidth="1"/>
  </cols>
  <sheetData>
    <row r="1" spans="1:15" x14ac:dyDescent="0.3">
      <c r="A1" s="3"/>
      <c r="B1" t="s">
        <v>4</v>
      </c>
      <c r="E1" s="8"/>
      <c r="G1" s="4"/>
      <c r="H1" t="s">
        <v>4</v>
      </c>
      <c r="N1" s="2"/>
    </row>
    <row r="2" spans="1:15" x14ac:dyDescent="0.3">
      <c r="A2" s="3"/>
      <c r="B2" t="s">
        <v>5</v>
      </c>
      <c r="E2" s="8"/>
      <c r="G2" s="5"/>
      <c r="H2" t="s">
        <v>5</v>
      </c>
      <c r="N2" t="s">
        <v>64</v>
      </c>
    </row>
    <row r="3" spans="1:15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</row>
    <row r="4" spans="1:15" x14ac:dyDescent="0.3">
      <c r="A4" s="2">
        <v>44496</v>
      </c>
      <c r="B4" s="3" t="s">
        <v>44</v>
      </c>
      <c r="C4">
        <v>35</v>
      </c>
      <c r="D4" s="1">
        <v>7000</v>
      </c>
      <c r="E4" s="1">
        <f>+C4+D4</f>
        <v>7035</v>
      </c>
      <c r="F4" s="8">
        <v>33</v>
      </c>
      <c r="I4">
        <v>37</v>
      </c>
      <c r="J4" s="1">
        <v>6563</v>
      </c>
      <c r="K4" s="1">
        <f>+I4+J4</f>
        <v>6600</v>
      </c>
      <c r="L4">
        <v>33</v>
      </c>
      <c r="M4">
        <f>+(C4-I4)/C4*100</f>
        <v>-5.7142857142857144</v>
      </c>
      <c r="N4">
        <f t="shared" ref="N4:O12" si="0">+(D4-J4)/D4*100</f>
        <v>6.2428571428571429</v>
      </c>
      <c r="O4">
        <f t="shared" si="0"/>
        <v>6.1833688699360341</v>
      </c>
    </row>
    <row r="5" spans="1:15" x14ac:dyDescent="0.3">
      <c r="A5" s="2">
        <v>44496</v>
      </c>
      <c r="B5" s="3" t="s">
        <v>37</v>
      </c>
      <c r="C5">
        <v>68</v>
      </c>
      <c r="D5" s="1">
        <v>14830</v>
      </c>
      <c r="E5" s="1">
        <f t="shared" ref="E5:E12" si="1">+C5+D5</f>
        <v>14898</v>
      </c>
      <c r="F5" s="8">
        <v>33</v>
      </c>
      <c r="I5">
        <v>45</v>
      </c>
      <c r="J5" s="1">
        <v>16050</v>
      </c>
      <c r="K5" s="1">
        <f t="shared" ref="K5:K12" si="2">+I5+J5</f>
        <v>16095</v>
      </c>
      <c r="L5">
        <v>33</v>
      </c>
      <c r="M5">
        <f t="shared" ref="M5:M12" si="3">+(C5-I5)/C5*100</f>
        <v>33.82352941176471</v>
      </c>
      <c r="N5">
        <f t="shared" si="0"/>
        <v>-8.2265677680377607</v>
      </c>
      <c r="O5">
        <f>+(E5-K5)/E5*100</f>
        <v>-8.0346355215465159</v>
      </c>
    </row>
    <row r="6" spans="1:15" x14ac:dyDescent="0.3">
      <c r="A6" s="2">
        <v>44496</v>
      </c>
      <c r="B6" s="3" t="s">
        <v>39</v>
      </c>
      <c r="C6">
        <v>22</v>
      </c>
      <c r="D6" s="1">
        <v>10481</v>
      </c>
      <c r="E6" s="1">
        <f t="shared" si="1"/>
        <v>10503</v>
      </c>
      <c r="F6" s="8">
        <v>33</v>
      </c>
      <c r="I6">
        <v>19</v>
      </c>
      <c r="J6" s="1">
        <v>11431</v>
      </c>
      <c r="K6" s="1">
        <f t="shared" si="2"/>
        <v>11450</v>
      </c>
      <c r="L6">
        <v>33</v>
      </c>
      <c r="M6">
        <f t="shared" si="3"/>
        <v>13.636363636363635</v>
      </c>
      <c r="N6">
        <f t="shared" si="0"/>
        <v>-9.0640206087205417</v>
      </c>
      <c r="O6">
        <f t="shared" si="0"/>
        <v>-9.0164714843378082</v>
      </c>
    </row>
    <row r="7" spans="1:15" x14ac:dyDescent="0.3">
      <c r="A7" s="2">
        <v>44496</v>
      </c>
      <c r="B7" s="3" t="s">
        <v>38</v>
      </c>
      <c r="C7">
        <v>20</v>
      </c>
      <c r="D7" s="1">
        <v>11714</v>
      </c>
      <c r="E7" s="1">
        <f t="shared" si="1"/>
        <v>11734</v>
      </c>
      <c r="F7" s="13">
        <v>33</v>
      </c>
      <c r="G7" s="10"/>
      <c r="H7" s="10"/>
      <c r="I7">
        <v>31</v>
      </c>
      <c r="J7" s="1">
        <v>11670</v>
      </c>
      <c r="K7" s="1">
        <f t="shared" si="2"/>
        <v>11701</v>
      </c>
      <c r="L7" s="10">
        <v>33</v>
      </c>
      <c r="M7">
        <f t="shared" si="3"/>
        <v>-55.000000000000007</v>
      </c>
      <c r="N7">
        <f t="shared" si="0"/>
        <v>0.37561891753457399</v>
      </c>
      <c r="O7">
        <f t="shared" si="0"/>
        <v>0.28123402079427307</v>
      </c>
    </row>
    <row r="8" spans="1:15" x14ac:dyDescent="0.3">
      <c r="A8" s="2">
        <v>44496</v>
      </c>
      <c r="B8" s="3" t="s">
        <v>36</v>
      </c>
      <c r="C8">
        <v>30</v>
      </c>
      <c r="D8" s="1">
        <v>10411</v>
      </c>
      <c r="E8" s="1">
        <f t="shared" si="1"/>
        <v>10441</v>
      </c>
      <c r="F8" s="13">
        <v>33</v>
      </c>
      <c r="G8" s="10"/>
      <c r="H8" s="10"/>
      <c r="I8">
        <v>38</v>
      </c>
      <c r="J8" s="1">
        <v>29749</v>
      </c>
      <c r="K8" s="1">
        <f t="shared" si="2"/>
        <v>29787</v>
      </c>
      <c r="L8" s="10">
        <v>33</v>
      </c>
      <c r="M8">
        <f t="shared" si="3"/>
        <v>-26.666666666666668</v>
      </c>
      <c r="N8">
        <f t="shared" si="0"/>
        <v>-185.74584574008261</v>
      </c>
      <c r="O8">
        <f t="shared" si="0"/>
        <v>-185.28876544392298</v>
      </c>
    </row>
    <row r="9" spans="1:15" x14ac:dyDescent="0.3">
      <c r="A9" s="2">
        <v>44496</v>
      </c>
      <c r="B9" s="3" t="s">
        <v>42</v>
      </c>
      <c r="C9">
        <v>20</v>
      </c>
      <c r="D9" s="1">
        <v>14510</v>
      </c>
      <c r="E9" s="1">
        <f t="shared" si="1"/>
        <v>14530</v>
      </c>
      <c r="F9" s="13">
        <v>33</v>
      </c>
      <c r="G9" s="10"/>
      <c r="H9" s="10"/>
      <c r="I9">
        <v>28</v>
      </c>
      <c r="J9" s="1">
        <v>19110</v>
      </c>
      <c r="K9" s="1">
        <f t="shared" si="2"/>
        <v>19138</v>
      </c>
      <c r="L9" s="10">
        <v>33</v>
      </c>
      <c r="M9">
        <f t="shared" si="3"/>
        <v>-40</v>
      </c>
      <c r="N9">
        <f t="shared" si="0"/>
        <v>-31.702274293590627</v>
      </c>
      <c r="O9">
        <f t="shared" si="0"/>
        <v>-31.713695801789399</v>
      </c>
    </row>
    <row r="10" spans="1:15" x14ac:dyDescent="0.3">
      <c r="A10" s="2">
        <v>44496</v>
      </c>
      <c r="B10" s="3" t="s">
        <v>43</v>
      </c>
      <c r="C10">
        <v>24</v>
      </c>
      <c r="D10" s="1">
        <v>12517</v>
      </c>
      <c r="E10" s="1">
        <f t="shared" si="1"/>
        <v>12541</v>
      </c>
      <c r="F10" s="13">
        <v>33</v>
      </c>
      <c r="G10" s="10"/>
      <c r="H10" s="10"/>
      <c r="I10">
        <v>52</v>
      </c>
      <c r="J10" s="1">
        <v>20996</v>
      </c>
      <c r="K10" s="1">
        <f t="shared" si="2"/>
        <v>21048</v>
      </c>
      <c r="L10" s="10">
        <v>33</v>
      </c>
      <c r="M10">
        <f t="shared" si="3"/>
        <v>-116.66666666666667</v>
      </c>
      <c r="N10">
        <f t="shared" si="0"/>
        <v>-67.739873771670531</v>
      </c>
      <c r="O10">
        <f t="shared" si="0"/>
        <v>-67.833506099992022</v>
      </c>
    </row>
    <row r="11" spans="1:15" x14ac:dyDescent="0.3">
      <c r="A11" s="2">
        <v>44496</v>
      </c>
      <c r="B11" s="3" t="s">
        <v>40</v>
      </c>
      <c r="C11" s="1">
        <v>23</v>
      </c>
      <c r="D11" s="1">
        <v>12100</v>
      </c>
      <c r="E11" s="1">
        <f t="shared" si="1"/>
        <v>12123</v>
      </c>
      <c r="F11" s="13">
        <v>33</v>
      </c>
      <c r="G11" s="10"/>
      <c r="H11" s="10"/>
      <c r="I11">
        <v>38</v>
      </c>
      <c r="J11" s="1">
        <v>22407</v>
      </c>
      <c r="K11" s="1">
        <f t="shared" si="2"/>
        <v>22445</v>
      </c>
      <c r="L11" s="10">
        <v>33</v>
      </c>
      <c r="M11">
        <f t="shared" si="3"/>
        <v>-65.217391304347828</v>
      </c>
      <c r="N11">
        <f t="shared" si="0"/>
        <v>-85.181818181818187</v>
      </c>
      <c r="O11">
        <f t="shared" si="0"/>
        <v>-85.143941268662871</v>
      </c>
    </row>
    <row r="12" spans="1:15" x14ac:dyDescent="0.3">
      <c r="A12" s="2">
        <v>44496</v>
      </c>
      <c r="B12" s="3" t="s">
        <v>41</v>
      </c>
      <c r="C12">
        <v>32</v>
      </c>
      <c r="D12" s="1">
        <v>13259</v>
      </c>
      <c r="E12" s="1">
        <f t="shared" si="1"/>
        <v>13291</v>
      </c>
      <c r="F12" s="13">
        <v>33</v>
      </c>
      <c r="G12" s="10"/>
      <c r="H12" s="10"/>
      <c r="I12">
        <v>31</v>
      </c>
      <c r="J12" s="1">
        <v>19174</v>
      </c>
      <c r="K12" s="1">
        <f t="shared" si="2"/>
        <v>19205</v>
      </c>
      <c r="L12" s="10">
        <v>33</v>
      </c>
      <c r="M12">
        <f t="shared" si="3"/>
        <v>3.125</v>
      </c>
      <c r="N12">
        <f t="shared" si="0"/>
        <v>-44.611207481710537</v>
      </c>
      <c r="O12">
        <f t="shared" si="0"/>
        <v>-44.496275675268983</v>
      </c>
    </row>
    <row r="14" spans="1:15" x14ac:dyDescent="0.3">
      <c r="A14" t="s">
        <v>142</v>
      </c>
    </row>
    <row r="15" spans="1:15" x14ac:dyDescent="0.3">
      <c r="B15" s="10" t="s">
        <v>0</v>
      </c>
      <c r="C15" s="10" t="s">
        <v>0</v>
      </c>
      <c r="D15" s="10" t="s">
        <v>1</v>
      </c>
      <c r="E15" s="10" t="s">
        <v>127</v>
      </c>
      <c r="F15" s="13" t="s">
        <v>6</v>
      </c>
      <c r="G15" s="13"/>
    </row>
    <row r="16" spans="1:15" x14ac:dyDescent="0.3">
      <c r="A16" t="s">
        <v>61</v>
      </c>
      <c r="B16" s="1">
        <v>14984</v>
      </c>
      <c r="C16" s="1">
        <v>29556</v>
      </c>
      <c r="D16">
        <v>33</v>
      </c>
      <c r="E16" s="1">
        <f>+B16+C16</f>
        <v>44540</v>
      </c>
      <c r="F16">
        <f>E16/D16*1000</f>
        <v>1349696.9696969697</v>
      </c>
    </row>
    <row r="17" spans="1:5" x14ac:dyDescent="0.3">
      <c r="A17" s="10" t="s">
        <v>146</v>
      </c>
      <c r="B17" s="15"/>
      <c r="C17" s="10"/>
      <c r="D17" s="15"/>
      <c r="E17" s="13"/>
    </row>
    <row r="18" spans="1:5" x14ac:dyDescent="0.3">
      <c r="A18" s="15" t="s">
        <v>147</v>
      </c>
      <c r="B18" s="15"/>
      <c r="C18" s="10"/>
      <c r="D18" s="15"/>
      <c r="E18" s="13"/>
    </row>
    <row r="28" spans="1:5" x14ac:dyDescent="0.3">
      <c r="E28" s="1"/>
    </row>
    <row r="29" spans="1:5" x14ac:dyDescent="0.3">
      <c r="E29" s="1"/>
    </row>
    <row r="30" spans="1:5" x14ac:dyDescent="0.3">
      <c r="E30" s="1"/>
    </row>
    <row r="31" spans="1:5" x14ac:dyDescent="0.3">
      <c r="E31" s="1"/>
    </row>
    <row r="32" spans="1:5" x14ac:dyDescent="0.3">
      <c r="E32" s="1"/>
    </row>
    <row r="33" spans="4:5" x14ac:dyDescent="0.3">
      <c r="E33" s="1"/>
    </row>
    <row r="34" spans="4:5" x14ac:dyDescent="0.3">
      <c r="E34" s="1"/>
    </row>
    <row r="35" spans="4:5" x14ac:dyDescent="0.3">
      <c r="D35" s="1"/>
      <c r="E35" s="1"/>
    </row>
    <row r="36" spans="4:5" x14ac:dyDescent="0.3">
      <c r="E36" s="1"/>
    </row>
    <row r="37" spans="4:5" x14ac:dyDescent="0.3">
      <c r="D37" s="1"/>
      <c r="E37" s="1"/>
    </row>
    <row r="38" spans="4:5" x14ac:dyDescent="0.3">
      <c r="E38" s="1"/>
    </row>
    <row r="39" spans="4:5" x14ac:dyDescent="0.3">
      <c r="E39" s="1"/>
    </row>
    <row r="40" spans="4:5" x14ac:dyDescent="0.3">
      <c r="E40" s="1"/>
    </row>
    <row r="41" spans="4:5" x14ac:dyDescent="0.3">
      <c r="E41" s="1"/>
    </row>
    <row r="42" spans="4:5" x14ac:dyDescent="0.3">
      <c r="E42" s="1"/>
    </row>
    <row r="43" spans="4:5" x14ac:dyDescent="0.3">
      <c r="E43" s="1"/>
    </row>
    <row r="44" spans="4:5" x14ac:dyDescent="0.3">
      <c r="E44" s="1"/>
    </row>
    <row r="45" spans="4:5" x14ac:dyDescent="0.3">
      <c r="E45" s="1"/>
    </row>
    <row r="46" spans="4:5" x14ac:dyDescent="0.3">
      <c r="E46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activeCell="A4" sqref="A4:P12"/>
    </sheetView>
  </sheetViews>
  <sheetFormatPr defaultColWidth="9.109375" defaultRowHeight="14.4" x14ac:dyDescent="0.3"/>
  <cols>
    <col min="1" max="1" width="29.33203125" style="10" customWidth="1"/>
    <col min="2" max="2" width="18.88671875" style="10" customWidth="1"/>
    <col min="3" max="4" width="14" style="10" customWidth="1"/>
    <col min="5" max="5" width="15.6640625" style="10" customWidth="1"/>
    <col min="6" max="7" width="10.5546875" style="10" bestFit="1" customWidth="1"/>
    <col min="8" max="8" width="9.5546875" style="10" customWidth="1"/>
    <col min="9" max="9" width="17.44140625" style="10" customWidth="1"/>
    <col min="10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136</v>
      </c>
      <c r="D3" s="15" t="s">
        <v>137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44501</v>
      </c>
      <c r="B4" s="3" t="s">
        <v>42</v>
      </c>
      <c r="C4" s="13">
        <v>7</v>
      </c>
      <c r="D4" s="15">
        <v>1739</v>
      </c>
      <c r="E4" s="15">
        <f t="shared" ref="E4:E12" si="0">+C4+D4</f>
        <v>1746</v>
      </c>
      <c r="F4" s="10">
        <v>33</v>
      </c>
      <c r="G4" s="13">
        <f t="shared" ref="G4:G12" si="1">(1000/F4)*C4</f>
        <v>212.12121212121212</v>
      </c>
      <c r="I4" s="13">
        <v>5</v>
      </c>
      <c r="J4" s="15">
        <v>1835</v>
      </c>
      <c r="K4" s="15">
        <f t="shared" ref="K4:K12" si="2">+I4+J4</f>
        <v>1840</v>
      </c>
      <c r="L4" s="10">
        <v>33</v>
      </c>
      <c r="M4" s="10">
        <f>+(C4-I4)/C4*100</f>
        <v>28.571428571428569</v>
      </c>
      <c r="N4" s="10">
        <f>+(D4-J4)/D4*100</f>
        <v>-5.5204140310523284</v>
      </c>
      <c r="O4" s="10">
        <f>+(E4-K4)/E4*100</f>
        <v>-5.3837342497136316</v>
      </c>
      <c r="P4" s="13">
        <f t="shared" ref="P4:P12" si="3">(1000/L4)*I4</f>
        <v>151.51515151515153</v>
      </c>
    </row>
    <row r="5" spans="1:16" x14ac:dyDescent="0.3">
      <c r="A5" s="2">
        <v>44501</v>
      </c>
      <c r="B5" s="3" t="s">
        <v>43</v>
      </c>
      <c r="C5" s="15">
        <v>6</v>
      </c>
      <c r="D5" s="15">
        <v>1582</v>
      </c>
      <c r="E5" s="15">
        <f t="shared" si="0"/>
        <v>1588</v>
      </c>
      <c r="F5" s="10">
        <v>33</v>
      </c>
      <c r="G5" s="13">
        <f t="shared" si="1"/>
        <v>181.81818181818181</v>
      </c>
      <c r="I5" s="16">
        <v>7</v>
      </c>
      <c r="J5" s="15">
        <v>1474</v>
      </c>
      <c r="K5" s="15">
        <f t="shared" si="2"/>
        <v>1481</v>
      </c>
      <c r="L5" s="10">
        <v>33</v>
      </c>
      <c r="M5" s="10">
        <f t="shared" ref="M5:O12" si="4">+(C5-I5)/C5*100</f>
        <v>-16.666666666666664</v>
      </c>
      <c r="N5" s="10">
        <f t="shared" si="4"/>
        <v>6.8268015170670031</v>
      </c>
      <c r="O5" s="10">
        <f t="shared" si="4"/>
        <v>6.738035264483627</v>
      </c>
      <c r="P5" s="13">
        <f t="shared" si="3"/>
        <v>212.12121212121212</v>
      </c>
    </row>
    <row r="6" spans="1:16" x14ac:dyDescent="0.3">
      <c r="A6" s="2">
        <v>44501</v>
      </c>
      <c r="B6" s="3" t="s">
        <v>40</v>
      </c>
      <c r="C6" s="16">
        <v>9</v>
      </c>
      <c r="D6" s="15">
        <v>1606</v>
      </c>
      <c r="E6" s="15">
        <f t="shared" si="0"/>
        <v>1615</v>
      </c>
      <c r="F6" s="10">
        <v>33</v>
      </c>
      <c r="G6" s="13">
        <f t="shared" si="1"/>
        <v>272.72727272727275</v>
      </c>
      <c r="I6" s="16">
        <v>10</v>
      </c>
      <c r="J6" s="15">
        <v>2265</v>
      </c>
      <c r="K6" s="15">
        <f t="shared" si="2"/>
        <v>2275</v>
      </c>
      <c r="L6" s="10">
        <v>33</v>
      </c>
      <c r="M6" s="10">
        <f t="shared" si="4"/>
        <v>-11.111111111111111</v>
      </c>
      <c r="N6" s="10">
        <f t="shared" si="4"/>
        <v>-41.033623910336239</v>
      </c>
      <c r="O6" s="10">
        <f t="shared" si="4"/>
        <v>-40.866873065015483</v>
      </c>
      <c r="P6" s="13">
        <f t="shared" si="3"/>
        <v>303.03030303030306</v>
      </c>
    </row>
    <row r="7" spans="1:16" x14ac:dyDescent="0.3">
      <c r="A7" s="2">
        <v>44501</v>
      </c>
      <c r="B7" s="3" t="s">
        <v>41</v>
      </c>
      <c r="C7" s="15">
        <v>17</v>
      </c>
      <c r="D7" s="15">
        <v>2256</v>
      </c>
      <c r="E7" s="15">
        <f t="shared" si="0"/>
        <v>2273</v>
      </c>
      <c r="F7" s="10">
        <v>33</v>
      </c>
      <c r="G7" s="13">
        <f t="shared" si="1"/>
        <v>515.15151515151513</v>
      </c>
      <c r="I7" s="15">
        <v>8</v>
      </c>
      <c r="J7" s="15">
        <v>1766</v>
      </c>
      <c r="K7" s="15">
        <f t="shared" si="2"/>
        <v>1774</v>
      </c>
      <c r="L7" s="10">
        <v>33</v>
      </c>
      <c r="M7" s="10">
        <f t="shared" si="4"/>
        <v>52.941176470588239</v>
      </c>
      <c r="N7" s="10">
        <f t="shared" si="4"/>
        <v>21.719858156028369</v>
      </c>
      <c r="O7" s="10">
        <f t="shared" si="4"/>
        <v>21.953365596128467</v>
      </c>
      <c r="P7" s="13">
        <f t="shared" si="3"/>
        <v>242.42424242424244</v>
      </c>
    </row>
    <row r="8" spans="1:16" x14ac:dyDescent="0.3">
      <c r="A8" s="2">
        <v>44501</v>
      </c>
      <c r="B8" s="3" t="s">
        <v>37</v>
      </c>
      <c r="C8" s="10">
        <v>13</v>
      </c>
      <c r="D8" s="15">
        <v>1145</v>
      </c>
      <c r="E8" s="15">
        <f t="shared" si="0"/>
        <v>1158</v>
      </c>
      <c r="F8" s="10">
        <v>33</v>
      </c>
      <c r="G8" s="13">
        <f t="shared" si="1"/>
        <v>393.93939393939394</v>
      </c>
      <c r="I8" s="10">
        <v>15</v>
      </c>
      <c r="J8" s="15">
        <v>1680</v>
      </c>
      <c r="K8" s="15">
        <f t="shared" si="2"/>
        <v>1695</v>
      </c>
      <c r="L8" s="10">
        <v>33</v>
      </c>
      <c r="M8" s="10">
        <f t="shared" si="4"/>
        <v>-15.384615384615385</v>
      </c>
      <c r="N8" s="10">
        <f t="shared" si="4"/>
        <v>-46.724890829694324</v>
      </c>
      <c r="O8" s="10">
        <f t="shared" si="4"/>
        <v>-46.373056994818654</v>
      </c>
      <c r="P8" s="13">
        <f t="shared" si="3"/>
        <v>454.54545454545456</v>
      </c>
    </row>
    <row r="9" spans="1:16" x14ac:dyDescent="0.3">
      <c r="A9" s="2">
        <v>44501</v>
      </c>
      <c r="B9" s="3" t="s">
        <v>39</v>
      </c>
      <c r="C9" s="10">
        <v>13</v>
      </c>
      <c r="D9" s="15">
        <v>1243</v>
      </c>
      <c r="E9" s="15">
        <f t="shared" si="0"/>
        <v>1256</v>
      </c>
      <c r="F9" s="10">
        <v>33</v>
      </c>
      <c r="G9" s="13">
        <f t="shared" si="1"/>
        <v>393.93939393939394</v>
      </c>
      <c r="I9" s="13">
        <v>35</v>
      </c>
      <c r="J9" s="15">
        <v>11530</v>
      </c>
      <c r="K9" s="15">
        <f t="shared" si="2"/>
        <v>11565</v>
      </c>
      <c r="L9" s="10">
        <v>33</v>
      </c>
      <c r="M9" s="10">
        <f t="shared" si="4"/>
        <v>-169.23076923076923</v>
      </c>
      <c r="N9" s="10">
        <f t="shared" si="4"/>
        <v>-827.59452936444086</v>
      </c>
      <c r="O9" s="10">
        <f t="shared" si="4"/>
        <v>-820.78025477707013</v>
      </c>
      <c r="P9" s="13">
        <f t="shared" si="3"/>
        <v>1060.6060606060607</v>
      </c>
    </row>
    <row r="10" spans="1:16" x14ac:dyDescent="0.3">
      <c r="A10" s="2">
        <v>44501</v>
      </c>
      <c r="B10" s="3" t="s">
        <v>38</v>
      </c>
      <c r="C10" s="13">
        <v>5</v>
      </c>
      <c r="D10" s="15">
        <v>866</v>
      </c>
      <c r="E10" s="15">
        <f t="shared" si="0"/>
        <v>871</v>
      </c>
      <c r="F10" s="10">
        <v>33</v>
      </c>
      <c r="G10" s="13">
        <f t="shared" si="1"/>
        <v>151.51515151515153</v>
      </c>
      <c r="I10" s="13">
        <v>3</v>
      </c>
      <c r="J10" s="15">
        <v>879</v>
      </c>
      <c r="K10" s="15">
        <f t="shared" si="2"/>
        <v>882</v>
      </c>
      <c r="L10" s="10">
        <v>33</v>
      </c>
      <c r="M10" s="10">
        <f t="shared" si="4"/>
        <v>40</v>
      </c>
      <c r="N10" s="10">
        <f t="shared" si="4"/>
        <v>-1.5011547344110854</v>
      </c>
      <c r="O10" s="10">
        <f t="shared" si="4"/>
        <v>-1.2629161882893225</v>
      </c>
      <c r="P10" s="13">
        <f t="shared" si="3"/>
        <v>90.909090909090907</v>
      </c>
    </row>
    <row r="11" spans="1:16" x14ac:dyDescent="0.3">
      <c r="A11" s="2">
        <v>44501</v>
      </c>
      <c r="B11" s="3" t="s">
        <v>36</v>
      </c>
      <c r="C11" s="13">
        <v>9</v>
      </c>
      <c r="D11" s="15">
        <v>1143</v>
      </c>
      <c r="E11" s="15">
        <f t="shared" si="0"/>
        <v>1152</v>
      </c>
      <c r="F11" s="10">
        <v>33</v>
      </c>
      <c r="G11" s="13">
        <f t="shared" si="1"/>
        <v>272.72727272727275</v>
      </c>
      <c r="I11" s="13">
        <v>10</v>
      </c>
      <c r="J11" s="15">
        <v>1123</v>
      </c>
      <c r="K11" s="15">
        <f t="shared" si="2"/>
        <v>1133</v>
      </c>
      <c r="L11" s="10">
        <v>33</v>
      </c>
      <c r="M11" s="10">
        <f t="shared" si="4"/>
        <v>-11.111111111111111</v>
      </c>
      <c r="N11" s="10">
        <f t="shared" si="4"/>
        <v>1.7497812773403325</v>
      </c>
      <c r="O11" s="10">
        <f t="shared" si="4"/>
        <v>1.6493055555555556</v>
      </c>
      <c r="P11" s="13">
        <f t="shared" si="3"/>
        <v>303.03030303030306</v>
      </c>
    </row>
    <row r="12" spans="1:16" x14ac:dyDescent="0.3">
      <c r="A12" s="2">
        <v>44501</v>
      </c>
      <c r="B12" s="3" t="s">
        <v>44</v>
      </c>
      <c r="C12" s="15">
        <v>2</v>
      </c>
      <c r="D12" s="15">
        <v>474</v>
      </c>
      <c r="E12" s="15">
        <f t="shared" si="0"/>
        <v>476</v>
      </c>
      <c r="F12" s="10">
        <v>33</v>
      </c>
      <c r="G12" s="13">
        <f t="shared" si="1"/>
        <v>60.606060606060609</v>
      </c>
      <c r="I12" s="15">
        <v>4</v>
      </c>
      <c r="J12" s="15">
        <v>474</v>
      </c>
      <c r="K12" s="15">
        <f t="shared" si="2"/>
        <v>478</v>
      </c>
      <c r="L12" s="10">
        <v>33</v>
      </c>
      <c r="M12" s="10">
        <f t="shared" si="4"/>
        <v>-100</v>
      </c>
      <c r="N12" s="10">
        <f t="shared" si="4"/>
        <v>0</v>
      </c>
      <c r="O12" s="10">
        <f t="shared" si="4"/>
        <v>-0.42016806722689076</v>
      </c>
      <c r="P12" s="13">
        <f t="shared" si="3"/>
        <v>121.21212121212122</v>
      </c>
    </row>
    <row r="13" spans="1:16" x14ac:dyDescent="0.3">
      <c r="A13" s="2"/>
      <c r="B13" s="3"/>
      <c r="D13" s="15"/>
      <c r="E13" s="15"/>
      <c r="G13" s="13"/>
      <c r="J13" s="15"/>
      <c r="P13" s="13"/>
    </row>
    <row r="14" spans="1:16" x14ac:dyDescent="0.3">
      <c r="A14" s="2"/>
      <c r="B14" s="3"/>
      <c r="C14" s="15"/>
      <c r="D14" s="15"/>
      <c r="G14" s="13"/>
      <c r="I14" s="15"/>
      <c r="J14" s="15"/>
      <c r="P14" s="13"/>
    </row>
    <row r="15" spans="1:16" x14ac:dyDescent="0.3">
      <c r="A15" s="2"/>
      <c r="B15" s="3"/>
      <c r="C15" s="13"/>
      <c r="D15" s="15"/>
      <c r="E15" s="15"/>
      <c r="G15" s="13"/>
      <c r="J15" s="15"/>
      <c r="K15" s="15"/>
      <c r="P15" s="13"/>
    </row>
    <row r="16" spans="1:16" x14ac:dyDescent="0.3">
      <c r="A16" s="2"/>
      <c r="B16" s="3"/>
      <c r="D16" s="15"/>
      <c r="E16" s="15"/>
      <c r="G16" s="13"/>
      <c r="J16" s="15"/>
      <c r="K16" s="15"/>
      <c r="P16" s="13"/>
    </row>
    <row r="17" spans="1:22" x14ac:dyDescent="0.3">
      <c r="A17" s="2"/>
      <c r="B17" s="3"/>
      <c r="D17" s="15"/>
      <c r="E17" s="15"/>
      <c r="G17" s="13"/>
      <c r="J17" s="15"/>
      <c r="K17" s="15"/>
      <c r="P17" s="13"/>
    </row>
    <row r="18" spans="1:22" x14ac:dyDescent="0.3">
      <c r="A18" s="2"/>
      <c r="B18" s="3"/>
      <c r="D18" s="15"/>
      <c r="E18" s="15"/>
      <c r="G18" s="13"/>
      <c r="J18" s="15"/>
      <c r="K18" s="15"/>
      <c r="P18" s="13"/>
    </row>
    <row r="19" spans="1:22" x14ac:dyDescent="0.3">
      <c r="A19" s="2"/>
      <c r="B19" s="3"/>
      <c r="C19" s="13"/>
      <c r="D19" s="15"/>
      <c r="E19" s="15"/>
      <c r="G19" s="13"/>
      <c r="I19" s="13"/>
      <c r="J19" s="15"/>
      <c r="K19" s="15"/>
      <c r="P19" s="13"/>
    </row>
    <row r="20" spans="1:22" x14ac:dyDescent="0.3">
      <c r="A20" s="2"/>
      <c r="B20" s="3"/>
      <c r="C20" s="16"/>
      <c r="D20" s="15"/>
      <c r="E20" s="15"/>
      <c r="G20" s="13"/>
      <c r="I20" s="16"/>
      <c r="J20" s="15"/>
      <c r="K20" s="15"/>
      <c r="P20" s="13"/>
    </row>
    <row r="21" spans="1:22" x14ac:dyDescent="0.3">
      <c r="A21" s="2"/>
      <c r="B21" s="3"/>
      <c r="C21" s="16"/>
      <c r="D21" s="15"/>
      <c r="E21" s="15"/>
      <c r="G21" s="13"/>
      <c r="I21" s="16"/>
      <c r="J21" s="15"/>
      <c r="K21" s="15"/>
      <c r="P21" s="13"/>
    </row>
    <row r="22" spans="1:22" x14ac:dyDescent="0.3">
      <c r="A22" s="2"/>
      <c r="B22" s="3"/>
      <c r="C22" s="16"/>
      <c r="D22" s="15"/>
      <c r="E22" s="15"/>
      <c r="G22" s="13"/>
      <c r="I22" s="13"/>
      <c r="J22" s="15"/>
      <c r="K22" s="15"/>
      <c r="P22" s="13"/>
    </row>
    <row r="23" spans="1:22" x14ac:dyDescent="0.3">
      <c r="A23" s="2"/>
      <c r="G23" s="13"/>
      <c r="K23" s="15"/>
      <c r="P23" s="13"/>
    </row>
    <row r="24" spans="1:22" x14ac:dyDescent="0.3">
      <c r="A24" s="2" t="s">
        <v>142</v>
      </c>
      <c r="K24" s="15"/>
    </row>
    <row r="25" spans="1:22" x14ac:dyDescent="0.3">
      <c r="J25" s="15"/>
      <c r="K25" s="15"/>
    </row>
    <row r="26" spans="1:22" x14ac:dyDescent="0.3">
      <c r="B26" s="10" t="s">
        <v>55</v>
      </c>
      <c r="K26" s="15"/>
    </row>
    <row r="27" spans="1:22" x14ac:dyDescent="0.3">
      <c r="B27" s="10" t="s">
        <v>56</v>
      </c>
      <c r="C27" s="10" t="s">
        <v>57</v>
      </c>
      <c r="J27" s="13"/>
      <c r="K27" s="15"/>
      <c r="L27" s="13"/>
      <c r="M27"/>
      <c r="N27" s="4"/>
      <c r="O27"/>
      <c r="P27"/>
      <c r="Q27"/>
      <c r="R27"/>
      <c r="S27" s="2"/>
      <c r="T27"/>
      <c r="U27"/>
      <c r="V27"/>
    </row>
    <row r="28" spans="1:22" x14ac:dyDescent="0.3">
      <c r="B28" s="10" t="s">
        <v>0</v>
      </c>
      <c r="C28" s="10" t="s">
        <v>0</v>
      </c>
      <c r="D28" s="10" t="s">
        <v>1</v>
      </c>
      <c r="E28" s="10" t="s">
        <v>127</v>
      </c>
      <c r="F28" s="13" t="s">
        <v>6</v>
      </c>
      <c r="G28" s="13"/>
      <c r="J28" s="13"/>
      <c r="K28" s="15"/>
      <c r="L28" s="13"/>
      <c r="M28"/>
      <c r="N28" s="5"/>
      <c r="O28"/>
      <c r="P28"/>
      <c r="Q28"/>
      <c r="R28"/>
      <c r="S28"/>
      <c r="T28"/>
      <c r="U28"/>
      <c r="V28"/>
    </row>
    <row r="29" spans="1:22" x14ac:dyDescent="0.3">
      <c r="A29" s="10" t="s">
        <v>126</v>
      </c>
      <c r="B29" s="13">
        <v>11852</v>
      </c>
      <c r="C29" s="15">
        <v>54217</v>
      </c>
      <c r="D29" s="10">
        <v>32</v>
      </c>
      <c r="E29" s="15">
        <f>B29+C29</f>
        <v>66069</v>
      </c>
      <c r="F29" s="13">
        <f>E29/D29*1000</f>
        <v>2064656.25</v>
      </c>
      <c r="G29" s="13"/>
      <c r="J29" s="13"/>
      <c r="K29" s="15"/>
      <c r="L29" s="13"/>
      <c r="M29"/>
      <c r="N29"/>
      <c r="O29"/>
      <c r="P29"/>
      <c r="Q29"/>
      <c r="R29"/>
      <c r="S29" s="5"/>
      <c r="T29"/>
      <c r="U29"/>
      <c r="V29"/>
    </row>
    <row r="30" spans="1:22" x14ac:dyDescent="0.3">
      <c r="A30" s="10" t="s">
        <v>7</v>
      </c>
      <c r="B30" s="10">
        <v>1836</v>
      </c>
      <c r="C30" s="15"/>
      <c r="D30" s="10">
        <v>33</v>
      </c>
      <c r="E30" s="15">
        <f>B30+C30</f>
        <v>1836</v>
      </c>
      <c r="F30" s="13">
        <f>E30/D30*1000</f>
        <v>55636.363636363632</v>
      </c>
      <c r="G30" s="13"/>
      <c r="J30" s="13"/>
      <c r="K30" s="15"/>
      <c r="L30" s="13"/>
      <c r="M30"/>
      <c r="N30"/>
      <c r="O30"/>
      <c r="P30"/>
      <c r="Q30"/>
      <c r="R30"/>
      <c r="S30"/>
      <c r="T30"/>
      <c r="U30"/>
      <c r="V30"/>
    </row>
    <row r="31" spans="1:22" x14ac:dyDescent="0.3">
      <c r="A31" s="10" t="s">
        <v>131</v>
      </c>
      <c r="B31" s="15">
        <f>B29-B30</f>
        <v>10016</v>
      </c>
      <c r="C31" s="15"/>
      <c r="D31" s="10">
        <v>33</v>
      </c>
      <c r="E31" s="15">
        <f>B31+C31</f>
        <v>10016</v>
      </c>
      <c r="F31" s="13">
        <f>E31/D31*1000</f>
        <v>303515.15151515149</v>
      </c>
      <c r="J31" s="13"/>
      <c r="K31" s="15"/>
      <c r="L31" s="13"/>
      <c r="M31"/>
      <c r="N31"/>
      <c r="O31"/>
      <c r="P31"/>
      <c r="Q31"/>
      <c r="R31"/>
      <c r="S31"/>
      <c r="T31"/>
      <c r="U31"/>
      <c r="V31"/>
    </row>
    <row r="32" spans="1:22" x14ac:dyDescent="0.3">
      <c r="A32" s="10" t="s">
        <v>145</v>
      </c>
      <c r="B32" s="16">
        <v>11105</v>
      </c>
      <c r="C32" s="15">
        <v>40218</v>
      </c>
      <c r="D32" s="10">
        <v>33</v>
      </c>
      <c r="E32" s="15">
        <f>B32+C32</f>
        <v>51323</v>
      </c>
      <c r="F32" s="13">
        <f>E32/D32*1000</f>
        <v>1555242.4242424243</v>
      </c>
      <c r="J32" s="13"/>
      <c r="K32" s="15"/>
      <c r="L32" s="13"/>
      <c r="T32"/>
      <c r="U32"/>
      <c r="V32"/>
    </row>
    <row r="33" spans="1:22" x14ac:dyDescent="0.3">
      <c r="B33" s="16"/>
      <c r="C33" s="15"/>
      <c r="E33" s="15"/>
      <c r="F33" s="13"/>
      <c r="J33" s="13"/>
      <c r="K33" s="15"/>
      <c r="L33" s="13"/>
      <c r="T33"/>
      <c r="U33"/>
      <c r="V33"/>
    </row>
    <row r="34" spans="1:22" x14ac:dyDescent="0.3">
      <c r="H34" s="15"/>
      <c r="J34" s="15"/>
      <c r="K34" s="15"/>
      <c r="L34" s="13"/>
      <c r="T34"/>
      <c r="U34"/>
      <c r="V34"/>
    </row>
    <row r="35" spans="1:22" x14ac:dyDescent="0.3">
      <c r="A35" s="14"/>
      <c r="C35"/>
      <c r="D35"/>
      <c r="E35"/>
      <c r="F35"/>
      <c r="G35"/>
      <c r="H35"/>
      <c r="I35" s="18"/>
      <c r="J35" s="16"/>
      <c r="K35" s="15"/>
      <c r="L35" s="13"/>
      <c r="T35"/>
      <c r="U35"/>
      <c r="V35"/>
    </row>
    <row r="36" spans="1:22" x14ac:dyDescent="0.3">
      <c r="C36"/>
      <c r="D36"/>
      <c r="E36"/>
      <c r="F36"/>
      <c r="G36"/>
      <c r="H36"/>
      <c r="J36" s="16"/>
      <c r="K36" s="15"/>
      <c r="L36" s="13"/>
      <c r="T36"/>
      <c r="U36"/>
      <c r="V36"/>
    </row>
    <row r="37" spans="1:22" x14ac:dyDescent="0.3">
      <c r="C37"/>
      <c r="D37"/>
      <c r="E37"/>
      <c r="F37"/>
      <c r="G37"/>
      <c r="H37"/>
      <c r="I37" s="14"/>
      <c r="J37" s="16"/>
      <c r="K37" s="15"/>
      <c r="L37" s="13"/>
      <c r="T37"/>
      <c r="U37"/>
      <c r="V37"/>
    </row>
    <row r="38" spans="1:22" x14ac:dyDescent="0.3">
      <c r="I38" s="14"/>
      <c r="J38" s="16"/>
      <c r="K38" s="15"/>
      <c r="L38" s="13"/>
      <c r="T38"/>
      <c r="U38"/>
      <c r="V38"/>
    </row>
    <row r="39" spans="1:22" x14ac:dyDescent="0.3">
      <c r="C39"/>
      <c r="D39"/>
      <c r="E39"/>
      <c r="F39"/>
      <c r="G39"/>
      <c r="H39"/>
      <c r="I39" s="14"/>
      <c r="J39" s="16"/>
      <c r="K39" s="15"/>
      <c r="L39" s="13"/>
      <c r="T39"/>
      <c r="U39"/>
      <c r="V39"/>
    </row>
    <row r="40" spans="1:22" x14ac:dyDescent="0.3">
      <c r="C40"/>
      <c r="D40"/>
      <c r="E40"/>
      <c r="F40"/>
      <c r="G40"/>
      <c r="H40"/>
      <c r="I40" s="14"/>
      <c r="J40" s="16"/>
      <c r="K40" s="15"/>
      <c r="L40" s="13"/>
      <c r="T40"/>
      <c r="U40"/>
      <c r="V40"/>
    </row>
    <row r="41" spans="1:22" x14ac:dyDescent="0.3">
      <c r="C41"/>
      <c r="D41"/>
      <c r="E41"/>
      <c r="F41"/>
      <c r="G41"/>
      <c r="H41"/>
      <c r="I41" s="14"/>
      <c r="J41" s="16"/>
      <c r="K41" s="15"/>
      <c r="L41" s="13"/>
      <c r="T41"/>
      <c r="U41"/>
      <c r="V41"/>
    </row>
    <row r="42" spans="1:22" x14ac:dyDescent="0.3">
      <c r="C42"/>
      <c r="D42"/>
      <c r="E42"/>
      <c r="F42"/>
      <c r="G42"/>
      <c r="H42"/>
      <c r="I42" s="14"/>
      <c r="J42" s="16"/>
      <c r="K42" s="15"/>
      <c r="L42" s="13"/>
      <c r="T42"/>
      <c r="U42"/>
      <c r="V42"/>
    </row>
    <row r="43" spans="1:22" x14ac:dyDescent="0.3">
      <c r="C43"/>
      <c r="D43"/>
      <c r="E43"/>
      <c r="F43"/>
      <c r="G43"/>
      <c r="H43"/>
      <c r="I43" s="14"/>
      <c r="J43" s="16"/>
      <c r="K43" s="15"/>
      <c r="L43" s="13"/>
      <c r="T43"/>
      <c r="U43"/>
      <c r="V43"/>
    </row>
    <row r="44" spans="1:22" x14ac:dyDescent="0.3">
      <c r="C44"/>
      <c r="D44"/>
      <c r="E44"/>
      <c r="F44"/>
      <c r="G44"/>
      <c r="H44"/>
      <c r="I44" s="14"/>
      <c r="J44" s="16"/>
      <c r="K44" s="15"/>
      <c r="L44" s="13"/>
      <c r="T44"/>
      <c r="U44"/>
      <c r="V44"/>
    </row>
    <row r="45" spans="1:22" x14ac:dyDescent="0.3">
      <c r="C45" s="15"/>
      <c r="D45" s="15"/>
      <c r="E45" s="14"/>
      <c r="F45" s="15"/>
      <c r="G45" s="15"/>
      <c r="H45" s="15"/>
      <c r="I45" s="14"/>
      <c r="J45" s="16"/>
      <c r="K45" s="15"/>
      <c r="L45" s="13"/>
      <c r="T45"/>
      <c r="U45"/>
      <c r="V45"/>
    </row>
    <row r="46" spans="1:22" x14ac:dyDescent="0.3">
      <c r="C46" s="15"/>
      <c r="E46" s="15"/>
      <c r="F46" s="18"/>
      <c r="G46" s="15"/>
      <c r="H46" s="15"/>
      <c r="I46" s="14"/>
      <c r="J46" s="16"/>
      <c r="K46" s="15"/>
      <c r="L46" s="13"/>
      <c r="T46"/>
      <c r="U46"/>
      <c r="V46"/>
    </row>
    <row r="47" spans="1:22" x14ac:dyDescent="0.3">
      <c r="C47" s="15"/>
      <c r="E47" s="15"/>
      <c r="G47" s="15"/>
      <c r="H47" s="15"/>
      <c r="I47" s="14"/>
      <c r="J47" s="13"/>
      <c r="K47" s="15"/>
      <c r="L47" s="13"/>
      <c r="T47"/>
      <c r="U47"/>
      <c r="V47"/>
    </row>
    <row r="48" spans="1:22" x14ac:dyDescent="0.3">
      <c r="C48" s="15"/>
      <c r="F48" s="15"/>
      <c r="H48" s="15"/>
      <c r="J48" s="13"/>
      <c r="K48" s="15"/>
      <c r="L48" s="13"/>
      <c r="O48" s="14"/>
      <c r="T48"/>
      <c r="U48"/>
      <c r="V48"/>
    </row>
    <row r="49" spans="3:22" x14ac:dyDescent="0.3">
      <c r="C49" s="15"/>
      <c r="D49" s="15"/>
      <c r="F49" s="15"/>
      <c r="H49" s="15"/>
      <c r="I49" s="14"/>
      <c r="J49" s="13"/>
      <c r="K49" s="15"/>
      <c r="L49" s="13"/>
      <c r="T49"/>
      <c r="U49"/>
      <c r="V49"/>
    </row>
    <row r="50" spans="3:22" x14ac:dyDescent="0.3">
      <c r="C50" s="15"/>
      <c r="D50" s="15"/>
      <c r="G50" s="15"/>
      <c r="H50" s="15"/>
      <c r="J50" s="13"/>
      <c r="K50" s="15"/>
      <c r="L50" s="13"/>
      <c r="T50"/>
      <c r="U50"/>
      <c r="V50"/>
    </row>
    <row r="51" spans="3:22" x14ac:dyDescent="0.3">
      <c r="C51" s="15"/>
      <c r="D51" s="15"/>
      <c r="E51" s="15"/>
      <c r="H51" s="15"/>
      <c r="K51" s="15"/>
    </row>
    <row r="52" spans="3:22" x14ac:dyDescent="0.3">
      <c r="C52" s="15"/>
      <c r="E52" s="15"/>
      <c r="G52" s="15"/>
      <c r="H52" s="15"/>
      <c r="K52" s="15"/>
      <c r="T52"/>
      <c r="U52"/>
      <c r="V52"/>
    </row>
    <row r="53" spans="3:22" x14ac:dyDescent="0.3">
      <c r="C53" s="15"/>
      <c r="D53" s="15"/>
      <c r="E53" s="15"/>
      <c r="H53" s="15"/>
      <c r="K53" s="15"/>
      <c r="T53"/>
      <c r="U53"/>
      <c r="V53"/>
    </row>
    <row r="54" spans="3:22" x14ac:dyDescent="0.3">
      <c r="C54" s="15"/>
      <c r="F54" s="15"/>
      <c r="H54" s="15"/>
      <c r="K54" s="15"/>
      <c r="T54"/>
      <c r="U54"/>
      <c r="V54"/>
    </row>
    <row r="55" spans="3:22" x14ac:dyDescent="0.3">
      <c r="C55" s="15"/>
      <c r="E55" s="15"/>
      <c r="F55" s="15"/>
      <c r="H55" s="15"/>
      <c r="K55" s="15"/>
      <c r="T55"/>
      <c r="U55"/>
      <c r="V55"/>
    </row>
    <row r="56" spans="3:22" x14ac:dyDescent="0.3">
      <c r="C56" s="15"/>
      <c r="D56" s="15"/>
      <c r="G56" s="15"/>
      <c r="H56" s="15"/>
      <c r="K56" s="15"/>
      <c r="T56"/>
      <c r="U56"/>
      <c r="V56"/>
    </row>
    <row r="57" spans="3:22" x14ac:dyDescent="0.3">
      <c r="C57" s="15"/>
      <c r="E57" s="15"/>
      <c r="G57" s="15"/>
      <c r="H57" s="15"/>
      <c r="K57" s="15"/>
      <c r="T57"/>
      <c r="U57"/>
      <c r="V57"/>
    </row>
    <row r="58" spans="3:22" x14ac:dyDescent="0.3">
      <c r="C58" s="15"/>
      <c r="D58" s="15"/>
      <c r="E58" s="15"/>
      <c r="H58" s="15"/>
      <c r="K58" s="15"/>
      <c r="T58"/>
      <c r="U58"/>
      <c r="V58"/>
    </row>
    <row r="59" spans="3:22" x14ac:dyDescent="0.3">
      <c r="C59" s="15"/>
      <c r="D59" s="15"/>
      <c r="F59" s="15"/>
      <c r="H59" s="15"/>
      <c r="K59" s="15"/>
      <c r="T59"/>
      <c r="U59"/>
      <c r="V59"/>
    </row>
    <row r="60" spans="3:22" x14ac:dyDescent="0.3">
      <c r="C60" s="15"/>
      <c r="E60" s="15"/>
      <c r="H60" s="15"/>
      <c r="K60" s="15"/>
      <c r="T60"/>
      <c r="U60"/>
      <c r="V60"/>
    </row>
    <row r="61" spans="3:22" x14ac:dyDescent="0.3">
      <c r="C61" s="15"/>
      <c r="D61" s="15"/>
      <c r="E61" s="15"/>
      <c r="G61" s="15"/>
      <c r="H61" s="15"/>
      <c r="K61" s="15"/>
    </row>
    <row r="62" spans="3:22" x14ac:dyDescent="0.3">
      <c r="C62" s="15"/>
      <c r="D62" s="15"/>
      <c r="E62" s="15"/>
      <c r="H62" s="15"/>
      <c r="K62" s="15"/>
    </row>
    <row r="63" spans="3:22" x14ac:dyDescent="0.3">
      <c r="C63" s="15"/>
      <c r="E63" s="15"/>
      <c r="H63" s="15"/>
      <c r="K63" s="15"/>
    </row>
    <row r="64" spans="3:22" x14ac:dyDescent="0.3">
      <c r="C64" s="15"/>
      <c r="F64" s="15"/>
      <c r="H64" s="15"/>
    </row>
    <row r="65" spans="2:8" x14ac:dyDescent="0.3">
      <c r="C65" s="15"/>
      <c r="F65" s="15"/>
      <c r="H65" s="15"/>
    </row>
    <row r="66" spans="2:8" x14ac:dyDescent="0.3">
      <c r="C66" s="15"/>
      <c r="D66" s="15"/>
      <c r="G66" s="15"/>
      <c r="H66" s="15"/>
    </row>
    <row r="67" spans="2:8" x14ac:dyDescent="0.3">
      <c r="C67" s="15"/>
      <c r="E67" s="15"/>
      <c r="G67" s="15"/>
      <c r="H67" s="15"/>
    </row>
    <row r="68" spans="2:8" x14ac:dyDescent="0.3">
      <c r="C68" s="15"/>
      <c r="D68" s="15"/>
      <c r="E68" s="15"/>
      <c r="H68" s="15"/>
    </row>
    <row r="69" spans="2:8" x14ac:dyDescent="0.3">
      <c r="C69" s="15"/>
      <c r="D69" s="15"/>
      <c r="F69" s="15"/>
      <c r="H69" s="15"/>
    </row>
    <row r="70" spans="2:8" x14ac:dyDescent="0.3">
      <c r="C70" s="15"/>
      <c r="E70" s="15"/>
      <c r="H70" s="15"/>
    </row>
    <row r="71" spans="2:8" x14ac:dyDescent="0.3">
      <c r="C71" s="15"/>
      <c r="E71" s="15"/>
      <c r="H71" s="15"/>
    </row>
    <row r="72" spans="2:8" x14ac:dyDescent="0.3">
      <c r="C72" s="15"/>
      <c r="D72" s="15"/>
      <c r="H72" s="15"/>
    </row>
    <row r="73" spans="2:8" x14ac:dyDescent="0.3">
      <c r="C73" s="15"/>
      <c r="E73" s="15"/>
      <c r="F73" s="15"/>
      <c r="H73" s="15"/>
    </row>
    <row r="74" spans="2:8" x14ac:dyDescent="0.3">
      <c r="B74" s="15"/>
      <c r="C74" s="15"/>
      <c r="E74" s="15"/>
      <c r="H74" s="15"/>
    </row>
    <row r="75" spans="2:8" x14ac:dyDescent="0.3">
      <c r="C75" s="15"/>
      <c r="F75" s="15"/>
    </row>
    <row r="76" spans="2:8" x14ac:dyDescent="0.3">
      <c r="C76" s="15"/>
      <c r="E76" s="15"/>
    </row>
    <row r="77" spans="2:8" x14ac:dyDescent="0.3">
      <c r="C77" s="15"/>
      <c r="E77" s="15"/>
      <c r="G77" s="15"/>
    </row>
    <row r="78" spans="2:8" x14ac:dyDescent="0.3">
      <c r="B78" s="15"/>
      <c r="C78" s="15"/>
      <c r="F78" s="15"/>
    </row>
    <row r="79" spans="2:8" x14ac:dyDescent="0.3">
      <c r="B79" s="15"/>
      <c r="C79" s="15"/>
      <c r="D79" s="15"/>
      <c r="F79" s="15"/>
    </row>
    <row r="80" spans="2:8" x14ac:dyDescent="0.3">
      <c r="B80" s="15"/>
      <c r="C80" s="15"/>
    </row>
    <row r="81" spans="3:7" x14ac:dyDescent="0.3">
      <c r="C81" s="15"/>
      <c r="E81" s="15"/>
      <c r="G81" s="15"/>
    </row>
    <row r="82" spans="3:7" x14ac:dyDescent="0.3">
      <c r="C82" s="15"/>
    </row>
    <row r="83" spans="3:7" x14ac:dyDescent="0.3">
      <c r="C83" s="15"/>
      <c r="F83" s="15"/>
    </row>
    <row r="84" spans="3:7" x14ac:dyDescent="0.3">
      <c r="C84" s="15"/>
      <c r="F84" s="1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C37" sqref="C37"/>
    </sheetView>
  </sheetViews>
  <sheetFormatPr defaultRowHeight="14.4" x14ac:dyDescent="0.3"/>
  <cols>
    <col min="1" max="1" width="9.6640625" bestFit="1" customWidth="1"/>
    <col min="2" max="3" width="14" customWidth="1"/>
    <col min="6" max="6" width="10.5546875" bestFit="1" customWidth="1"/>
  </cols>
  <sheetData>
    <row r="1" spans="1:16" x14ac:dyDescent="0.3">
      <c r="A1" s="3"/>
      <c r="B1" t="s">
        <v>4</v>
      </c>
      <c r="E1" s="8"/>
      <c r="F1" s="8"/>
      <c r="I1" t="s">
        <v>4</v>
      </c>
      <c r="O1" s="2"/>
    </row>
    <row r="2" spans="1:16" x14ac:dyDescent="0.3">
      <c r="A2" s="3"/>
      <c r="B2" t="s">
        <v>5</v>
      </c>
      <c r="E2" s="8"/>
      <c r="F2" s="8"/>
      <c r="I2" t="s">
        <v>5</v>
      </c>
      <c r="O2" t="s">
        <v>64</v>
      </c>
    </row>
    <row r="3" spans="1:16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</row>
    <row r="4" spans="1:16" x14ac:dyDescent="0.3">
      <c r="A4" s="2">
        <v>44502</v>
      </c>
      <c r="B4" s="3" t="s">
        <v>44</v>
      </c>
      <c r="C4">
        <v>5</v>
      </c>
      <c r="D4" s="1">
        <v>989</v>
      </c>
      <c r="E4" s="1">
        <f>+C4+D4</f>
        <v>994</v>
      </c>
      <c r="F4" s="8">
        <v>33</v>
      </c>
      <c r="G4" s="8">
        <f>(1000/F4)*C4</f>
        <v>151.51515151515153</v>
      </c>
      <c r="J4">
        <v>13</v>
      </c>
      <c r="K4" s="1">
        <v>1240</v>
      </c>
      <c r="L4" s="1">
        <f t="shared" ref="L4:L5" si="0">+J4+K4</f>
        <v>1253</v>
      </c>
      <c r="M4">
        <v>33</v>
      </c>
      <c r="N4">
        <f>+(C4-J4/C4*100)</f>
        <v>-255</v>
      </c>
      <c r="O4">
        <f>+(D4-K4/D4*100)</f>
        <v>863.62082912032361</v>
      </c>
      <c r="P4">
        <f t="shared" ref="P4:P12" si="1">+(E4-L4)/E4*100</f>
        <v>-26.056338028169012</v>
      </c>
    </row>
    <row r="5" spans="1:16" x14ac:dyDescent="0.3">
      <c r="A5" s="2">
        <v>44502</v>
      </c>
      <c r="B5" s="3" t="s">
        <v>37</v>
      </c>
      <c r="C5">
        <v>6</v>
      </c>
      <c r="D5" s="1">
        <v>1849</v>
      </c>
      <c r="E5" s="1">
        <f>+J4+K4</f>
        <v>1253</v>
      </c>
      <c r="F5" s="8">
        <v>33</v>
      </c>
      <c r="G5" s="8">
        <f t="shared" ref="G5:G12" si="2">(1000/F5)*C5</f>
        <v>181.81818181818181</v>
      </c>
      <c r="J5">
        <v>8</v>
      </c>
      <c r="K5" s="1">
        <v>1703</v>
      </c>
      <c r="L5" s="1">
        <f t="shared" si="0"/>
        <v>1711</v>
      </c>
      <c r="M5">
        <v>33</v>
      </c>
      <c r="N5">
        <f t="shared" ref="N5:N12" si="3">+(C5-J5/C5*100)</f>
        <v>-127.33333333333331</v>
      </c>
      <c r="O5">
        <f t="shared" ref="O5:O12" si="4">+(D5-K5/D5*100)</f>
        <v>1756.8961600865332</v>
      </c>
      <c r="P5">
        <f t="shared" si="1"/>
        <v>-36.552274541101362</v>
      </c>
    </row>
    <row r="6" spans="1:16" x14ac:dyDescent="0.3">
      <c r="A6" s="2">
        <v>44502</v>
      </c>
      <c r="B6" s="3" t="s">
        <v>39</v>
      </c>
      <c r="C6">
        <v>8</v>
      </c>
      <c r="D6">
        <v>2446</v>
      </c>
      <c r="E6" s="1">
        <f>+C5+D5</f>
        <v>1855</v>
      </c>
      <c r="F6" s="8">
        <v>33</v>
      </c>
      <c r="G6" s="8">
        <f t="shared" si="2"/>
        <v>242.42424242424244</v>
      </c>
      <c r="J6">
        <v>9</v>
      </c>
      <c r="K6" s="1">
        <v>2329</v>
      </c>
      <c r="L6" s="1">
        <f>+J6+K6</f>
        <v>2338</v>
      </c>
      <c r="M6">
        <v>33</v>
      </c>
      <c r="N6">
        <f t="shared" si="3"/>
        <v>-104.5</v>
      </c>
      <c r="O6">
        <f t="shared" si="4"/>
        <v>2350.783319705642</v>
      </c>
      <c r="P6">
        <f t="shared" si="1"/>
        <v>-26.037735849056602</v>
      </c>
    </row>
    <row r="7" spans="1:16" x14ac:dyDescent="0.3">
      <c r="A7" s="2">
        <v>44502</v>
      </c>
      <c r="B7" s="3" t="s">
        <v>38</v>
      </c>
      <c r="C7">
        <v>7</v>
      </c>
      <c r="D7">
        <v>2265</v>
      </c>
      <c r="E7" s="1">
        <f>+J5+K5</f>
        <v>1711</v>
      </c>
      <c r="F7" s="13">
        <v>33</v>
      </c>
      <c r="G7" s="8">
        <f t="shared" si="2"/>
        <v>212.12121212121212</v>
      </c>
      <c r="I7" s="10"/>
      <c r="J7" s="10">
        <v>7</v>
      </c>
      <c r="K7" s="1">
        <v>1701</v>
      </c>
      <c r="L7" s="1">
        <f t="shared" ref="L7:L12" si="5">+J7+K7</f>
        <v>1708</v>
      </c>
      <c r="M7" s="10">
        <v>33</v>
      </c>
      <c r="N7">
        <f t="shared" si="3"/>
        <v>-93</v>
      </c>
      <c r="O7">
        <f t="shared" si="4"/>
        <v>2189.9006622516558</v>
      </c>
      <c r="P7">
        <f t="shared" si="1"/>
        <v>0.17533606078316774</v>
      </c>
    </row>
    <row r="8" spans="1:16" x14ac:dyDescent="0.3">
      <c r="A8" s="2">
        <v>44502</v>
      </c>
      <c r="B8" s="3" t="s">
        <v>36</v>
      </c>
      <c r="C8">
        <v>6</v>
      </c>
      <c r="D8" s="1">
        <v>2954</v>
      </c>
      <c r="E8" s="1">
        <f t="shared" ref="E8:E12" si="6">+C8+D8</f>
        <v>2960</v>
      </c>
      <c r="F8" s="13">
        <v>33</v>
      </c>
      <c r="G8" s="8">
        <f t="shared" si="2"/>
        <v>181.81818181818181</v>
      </c>
      <c r="I8" s="10"/>
      <c r="J8" s="10">
        <v>7</v>
      </c>
      <c r="K8" s="1">
        <v>2553</v>
      </c>
      <c r="L8" s="1">
        <f t="shared" si="5"/>
        <v>2560</v>
      </c>
      <c r="M8" s="10">
        <v>33</v>
      </c>
      <c r="N8">
        <f t="shared" si="3"/>
        <v>-110.66666666666667</v>
      </c>
      <c r="O8">
        <f t="shared" si="4"/>
        <v>2867.5748138117806</v>
      </c>
      <c r="P8">
        <f t="shared" si="1"/>
        <v>13.513513513513514</v>
      </c>
    </row>
    <row r="9" spans="1:16" x14ac:dyDescent="0.3">
      <c r="A9" s="2">
        <v>44502</v>
      </c>
      <c r="B9" s="3" t="s">
        <v>42</v>
      </c>
      <c r="C9">
        <v>11</v>
      </c>
      <c r="D9" s="1">
        <v>1785</v>
      </c>
      <c r="E9" s="1">
        <f t="shared" si="6"/>
        <v>1796</v>
      </c>
      <c r="F9" s="13">
        <v>33</v>
      </c>
      <c r="G9" s="8">
        <f t="shared" si="2"/>
        <v>333.33333333333337</v>
      </c>
      <c r="I9" s="10"/>
      <c r="J9" s="10">
        <v>8</v>
      </c>
      <c r="K9" s="1">
        <v>2225</v>
      </c>
      <c r="L9" s="1">
        <f t="shared" si="5"/>
        <v>2233</v>
      </c>
      <c r="M9" s="10">
        <v>33</v>
      </c>
      <c r="N9">
        <f t="shared" si="3"/>
        <v>-61.727272727272734</v>
      </c>
      <c r="O9">
        <f t="shared" si="4"/>
        <v>1660.3501400560224</v>
      </c>
      <c r="P9">
        <f t="shared" si="1"/>
        <v>-24.331848552338531</v>
      </c>
    </row>
    <row r="10" spans="1:16" x14ac:dyDescent="0.3">
      <c r="A10" s="2">
        <v>44502</v>
      </c>
      <c r="B10" s="3" t="s">
        <v>43</v>
      </c>
      <c r="C10">
        <v>6</v>
      </c>
      <c r="D10" s="1">
        <v>1480</v>
      </c>
      <c r="E10" s="1">
        <f t="shared" si="6"/>
        <v>1486</v>
      </c>
      <c r="F10" s="13">
        <v>33</v>
      </c>
      <c r="G10" s="8">
        <f t="shared" si="2"/>
        <v>181.81818181818181</v>
      </c>
      <c r="I10" s="10"/>
      <c r="J10" s="10">
        <v>3</v>
      </c>
      <c r="K10" s="1">
        <v>1261</v>
      </c>
      <c r="L10" s="1">
        <f t="shared" si="5"/>
        <v>1264</v>
      </c>
      <c r="M10" s="10">
        <v>33</v>
      </c>
      <c r="N10">
        <f t="shared" si="3"/>
        <v>-44</v>
      </c>
      <c r="O10">
        <f t="shared" si="4"/>
        <v>1394.7972972972973</v>
      </c>
      <c r="P10">
        <f t="shared" si="1"/>
        <v>14.939434724091521</v>
      </c>
    </row>
    <row r="11" spans="1:16" x14ac:dyDescent="0.3">
      <c r="A11" s="2">
        <v>44502</v>
      </c>
      <c r="B11" s="3" t="s">
        <v>40</v>
      </c>
      <c r="C11" s="1">
        <v>14</v>
      </c>
      <c r="D11" s="1">
        <v>1850</v>
      </c>
      <c r="E11" s="1">
        <f t="shared" si="6"/>
        <v>1864</v>
      </c>
      <c r="F11" s="13">
        <v>33</v>
      </c>
      <c r="G11" s="8">
        <f t="shared" si="2"/>
        <v>424.24242424242425</v>
      </c>
      <c r="I11" s="10"/>
      <c r="J11" s="15">
        <v>10</v>
      </c>
      <c r="K11" s="1">
        <v>2110</v>
      </c>
      <c r="L11" s="1">
        <f t="shared" si="5"/>
        <v>2120</v>
      </c>
      <c r="M11" s="10">
        <v>33</v>
      </c>
      <c r="N11">
        <f t="shared" si="3"/>
        <v>-57.428571428571431</v>
      </c>
      <c r="O11">
        <f t="shared" si="4"/>
        <v>1735.9459459459461</v>
      </c>
      <c r="P11">
        <f t="shared" si="1"/>
        <v>-13.733905579399142</v>
      </c>
    </row>
    <row r="12" spans="1:16" x14ac:dyDescent="0.3">
      <c r="A12" s="2">
        <v>44502</v>
      </c>
      <c r="B12" s="3" t="s">
        <v>41</v>
      </c>
      <c r="C12">
        <v>5</v>
      </c>
      <c r="D12" s="1">
        <v>1771</v>
      </c>
      <c r="E12" s="1">
        <f t="shared" si="6"/>
        <v>1776</v>
      </c>
      <c r="F12" s="13">
        <v>33</v>
      </c>
      <c r="G12" s="8">
        <f t="shared" si="2"/>
        <v>151.51515151515153</v>
      </c>
      <c r="I12" s="10"/>
      <c r="J12" s="10">
        <v>6</v>
      </c>
      <c r="K12" s="1">
        <v>2117</v>
      </c>
      <c r="L12" s="1">
        <f t="shared" si="5"/>
        <v>2123</v>
      </c>
      <c r="M12" s="10">
        <v>33</v>
      </c>
      <c r="N12">
        <f t="shared" si="3"/>
        <v>-115</v>
      </c>
      <c r="O12">
        <f t="shared" si="4"/>
        <v>1651.4630152456239</v>
      </c>
      <c r="P12">
        <f t="shared" si="1"/>
        <v>-19.538288288288289</v>
      </c>
    </row>
    <row r="13" spans="1:16" x14ac:dyDescent="0.3">
      <c r="A13" s="3"/>
      <c r="C13" s="1"/>
      <c r="D13" s="1"/>
      <c r="E13" s="13"/>
      <c r="F13" s="8"/>
      <c r="H13" s="10"/>
      <c r="I13" s="10"/>
      <c r="J13" s="1"/>
      <c r="K13" s="1"/>
      <c r="L13" s="10"/>
    </row>
    <row r="14" spans="1:16" x14ac:dyDescent="0.3">
      <c r="A14" s="3"/>
      <c r="C14" s="1"/>
      <c r="D14" s="1"/>
      <c r="E14" s="13"/>
      <c r="F14" s="8"/>
      <c r="H14" s="10"/>
      <c r="I14" s="10"/>
      <c r="J14" s="1"/>
      <c r="K14" s="1"/>
      <c r="L14" s="10"/>
    </row>
    <row r="15" spans="1:16" x14ac:dyDescent="0.3">
      <c r="A15" s="3"/>
      <c r="C15" s="1"/>
      <c r="D15" s="1"/>
      <c r="E15" s="13"/>
      <c r="F15" s="8"/>
      <c r="H15" s="10"/>
      <c r="I15" s="10"/>
      <c r="J15" s="1"/>
      <c r="K15" s="1"/>
      <c r="L15" s="10"/>
    </row>
    <row r="16" spans="1:16" x14ac:dyDescent="0.3">
      <c r="A16" s="3"/>
      <c r="C16" s="1"/>
      <c r="D16" s="1"/>
      <c r="E16" s="13"/>
      <c r="F16" s="8"/>
      <c r="H16" s="10"/>
      <c r="I16" s="10"/>
      <c r="J16" s="1"/>
      <c r="K16" s="1"/>
      <c r="L16" s="10"/>
    </row>
    <row r="17" spans="1:12" x14ac:dyDescent="0.3">
      <c r="A17" s="3"/>
      <c r="C17" s="1"/>
      <c r="D17" s="1"/>
      <c r="E17" s="13"/>
      <c r="F17" s="8"/>
      <c r="H17" s="10"/>
      <c r="I17" s="10"/>
      <c r="J17" s="1"/>
      <c r="K17" s="1"/>
      <c r="L17" s="10"/>
    </row>
    <row r="18" spans="1:12" x14ac:dyDescent="0.3">
      <c r="B18" s="10" t="s">
        <v>55</v>
      </c>
      <c r="C18" s="10"/>
      <c r="D18" s="10"/>
      <c r="E18" s="10"/>
      <c r="F18" s="10"/>
    </row>
    <row r="19" spans="1:12" x14ac:dyDescent="0.3">
      <c r="B19" s="10" t="s">
        <v>56</v>
      </c>
      <c r="C19" s="10" t="s">
        <v>57</v>
      </c>
      <c r="D19" s="10"/>
      <c r="E19" s="10"/>
      <c r="F19" s="10"/>
    </row>
    <row r="20" spans="1:12" x14ac:dyDescent="0.3">
      <c r="B20" s="10" t="s">
        <v>0</v>
      </c>
      <c r="C20" s="10" t="s">
        <v>0</v>
      </c>
      <c r="D20" s="10" t="s">
        <v>1</v>
      </c>
      <c r="E20" s="10" t="s">
        <v>127</v>
      </c>
      <c r="F20" s="13" t="s">
        <v>6</v>
      </c>
    </row>
    <row r="21" spans="1:12" x14ac:dyDescent="0.3">
      <c r="A21" t="s">
        <v>61</v>
      </c>
      <c r="B21" s="1">
        <v>9093</v>
      </c>
      <c r="C21" s="1">
        <v>2859</v>
      </c>
      <c r="D21" s="1">
        <v>33</v>
      </c>
      <c r="E21" s="1">
        <f>B21+C21</f>
        <v>11952</v>
      </c>
      <c r="F21">
        <f>E21/D21*1000</f>
        <v>362181.81818181818</v>
      </c>
    </row>
    <row r="22" spans="1:12" x14ac:dyDescent="0.3">
      <c r="A22" t="s">
        <v>146</v>
      </c>
      <c r="B22">
        <v>1798</v>
      </c>
      <c r="D22" s="1">
        <v>33</v>
      </c>
      <c r="E22" s="1">
        <f>B22+C22</f>
        <v>1798</v>
      </c>
      <c r="F22">
        <f>E22/D22*1000</f>
        <v>54484.848484848488</v>
      </c>
    </row>
    <row r="23" spans="1:12" x14ac:dyDescent="0.3">
      <c r="A23" t="s">
        <v>147</v>
      </c>
      <c r="B23" s="1">
        <f>B21-B22</f>
        <v>7295</v>
      </c>
      <c r="D23" s="1">
        <v>33</v>
      </c>
      <c r="E23" s="1">
        <f>B23+C23</f>
        <v>7295</v>
      </c>
      <c r="F23">
        <f>E23/D23*1000</f>
        <v>221060.60606060605</v>
      </c>
    </row>
    <row r="33" spans="4:6" x14ac:dyDescent="0.3">
      <c r="E33" s="1"/>
      <c r="F33" s="1"/>
    </row>
    <row r="34" spans="4:6" x14ac:dyDescent="0.3">
      <c r="E34" s="1"/>
      <c r="F34" s="1"/>
    </row>
    <row r="35" spans="4:6" x14ac:dyDescent="0.3">
      <c r="E35" s="1"/>
      <c r="F35" s="1"/>
    </row>
    <row r="36" spans="4:6" x14ac:dyDescent="0.3">
      <c r="E36" s="1"/>
      <c r="F36" s="1"/>
    </row>
    <row r="37" spans="4:6" x14ac:dyDescent="0.3">
      <c r="E37" s="1"/>
      <c r="F37" s="1"/>
    </row>
    <row r="38" spans="4:6" x14ac:dyDescent="0.3">
      <c r="E38" s="1"/>
      <c r="F38" s="1"/>
    </row>
    <row r="39" spans="4:6" x14ac:dyDescent="0.3">
      <c r="E39" s="1"/>
      <c r="F39" s="1"/>
    </row>
    <row r="40" spans="4:6" x14ac:dyDescent="0.3">
      <c r="D40" s="1"/>
      <c r="E40" s="1"/>
      <c r="F40" s="1"/>
    </row>
    <row r="41" spans="4:6" x14ac:dyDescent="0.3">
      <c r="E41" s="1"/>
      <c r="F41" s="1"/>
    </row>
    <row r="42" spans="4:6" x14ac:dyDescent="0.3">
      <c r="D42" s="1"/>
      <c r="E42" s="1"/>
      <c r="F42" s="1"/>
    </row>
    <row r="43" spans="4:6" x14ac:dyDescent="0.3">
      <c r="E43" s="1"/>
      <c r="F43" s="1"/>
    </row>
    <row r="44" spans="4:6" x14ac:dyDescent="0.3">
      <c r="E44" s="1"/>
      <c r="F44" s="1"/>
    </row>
    <row r="45" spans="4:6" x14ac:dyDescent="0.3">
      <c r="E45" s="1"/>
      <c r="F45" s="1"/>
    </row>
    <row r="46" spans="4:6" x14ac:dyDescent="0.3">
      <c r="E46" s="1"/>
      <c r="F46" s="1"/>
    </row>
    <row r="47" spans="4:6" x14ac:dyDescent="0.3">
      <c r="E47" s="1"/>
      <c r="F47" s="1"/>
    </row>
    <row r="48" spans="4:6" x14ac:dyDescent="0.3">
      <c r="E48" s="1"/>
      <c r="F48" s="1"/>
    </row>
    <row r="49" spans="5:6" x14ac:dyDescent="0.3">
      <c r="E49" s="1"/>
      <c r="F49" s="1"/>
    </row>
    <row r="50" spans="5:6" x14ac:dyDescent="0.3">
      <c r="E50" s="1"/>
      <c r="F50" s="1"/>
    </row>
    <row r="51" spans="5:6" x14ac:dyDescent="0.3">
      <c r="E51" s="1"/>
      <c r="F51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4" sqref="A4:P12"/>
    </sheetView>
  </sheetViews>
  <sheetFormatPr defaultRowHeight="14.4" x14ac:dyDescent="0.3"/>
  <cols>
    <col min="1" max="1" width="9.6640625" bestFit="1" customWidth="1"/>
    <col min="2" max="3" width="14" customWidth="1"/>
    <col min="6" max="6" width="10.5546875" bestFit="1" customWidth="1"/>
  </cols>
  <sheetData>
    <row r="1" spans="1:16" x14ac:dyDescent="0.3">
      <c r="A1" s="3"/>
      <c r="B1" t="s">
        <v>4</v>
      </c>
      <c r="E1" s="8"/>
      <c r="F1" s="8"/>
      <c r="I1" t="s">
        <v>4</v>
      </c>
      <c r="O1" s="2"/>
    </row>
    <row r="2" spans="1:16" x14ac:dyDescent="0.3">
      <c r="A2" s="3"/>
      <c r="B2" t="s">
        <v>5</v>
      </c>
      <c r="E2" s="8"/>
      <c r="F2" s="8"/>
      <c r="I2" t="s">
        <v>5</v>
      </c>
      <c r="O2" t="s">
        <v>64</v>
      </c>
    </row>
    <row r="3" spans="1:16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</row>
    <row r="4" spans="1:16" x14ac:dyDescent="0.3">
      <c r="A4" s="2">
        <v>44503</v>
      </c>
      <c r="B4" s="3" t="s">
        <v>44</v>
      </c>
      <c r="C4">
        <v>23</v>
      </c>
      <c r="D4" s="1">
        <v>755</v>
      </c>
      <c r="E4" s="1">
        <f>+C4+D4</f>
        <v>778</v>
      </c>
      <c r="F4" s="8">
        <v>33</v>
      </c>
      <c r="G4" s="8">
        <f>(1000/F4)*C4</f>
        <v>696.969696969697</v>
      </c>
      <c r="J4">
        <v>23</v>
      </c>
      <c r="K4" s="1">
        <v>888</v>
      </c>
      <c r="L4" s="1">
        <f t="shared" ref="L4:L5" si="0">+J4+K4</f>
        <v>911</v>
      </c>
      <c r="M4">
        <v>33</v>
      </c>
      <c r="N4">
        <f t="shared" ref="N4:N5" si="1">+(C4-J4)/C4*100</f>
        <v>0</v>
      </c>
      <c r="O4">
        <f t="shared" ref="O4:O5" si="2">+(D4-K4)/D4*100</f>
        <v>-17.6158940397351</v>
      </c>
      <c r="P4">
        <f t="shared" ref="P4:P12" si="3">+(E4-L4)/E4*100</f>
        <v>-17.095115681233931</v>
      </c>
    </row>
    <row r="5" spans="1:16" x14ac:dyDescent="0.3">
      <c r="A5" s="2">
        <v>44503</v>
      </c>
      <c r="B5" s="3" t="s">
        <v>37</v>
      </c>
      <c r="C5">
        <v>9</v>
      </c>
      <c r="D5" s="1">
        <v>1391</v>
      </c>
      <c r="E5" s="1">
        <f>+J4+K4</f>
        <v>911</v>
      </c>
      <c r="F5" s="8">
        <v>33</v>
      </c>
      <c r="G5" s="8">
        <f t="shared" ref="G5:G12" si="4">(1000/F5)*C5</f>
        <v>272.72727272727275</v>
      </c>
      <c r="J5">
        <v>22</v>
      </c>
      <c r="K5" s="1">
        <v>2159</v>
      </c>
      <c r="L5" s="1">
        <f t="shared" si="0"/>
        <v>2181</v>
      </c>
      <c r="M5">
        <v>33</v>
      </c>
      <c r="N5">
        <f t="shared" si="1"/>
        <v>-144.44444444444443</v>
      </c>
      <c r="O5">
        <f t="shared" si="2"/>
        <v>-55.21207764198418</v>
      </c>
      <c r="P5">
        <f t="shared" si="3"/>
        <v>-139.4072447859495</v>
      </c>
    </row>
    <row r="6" spans="1:16" x14ac:dyDescent="0.3">
      <c r="A6" s="2">
        <v>44503</v>
      </c>
      <c r="B6" s="3" t="s">
        <v>39</v>
      </c>
      <c r="C6">
        <v>16</v>
      </c>
      <c r="D6">
        <v>1757</v>
      </c>
      <c r="E6" s="1">
        <f>+C5+D5</f>
        <v>1400</v>
      </c>
      <c r="F6" s="8">
        <v>33</v>
      </c>
      <c r="G6" s="8">
        <f t="shared" si="4"/>
        <v>484.84848484848487</v>
      </c>
      <c r="J6">
        <v>20</v>
      </c>
      <c r="K6" s="1">
        <v>1735</v>
      </c>
      <c r="L6" s="1">
        <f>+J6+K6</f>
        <v>1755</v>
      </c>
      <c r="M6">
        <v>33</v>
      </c>
      <c r="N6">
        <f>+(C6-J6)/C6*100</f>
        <v>-25</v>
      </c>
      <c r="O6">
        <f>+(D6-K6)/D6*100</f>
        <v>1.2521343198634036</v>
      </c>
      <c r="P6">
        <f t="shared" si="3"/>
        <v>-25.357142857142854</v>
      </c>
    </row>
    <row r="7" spans="1:16" x14ac:dyDescent="0.3">
      <c r="A7" s="2">
        <v>44503</v>
      </c>
      <c r="B7" s="3" t="s">
        <v>38</v>
      </c>
      <c r="C7">
        <v>14</v>
      </c>
      <c r="D7">
        <v>1441</v>
      </c>
      <c r="E7" s="1">
        <f>+J5+K5</f>
        <v>2181</v>
      </c>
      <c r="F7" s="13">
        <v>33</v>
      </c>
      <c r="G7" s="8">
        <f t="shared" si="4"/>
        <v>424.24242424242425</v>
      </c>
      <c r="I7" s="10"/>
      <c r="J7" s="10">
        <v>10</v>
      </c>
      <c r="K7" s="1">
        <v>1382</v>
      </c>
      <c r="L7" s="1">
        <f t="shared" ref="L7:L12" si="5">+J7+K7</f>
        <v>1392</v>
      </c>
      <c r="M7" s="10">
        <v>33</v>
      </c>
      <c r="N7">
        <f>+(J5-J7)/J5*100</f>
        <v>54.54545454545454</v>
      </c>
      <c r="O7">
        <f>+(K5-K7)/K5*100</f>
        <v>35.988883742473362</v>
      </c>
      <c r="P7">
        <f t="shared" si="3"/>
        <v>36.176066024759287</v>
      </c>
    </row>
    <row r="8" spans="1:16" x14ac:dyDescent="0.3">
      <c r="A8" s="2">
        <v>44503</v>
      </c>
      <c r="B8" s="3" t="s">
        <v>36</v>
      </c>
      <c r="C8">
        <v>138</v>
      </c>
      <c r="D8" s="1">
        <v>11784</v>
      </c>
      <c r="E8" s="1">
        <f t="shared" ref="E8:E12" si="6">+C8+D8</f>
        <v>11922</v>
      </c>
      <c r="F8" s="13">
        <v>33</v>
      </c>
      <c r="G8" s="8">
        <f t="shared" si="4"/>
        <v>4181.818181818182</v>
      </c>
      <c r="I8" s="10"/>
      <c r="J8" s="10">
        <v>17</v>
      </c>
      <c r="K8" s="1">
        <v>2047</v>
      </c>
      <c r="L8" s="1">
        <f t="shared" si="5"/>
        <v>2064</v>
      </c>
      <c r="M8" s="10">
        <v>33</v>
      </c>
      <c r="N8">
        <f t="shared" ref="N8:O12" si="7">+(C8-J8)/C8*100</f>
        <v>87.681159420289859</v>
      </c>
      <c r="O8">
        <f t="shared" si="7"/>
        <v>82.628988458927353</v>
      </c>
      <c r="P8">
        <f t="shared" si="3"/>
        <v>82.687468545546054</v>
      </c>
    </row>
    <row r="9" spans="1:16" x14ac:dyDescent="0.3">
      <c r="A9" s="2">
        <v>44503</v>
      </c>
      <c r="B9" s="3" t="s">
        <v>42</v>
      </c>
      <c r="C9">
        <v>12</v>
      </c>
      <c r="D9" s="1">
        <v>1871</v>
      </c>
      <c r="E9" s="1">
        <f t="shared" si="6"/>
        <v>1883</v>
      </c>
      <c r="F9" s="13">
        <v>33</v>
      </c>
      <c r="G9" s="8">
        <f t="shared" si="4"/>
        <v>363.63636363636363</v>
      </c>
      <c r="I9" s="10"/>
      <c r="J9" s="10">
        <v>20</v>
      </c>
      <c r="K9" s="1">
        <v>1672</v>
      </c>
      <c r="L9" s="1">
        <f t="shared" si="5"/>
        <v>1692</v>
      </c>
      <c r="M9" s="10">
        <v>33</v>
      </c>
      <c r="N9">
        <f t="shared" si="7"/>
        <v>-66.666666666666657</v>
      </c>
      <c r="O9">
        <f t="shared" si="7"/>
        <v>10.636023516835918</v>
      </c>
      <c r="P9">
        <f t="shared" si="3"/>
        <v>10.143388210302708</v>
      </c>
    </row>
    <row r="10" spans="1:16" x14ac:dyDescent="0.3">
      <c r="A10" s="2">
        <v>44503</v>
      </c>
      <c r="B10" s="3" t="s">
        <v>43</v>
      </c>
      <c r="C10">
        <v>12</v>
      </c>
      <c r="D10" s="1">
        <v>1481</v>
      </c>
      <c r="E10" s="1">
        <f t="shared" si="6"/>
        <v>1493</v>
      </c>
      <c r="F10" s="13">
        <v>33</v>
      </c>
      <c r="G10" s="8">
        <f t="shared" si="4"/>
        <v>363.63636363636363</v>
      </c>
      <c r="I10" s="10"/>
      <c r="J10" s="10">
        <v>16</v>
      </c>
      <c r="K10" s="1">
        <v>1341</v>
      </c>
      <c r="L10" s="1">
        <f t="shared" si="5"/>
        <v>1357</v>
      </c>
      <c r="M10" s="10">
        <v>33</v>
      </c>
      <c r="N10">
        <f t="shared" si="7"/>
        <v>-33.333333333333329</v>
      </c>
      <c r="O10">
        <f t="shared" si="7"/>
        <v>9.4530722484807566</v>
      </c>
      <c r="P10">
        <f t="shared" si="3"/>
        <v>9.1091761553918271</v>
      </c>
    </row>
    <row r="11" spans="1:16" x14ac:dyDescent="0.3">
      <c r="A11" s="2">
        <v>44503</v>
      </c>
      <c r="B11" s="3" t="s">
        <v>40</v>
      </c>
      <c r="C11" s="1">
        <v>33</v>
      </c>
      <c r="D11" s="1">
        <v>1702</v>
      </c>
      <c r="E11" s="1">
        <f t="shared" si="6"/>
        <v>1735</v>
      </c>
      <c r="F11" s="13">
        <v>33</v>
      </c>
      <c r="G11" s="8">
        <f t="shared" si="4"/>
        <v>1000</v>
      </c>
      <c r="I11" s="10"/>
      <c r="J11" s="15">
        <v>36</v>
      </c>
      <c r="K11" s="1">
        <v>2971</v>
      </c>
      <c r="L11" s="1">
        <f t="shared" si="5"/>
        <v>3007</v>
      </c>
      <c r="M11" s="10">
        <v>33</v>
      </c>
      <c r="N11">
        <f t="shared" si="7"/>
        <v>-9.0909090909090917</v>
      </c>
      <c r="O11">
        <f t="shared" si="7"/>
        <v>-74.559341950646299</v>
      </c>
      <c r="P11">
        <f t="shared" si="3"/>
        <v>-73.314121037463977</v>
      </c>
    </row>
    <row r="12" spans="1:16" x14ac:dyDescent="0.3">
      <c r="A12" s="2">
        <v>44503</v>
      </c>
      <c r="B12" s="3" t="s">
        <v>41</v>
      </c>
      <c r="C12">
        <v>23</v>
      </c>
      <c r="D12" s="1">
        <v>1565</v>
      </c>
      <c r="E12" s="1">
        <f t="shared" si="6"/>
        <v>1588</v>
      </c>
      <c r="F12" s="13">
        <v>33</v>
      </c>
      <c r="G12" s="8">
        <f t="shared" si="4"/>
        <v>696.969696969697</v>
      </c>
      <c r="I12" s="10"/>
      <c r="J12" s="10">
        <v>15</v>
      </c>
      <c r="K12" s="1">
        <v>1938</v>
      </c>
      <c r="L12" s="1">
        <f t="shared" si="5"/>
        <v>1953</v>
      </c>
      <c r="M12" s="10">
        <v>33</v>
      </c>
      <c r="N12">
        <f t="shared" si="7"/>
        <v>34.782608695652172</v>
      </c>
      <c r="O12">
        <f t="shared" si="7"/>
        <v>-23.833865814696487</v>
      </c>
      <c r="P12">
        <f t="shared" si="3"/>
        <v>-22.984886649874056</v>
      </c>
    </row>
    <row r="13" spans="1:16" x14ac:dyDescent="0.3">
      <c r="F13" t="s">
        <v>68</v>
      </c>
      <c r="G13" t="s">
        <v>69</v>
      </c>
    </row>
    <row r="14" spans="1:16" x14ac:dyDescent="0.3">
      <c r="F14" s="8">
        <f>AVERAGE(G4:G12)</f>
        <v>942.76094276094284</v>
      </c>
      <c r="G14">
        <f>_xlfn.STDEV.S(G4:G12)</f>
        <v>1235.6099571166885</v>
      </c>
    </row>
    <row r="16" spans="1:16" x14ac:dyDescent="0.3">
      <c r="B16" s="10" t="s">
        <v>55</v>
      </c>
      <c r="C16" s="10"/>
      <c r="D16" s="10"/>
      <c r="E16" s="10"/>
      <c r="F16" s="10"/>
    </row>
    <row r="17" spans="1:6" x14ac:dyDescent="0.3">
      <c r="B17" s="10" t="s">
        <v>56</v>
      </c>
      <c r="C17" s="10" t="s">
        <v>57</v>
      </c>
      <c r="D17" s="10"/>
      <c r="E17" s="10"/>
      <c r="F17" s="10"/>
    </row>
    <row r="18" spans="1:6" x14ac:dyDescent="0.3"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</row>
    <row r="19" spans="1:6" x14ac:dyDescent="0.3">
      <c r="A19" t="s">
        <v>61</v>
      </c>
      <c r="B19" s="1">
        <v>20351</v>
      </c>
      <c r="C19" s="1">
        <v>16051</v>
      </c>
      <c r="D19" s="1">
        <v>33</v>
      </c>
      <c r="E19" s="1">
        <f>B19+C19</f>
        <v>36402</v>
      </c>
      <c r="F19">
        <f>E19/D19*1000</f>
        <v>1103090.9090909089</v>
      </c>
    </row>
    <row r="20" spans="1:6" x14ac:dyDescent="0.3">
      <c r="A20" t="s">
        <v>146</v>
      </c>
      <c r="B20">
        <v>3548</v>
      </c>
      <c r="D20" s="1">
        <v>33</v>
      </c>
      <c r="E20" s="1">
        <f>B20+C20</f>
        <v>3548</v>
      </c>
      <c r="F20">
        <f>E20/D20*1000</f>
        <v>107515.15151515152</v>
      </c>
    </row>
    <row r="21" spans="1:6" x14ac:dyDescent="0.3">
      <c r="A21" t="s">
        <v>147</v>
      </c>
      <c r="B21" s="1">
        <f>B19-B20</f>
        <v>16803</v>
      </c>
      <c r="D21" s="1">
        <v>33</v>
      </c>
      <c r="E21" s="1">
        <f>B21+C21</f>
        <v>16803</v>
      </c>
      <c r="F21">
        <f>E21/D21*1000</f>
        <v>509181.81818181818</v>
      </c>
    </row>
    <row r="28" spans="1:6" x14ac:dyDescent="0.3">
      <c r="E28" s="1"/>
      <c r="F28" s="1"/>
    </row>
    <row r="29" spans="1:6" x14ac:dyDescent="0.3">
      <c r="E29" s="1"/>
      <c r="F29" s="1"/>
    </row>
    <row r="30" spans="1:6" x14ac:dyDescent="0.3">
      <c r="E30" s="1"/>
      <c r="F30" s="1"/>
    </row>
    <row r="31" spans="1:6" x14ac:dyDescent="0.3">
      <c r="E31" s="1"/>
      <c r="F31" s="1"/>
    </row>
    <row r="32" spans="1:6" x14ac:dyDescent="0.3">
      <c r="E32" s="1"/>
      <c r="F32" s="1"/>
    </row>
    <row r="33" spans="4:6" x14ac:dyDescent="0.3">
      <c r="E33" s="1"/>
      <c r="F33" s="1"/>
    </row>
    <row r="34" spans="4:6" x14ac:dyDescent="0.3">
      <c r="E34" s="1"/>
      <c r="F34" s="1"/>
    </row>
    <row r="35" spans="4:6" x14ac:dyDescent="0.3">
      <c r="D35" s="1"/>
      <c r="E35" s="1"/>
      <c r="F35" s="1"/>
    </row>
    <row r="36" spans="4:6" x14ac:dyDescent="0.3">
      <c r="E36" s="1"/>
      <c r="F36" s="1"/>
    </row>
    <row r="37" spans="4:6" x14ac:dyDescent="0.3">
      <c r="D37" s="1"/>
      <c r="E37" s="1"/>
      <c r="F37" s="1"/>
    </row>
    <row r="38" spans="4:6" x14ac:dyDescent="0.3">
      <c r="E38" s="1"/>
      <c r="F38" s="1"/>
    </row>
    <row r="39" spans="4:6" x14ac:dyDescent="0.3">
      <c r="E39" s="1"/>
      <c r="F39" s="1"/>
    </row>
    <row r="40" spans="4:6" x14ac:dyDescent="0.3">
      <c r="E40" s="1"/>
      <c r="F40" s="1"/>
    </row>
    <row r="41" spans="4:6" x14ac:dyDescent="0.3">
      <c r="E41" s="1"/>
      <c r="F41" s="1"/>
    </row>
    <row r="42" spans="4:6" x14ac:dyDescent="0.3">
      <c r="E42" s="1"/>
      <c r="F42" s="1"/>
    </row>
    <row r="43" spans="4:6" x14ac:dyDescent="0.3">
      <c r="E43" s="1"/>
      <c r="F43" s="1"/>
    </row>
    <row r="44" spans="4:6" x14ac:dyDescent="0.3">
      <c r="E44" s="1"/>
      <c r="F44" s="1"/>
    </row>
    <row r="45" spans="4:6" x14ac:dyDescent="0.3">
      <c r="E45" s="1"/>
      <c r="F45" s="1"/>
    </row>
    <row r="46" spans="4:6" x14ac:dyDescent="0.3">
      <c r="E46" s="1"/>
      <c r="F46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3" workbookViewId="0">
      <selection activeCell="A4" sqref="A4:P12"/>
    </sheetView>
  </sheetViews>
  <sheetFormatPr defaultRowHeight="14.4" x14ac:dyDescent="0.3"/>
  <cols>
    <col min="1" max="1" width="9.6640625" bestFit="1" customWidth="1"/>
    <col min="2" max="3" width="14" customWidth="1"/>
    <col min="6" max="6" width="10.5546875" bestFit="1" customWidth="1"/>
  </cols>
  <sheetData>
    <row r="1" spans="1:16" x14ac:dyDescent="0.3">
      <c r="A1" s="3"/>
      <c r="B1" t="s">
        <v>4</v>
      </c>
      <c r="E1" s="8"/>
      <c r="F1" s="8"/>
      <c r="I1" t="s">
        <v>4</v>
      </c>
      <c r="O1" s="2"/>
    </row>
    <row r="2" spans="1:16" x14ac:dyDescent="0.3">
      <c r="A2" s="3"/>
      <c r="B2" t="s">
        <v>5</v>
      </c>
      <c r="E2" s="8"/>
      <c r="F2" s="8"/>
      <c r="I2" t="s">
        <v>5</v>
      </c>
      <c r="O2" t="s">
        <v>64</v>
      </c>
    </row>
    <row r="3" spans="1:16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</row>
    <row r="4" spans="1:16" x14ac:dyDescent="0.3">
      <c r="A4" s="2">
        <v>44509</v>
      </c>
      <c r="B4" s="3" t="s">
        <v>44</v>
      </c>
      <c r="C4">
        <v>30</v>
      </c>
      <c r="D4" s="1">
        <v>601</v>
      </c>
      <c r="E4" s="1">
        <f>+C4+D4</f>
        <v>631</v>
      </c>
      <c r="F4" s="8">
        <v>33</v>
      </c>
      <c r="G4" s="8">
        <f>(1000/F4)*C4</f>
        <v>909.09090909090912</v>
      </c>
      <c r="J4">
        <v>12</v>
      </c>
      <c r="K4" s="1">
        <v>628</v>
      </c>
      <c r="L4" s="1">
        <f t="shared" ref="L4:L5" si="0">+J4+K4</f>
        <v>640</v>
      </c>
      <c r="M4">
        <v>33</v>
      </c>
      <c r="N4">
        <f>+(C4-J4)/C4*100</f>
        <v>60</v>
      </c>
      <c r="O4">
        <f>+(D4-K4)/D4*100</f>
        <v>-4.4925124792013316</v>
      </c>
      <c r="P4">
        <f t="shared" ref="P4:P12" si="1">+(E4-L4)/E4*100</f>
        <v>-1.4263074484944533</v>
      </c>
    </row>
    <row r="5" spans="1:16" x14ac:dyDescent="0.3">
      <c r="A5" s="2">
        <v>44509</v>
      </c>
      <c r="B5" s="3" t="s">
        <v>37</v>
      </c>
      <c r="C5">
        <v>13</v>
      </c>
      <c r="D5" s="1">
        <v>1644</v>
      </c>
      <c r="E5" s="1">
        <f>+J4+K4</f>
        <v>640</v>
      </c>
      <c r="F5" s="8">
        <v>33</v>
      </c>
      <c r="G5" s="8">
        <f t="shared" ref="G5:G12" si="2">(1000/F5)*C5</f>
        <v>393.93939393939394</v>
      </c>
      <c r="J5">
        <v>20</v>
      </c>
      <c r="K5" s="1">
        <v>2526</v>
      </c>
      <c r="L5" s="1">
        <f t="shared" si="0"/>
        <v>2546</v>
      </c>
      <c r="M5">
        <v>33</v>
      </c>
      <c r="N5">
        <f t="shared" ref="N5:N12" si="3">+(C5-J5)/C5*100</f>
        <v>-53.846153846153847</v>
      </c>
      <c r="O5">
        <f t="shared" ref="O5:O12" si="4">+(D5-K5)/D5*100</f>
        <v>-53.649635036496349</v>
      </c>
      <c r="P5">
        <f t="shared" si="1"/>
        <v>-297.8125</v>
      </c>
    </row>
    <row r="6" spans="1:16" x14ac:dyDescent="0.3">
      <c r="A6" s="2">
        <v>44509</v>
      </c>
      <c r="B6" s="3" t="s">
        <v>39</v>
      </c>
      <c r="C6">
        <v>14</v>
      </c>
      <c r="D6">
        <v>3106</v>
      </c>
      <c r="E6" s="1">
        <f>+C5+D5</f>
        <v>1657</v>
      </c>
      <c r="F6" s="8">
        <v>33</v>
      </c>
      <c r="G6" s="8">
        <f t="shared" si="2"/>
        <v>424.24242424242425</v>
      </c>
      <c r="J6">
        <v>18</v>
      </c>
      <c r="K6" s="1">
        <v>1554</v>
      </c>
      <c r="L6" s="1">
        <f>+J6+K6</f>
        <v>1572</v>
      </c>
      <c r="M6">
        <v>33</v>
      </c>
      <c r="N6">
        <f t="shared" si="3"/>
        <v>-28.571428571428569</v>
      </c>
      <c r="O6">
        <f t="shared" si="4"/>
        <v>49.96780424983902</v>
      </c>
      <c r="P6">
        <f t="shared" si="1"/>
        <v>5.1297525648762825</v>
      </c>
    </row>
    <row r="7" spans="1:16" x14ac:dyDescent="0.3">
      <c r="A7" s="2">
        <v>44509</v>
      </c>
      <c r="B7" s="3" t="s">
        <v>38</v>
      </c>
      <c r="C7">
        <v>10</v>
      </c>
      <c r="D7">
        <v>1142</v>
      </c>
      <c r="E7" s="1">
        <f>+J5+K5</f>
        <v>2546</v>
      </c>
      <c r="F7" s="13">
        <v>33</v>
      </c>
      <c r="G7" s="8">
        <f t="shared" si="2"/>
        <v>303.03030303030306</v>
      </c>
      <c r="I7" s="10"/>
      <c r="J7" s="10">
        <v>18</v>
      </c>
      <c r="K7" s="1">
        <v>2374</v>
      </c>
      <c r="L7" s="1">
        <f t="shared" ref="L7:L12" si="5">+J7+K7</f>
        <v>2392</v>
      </c>
      <c r="M7" s="10">
        <v>33</v>
      </c>
      <c r="N7">
        <f t="shared" si="3"/>
        <v>-80</v>
      </c>
      <c r="O7">
        <f t="shared" si="4"/>
        <v>-107.88091068301226</v>
      </c>
      <c r="P7">
        <f t="shared" si="1"/>
        <v>6.0487038491751761</v>
      </c>
    </row>
    <row r="8" spans="1:16" x14ac:dyDescent="0.3">
      <c r="A8" s="2">
        <v>44509</v>
      </c>
      <c r="B8" s="3" t="s">
        <v>36</v>
      </c>
      <c r="C8">
        <v>13</v>
      </c>
      <c r="D8" s="1">
        <v>1503</v>
      </c>
      <c r="E8" s="1">
        <f t="shared" ref="E8:E12" si="6">+C8+D8</f>
        <v>1516</v>
      </c>
      <c r="F8" s="13">
        <v>33</v>
      </c>
      <c r="G8" s="8">
        <f t="shared" si="2"/>
        <v>393.93939393939394</v>
      </c>
      <c r="I8" s="10"/>
      <c r="J8" s="10">
        <v>5</v>
      </c>
      <c r="K8" s="1">
        <v>1198</v>
      </c>
      <c r="L8" s="1">
        <f t="shared" si="5"/>
        <v>1203</v>
      </c>
      <c r="M8" s="10">
        <v>33</v>
      </c>
      <c r="N8">
        <f t="shared" si="3"/>
        <v>61.53846153846154</v>
      </c>
      <c r="O8">
        <f t="shared" si="4"/>
        <v>20.292747837658016</v>
      </c>
      <c r="P8">
        <f t="shared" si="1"/>
        <v>20.646437994722955</v>
      </c>
    </row>
    <row r="9" spans="1:16" x14ac:dyDescent="0.3">
      <c r="A9" s="2">
        <v>44509</v>
      </c>
      <c r="B9" s="3" t="s">
        <v>42</v>
      </c>
      <c r="C9">
        <v>10</v>
      </c>
      <c r="D9" s="1">
        <v>907</v>
      </c>
      <c r="E9" s="1">
        <f t="shared" si="6"/>
        <v>917</v>
      </c>
      <c r="F9" s="13">
        <v>33</v>
      </c>
      <c r="G9" s="8">
        <f t="shared" si="2"/>
        <v>303.03030303030306</v>
      </c>
      <c r="I9" s="10"/>
      <c r="J9" s="10">
        <v>17</v>
      </c>
      <c r="K9" s="1">
        <v>737</v>
      </c>
      <c r="L9" s="1">
        <f t="shared" si="5"/>
        <v>754</v>
      </c>
      <c r="M9" s="10">
        <v>33</v>
      </c>
      <c r="N9">
        <f t="shared" si="3"/>
        <v>-70</v>
      </c>
      <c r="O9">
        <f t="shared" si="4"/>
        <v>18.74310915104741</v>
      </c>
      <c r="P9">
        <f t="shared" si="1"/>
        <v>17.775354416575791</v>
      </c>
    </row>
    <row r="10" spans="1:16" x14ac:dyDescent="0.3">
      <c r="A10" s="2">
        <v>44509</v>
      </c>
      <c r="B10" s="3" t="s">
        <v>43</v>
      </c>
      <c r="C10">
        <v>16</v>
      </c>
      <c r="D10" s="1">
        <v>864</v>
      </c>
      <c r="E10" s="1">
        <f t="shared" si="6"/>
        <v>880</v>
      </c>
      <c r="F10" s="13">
        <v>33</v>
      </c>
      <c r="G10" s="8">
        <f t="shared" si="2"/>
        <v>484.84848484848487</v>
      </c>
      <c r="I10" s="10"/>
      <c r="J10" s="10">
        <v>17</v>
      </c>
      <c r="K10" s="1">
        <v>1231</v>
      </c>
      <c r="L10" s="1">
        <f t="shared" si="5"/>
        <v>1248</v>
      </c>
      <c r="M10" s="10">
        <v>33</v>
      </c>
      <c r="N10">
        <f t="shared" si="3"/>
        <v>-6.25</v>
      </c>
      <c r="O10">
        <f t="shared" si="4"/>
        <v>-42.476851851851855</v>
      </c>
      <c r="P10">
        <f t="shared" si="1"/>
        <v>-41.818181818181813</v>
      </c>
    </row>
    <row r="11" spans="1:16" x14ac:dyDescent="0.3">
      <c r="A11" s="2">
        <v>44509</v>
      </c>
      <c r="B11" s="3" t="s">
        <v>40</v>
      </c>
      <c r="C11" s="1">
        <v>24</v>
      </c>
      <c r="D11" s="1">
        <v>1140</v>
      </c>
      <c r="E11" s="1">
        <f t="shared" si="6"/>
        <v>1164</v>
      </c>
      <c r="F11" s="13">
        <v>33</v>
      </c>
      <c r="G11" s="8">
        <f t="shared" si="2"/>
        <v>727.27272727272725</v>
      </c>
      <c r="I11" s="10"/>
      <c r="J11" s="15">
        <v>9</v>
      </c>
      <c r="K11" s="1">
        <v>1396</v>
      </c>
      <c r="L11" s="1">
        <f t="shared" si="5"/>
        <v>1405</v>
      </c>
      <c r="M11" s="10">
        <v>33</v>
      </c>
      <c r="N11">
        <f t="shared" si="3"/>
        <v>62.5</v>
      </c>
      <c r="O11">
        <f t="shared" si="4"/>
        <v>-22.456140350877192</v>
      </c>
      <c r="P11">
        <f t="shared" si="1"/>
        <v>-20.704467353951891</v>
      </c>
    </row>
    <row r="12" spans="1:16" x14ac:dyDescent="0.3">
      <c r="A12" s="2">
        <v>44509</v>
      </c>
      <c r="B12" s="3" t="s">
        <v>41</v>
      </c>
      <c r="C12">
        <v>12</v>
      </c>
      <c r="D12" s="1">
        <v>1575</v>
      </c>
      <c r="E12" s="1">
        <f t="shared" si="6"/>
        <v>1587</v>
      </c>
      <c r="F12" s="13">
        <v>33</v>
      </c>
      <c r="G12" s="8">
        <f t="shared" si="2"/>
        <v>363.63636363636363</v>
      </c>
      <c r="I12" s="10"/>
      <c r="J12" s="10">
        <v>20</v>
      </c>
      <c r="K12" s="1">
        <v>1672</v>
      </c>
      <c r="L12" s="1">
        <f t="shared" si="5"/>
        <v>1692</v>
      </c>
      <c r="M12" s="10">
        <v>33</v>
      </c>
      <c r="N12">
        <f t="shared" si="3"/>
        <v>-66.666666666666657</v>
      </c>
      <c r="O12">
        <f t="shared" si="4"/>
        <v>-6.1587301587301591</v>
      </c>
      <c r="P12">
        <f t="shared" si="1"/>
        <v>-6.6162570888468801</v>
      </c>
    </row>
    <row r="13" spans="1:16" x14ac:dyDescent="0.3">
      <c r="F13" t="s">
        <v>68</v>
      </c>
      <c r="G13" t="s">
        <v>69</v>
      </c>
    </row>
    <row r="14" spans="1:16" x14ac:dyDescent="0.3">
      <c r="F14" s="8">
        <f>AVERAGE(G4:G12)</f>
        <v>478.11447811447812</v>
      </c>
      <c r="G14">
        <f>_xlfn.STDEV.S(G4:G12)</f>
        <v>205.95907579902706</v>
      </c>
    </row>
    <row r="15" spans="1:16" x14ac:dyDescent="0.3">
      <c r="B15" s="10" t="s">
        <v>55</v>
      </c>
      <c r="C15" s="10"/>
      <c r="D15" s="10"/>
      <c r="E15" s="10"/>
      <c r="F15" s="10"/>
    </row>
    <row r="16" spans="1:16" x14ac:dyDescent="0.3">
      <c r="B16" s="10" t="s">
        <v>56</v>
      </c>
      <c r="C16" s="10" t="s">
        <v>57</v>
      </c>
      <c r="D16" s="10"/>
      <c r="E16" s="10"/>
      <c r="F16" s="10"/>
    </row>
    <row r="17" spans="1:6" x14ac:dyDescent="0.3">
      <c r="B17" s="10" t="s">
        <v>0</v>
      </c>
      <c r="C17" s="10" t="s">
        <v>0</v>
      </c>
      <c r="D17" s="10" t="s">
        <v>1</v>
      </c>
      <c r="E17" s="10" t="s">
        <v>127</v>
      </c>
      <c r="F17" s="13" t="s">
        <v>6</v>
      </c>
    </row>
    <row r="18" spans="1:6" x14ac:dyDescent="0.3">
      <c r="A18" t="s">
        <v>61</v>
      </c>
      <c r="B18" s="1">
        <v>20314</v>
      </c>
      <c r="C18" s="1">
        <v>25872</v>
      </c>
      <c r="D18" s="1">
        <v>33</v>
      </c>
      <c r="E18" s="1">
        <f>B18+C18</f>
        <v>46186</v>
      </c>
      <c r="F18">
        <f>E18/D18*1000</f>
        <v>1399575.7575757576</v>
      </c>
    </row>
    <row r="19" spans="1:6" x14ac:dyDescent="0.3">
      <c r="A19" t="s">
        <v>146</v>
      </c>
      <c r="B19">
        <v>2234</v>
      </c>
      <c r="D19" s="1">
        <v>33</v>
      </c>
      <c r="E19" s="1">
        <f>B19+C19</f>
        <v>2234</v>
      </c>
      <c r="F19">
        <f>E19/D19*1000</f>
        <v>67696.969696969696</v>
      </c>
    </row>
    <row r="20" spans="1:6" x14ac:dyDescent="0.3">
      <c r="A20" t="s">
        <v>147</v>
      </c>
      <c r="B20" s="1">
        <f>B18-B19</f>
        <v>18080</v>
      </c>
      <c r="D20" s="1">
        <v>33</v>
      </c>
      <c r="E20" s="1">
        <f>B20+C20</f>
        <v>18080</v>
      </c>
      <c r="F20">
        <f>E20/D20*1000</f>
        <v>547878.78787878784</v>
      </c>
    </row>
    <row r="28" spans="1:6" x14ac:dyDescent="0.3">
      <c r="E28" s="1"/>
      <c r="F28" s="1"/>
    </row>
    <row r="29" spans="1:6" x14ac:dyDescent="0.3">
      <c r="E29" s="1"/>
      <c r="F29" s="1"/>
    </row>
    <row r="30" spans="1:6" x14ac:dyDescent="0.3">
      <c r="E30" s="1"/>
      <c r="F30" s="1"/>
    </row>
    <row r="31" spans="1:6" x14ac:dyDescent="0.3">
      <c r="E31" s="1"/>
      <c r="F31" s="1"/>
    </row>
    <row r="32" spans="1:6" x14ac:dyDescent="0.3">
      <c r="E32" s="1"/>
      <c r="F32" s="1"/>
    </row>
    <row r="33" spans="4:6" x14ac:dyDescent="0.3">
      <c r="E33" s="1"/>
      <c r="F33" s="1"/>
    </row>
    <row r="34" spans="4:6" x14ac:dyDescent="0.3">
      <c r="E34" s="1"/>
      <c r="F34" s="1"/>
    </row>
    <row r="35" spans="4:6" x14ac:dyDescent="0.3">
      <c r="D35" s="1"/>
      <c r="E35" s="1"/>
      <c r="F35" s="1"/>
    </row>
    <row r="36" spans="4:6" x14ac:dyDescent="0.3">
      <c r="E36" s="1"/>
      <c r="F36" s="1"/>
    </row>
    <row r="37" spans="4:6" x14ac:dyDescent="0.3">
      <c r="D37" s="1"/>
      <c r="E37" s="1"/>
      <c r="F37" s="1"/>
    </row>
    <row r="38" spans="4:6" x14ac:dyDescent="0.3">
      <c r="E38" s="1"/>
      <c r="F38" s="1"/>
    </row>
    <row r="39" spans="4:6" x14ac:dyDescent="0.3">
      <c r="E39" s="1"/>
      <c r="F39" s="1"/>
    </row>
    <row r="40" spans="4:6" x14ac:dyDescent="0.3">
      <c r="E40" s="1"/>
      <c r="F40" s="1"/>
    </row>
    <row r="41" spans="4:6" x14ac:dyDescent="0.3">
      <c r="E41" s="1"/>
      <c r="F41" s="1"/>
    </row>
    <row r="42" spans="4:6" x14ac:dyDescent="0.3">
      <c r="E42" s="1"/>
      <c r="F42" s="1"/>
    </row>
    <row r="43" spans="4:6" x14ac:dyDescent="0.3">
      <c r="E43" s="1"/>
      <c r="F43" s="1"/>
    </row>
    <row r="44" spans="4:6" x14ac:dyDescent="0.3">
      <c r="E44" s="1"/>
      <c r="F44" s="1"/>
    </row>
    <row r="45" spans="4:6" x14ac:dyDescent="0.3">
      <c r="E45" s="1"/>
      <c r="F45" s="1"/>
    </row>
    <row r="46" spans="4:6" x14ac:dyDescent="0.3">
      <c r="E46" s="1"/>
      <c r="F46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S1" workbookViewId="0">
      <selection sqref="A1:AE23"/>
    </sheetView>
  </sheetViews>
  <sheetFormatPr defaultRowHeight="14.4" x14ac:dyDescent="0.3"/>
  <cols>
    <col min="1" max="1" width="10.6640625" bestFit="1" customWidth="1"/>
    <col min="2" max="3" width="14" customWidth="1"/>
    <col min="6" max="6" width="10.5546875" bestFit="1" customWidth="1"/>
  </cols>
  <sheetData>
    <row r="1" spans="1:17" x14ac:dyDescent="0.3">
      <c r="A1" s="3"/>
      <c r="B1" t="s">
        <v>4</v>
      </c>
      <c r="E1" s="8"/>
      <c r="F1" s="8"/>
      <c r="I1" t="s">
        <v>4</v>
      </c>
      <c r="O1" s="2"/>
    </row>
    <row r="2" spans="1:17" x14ac:dyDescent="0.3">
      <c r="A2" s="3"/>
      <c r="B2" t="s">
        <v>5</v>
      </c>
      <c r="E2" s="8"/>
      <c r="F2" s="8"/>
      <c r="I2" t="s">
        <v>5</v>
      </c>
      <c r="O2" t="s">
        <v>64</v>
      </c>
    </row>
    <row r="3" spans="1:17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 t="s">
        <v>67</v>
      </c>
    </row>
    <row r="4" spans="1:17" x14ac:dyDescent="0.3">
      <c r="A4" s="2">
        <v>44510</v>
      </c>
      <c r="B4" s="3" t="s">
        <v>44</v>
      </c>
      <c r="C4">
        <v>40</v>
      </c>
      <c r="D4" s="1">
        <v>1874</v>
      </c>
      <c r="E4" s="1">
        <f>+C4+D4</f>
        <v>1914</v>
      </c>
      <c r="F4" s="8">
        <v>33</v>
      </c>
      <c r="G4" s="8">
        <f>(1000/F4)*C4</f>
        <v>1212.1212121212122</v>
      </c>
      <c r="J4">
        <v>33</v>
      </c>
      <c r="K4" s="1">
        <v>1198</v>
      </c>
      <c r="L4" s="1">
        <f t="shared" ref="L4:L5" si="0">+J4+K4</f>
        <v>1231</v>
      </c>
      <c r="M4">
        <v>33</v>
      </c>
      <c r="N4">
        <f t="shared" ref="N4:P5" si="1">+(C4-J4)/C4*100</f>
        <v>17.5</v>
      </c>
      <c r="O4">
        <f t="shared" si="1"/>
        <v>36.072572038420489</v>
      </c>
      <c r="P4">
        <f t="shared" si="1"/>
        <v>35.684430512016718</v>
      </c>
      <c r="Q4" s="8">
        <f>(1000/M4)*J4</f>
        <v>1000</v>
      </c>
    </row>
    <row r="5" spans="1:17" x14ac:dyDescent="0.3">
      <c r="A5" s="2">
        <v>44510</v>
      </c>
      <c r="B5" s="3" t="s">
        <v>37</v>
      </c>
      <c r="C5">
        <v>5</v>
      </c>
      <c r="D5" s="1">
        <v>1555</v>
      </c>
      <c r="E5" s="1">
        <f>+J4+K4</f>
        <v>1231</v>
      </c>
      <c r="F5" s="8">
        <v>33</v>
      </c>
      <c r="G5" s="8">
        <f t="shared" ref="G5:G12" si="2">(1000/F5)*C5</f>
        <v>151.51515151515153</v>
      </c>
      <c r="J5">
        <v>28</v>
      </c>
      <c r="K5" s="1">
        <v>4815</v>
      </c>
      <c r="L5" s="1">
        <f t="shared" si="0"/>
        <v>4843</v>
      </c>
      <c r="M5">
        <v>33</v>
      </c>
      <c r="N5">
        <f t="shared" si="1"/>
        <v>-459.99999999999994</v>
      </c>
      <c r="O5">
        <f t="shared" si="1"/>
        <v>-209.64630225080384</v>
      </c>
      <c r="P5">
        <f t="shared" si="1"/>
        <v>-293.41998375304632</v>
      </c>
      <c r="Q5" s="8">
        <f t="shared" ref="Q5:Q12" si="3">(1000/M5)*J5</f>
        <v>848.4848484848485</v>
      </c>
    </row>
    <row r="6" spans="1:17" x14ac:dyDescent="0.3">
      <c r="A6" s="2">
        <v>44510</v>
      </c>
      <c r="B6" s="3" t="s">
        <v>39</v>
      </c>
      <c r="C6">
        <v>19</v>
      </c>
      <c r="D6">
        <v>3423</v>
      </c>
      <c r="E6" s="1">
        <f>+C5+D5</f>
        <v>1560</v>
      </c>
      <c r="F6" s="8">
        <v>33</v>
      </c>
      <c r="G6" s="8">
        <f t="shared" si="2"/>
        <v>575.75757575757575</v>
      </c>
      <c r="J6">
        <v>66</v>
      </c>
      <c r="K6" s="1">
        <v>8158</v>
      </c>
      <c r="L6" s="1">
        <f>+J6+K6</f>
        <v>8224</v>
      </c>
      <c r="M6">
        <v>33</v>
      </c>
      <c r="N6">
        <f>+(C5-J6)/C5*100</f>
        <v>-1220</v>
      </c>
      <c r="O6">
        <f>+(D5-K6)/D5*100</f>
        <v>-424.63022508038586</v>
      </c>
      <c r="P6">
        <f t="shared" ref="P6:P12" si="4">+(E6-L6)/E6*100</f>
        <v>-427.17948717948718</v>
      </c>
      <c r="Q6" s="8">
        <f t="shared" si="3"/>
        <v>2000</v>
      </c>
    </row>
    <row r="7" spans="1:17" x14ac:dyDescent="0.3">
      <c r="A7" s="2">
        <v>44510</v>
      </c>
      <c r="B7" s="3" t="s">
        <v>38</v>
      </c>
      <c r="C7">
        <v>27</v>
      </c>
      <c r="D7">
        <v>5940</v>
      </c>
      <c r="E7" s="1">
        <f>+J5+K5</f>
        <v>4843</v>
      </c>
      <c r="F7" s="13">
        <v>33</v>
      </c>
      <c r="G7" s="8">
        <f t="shared" si="2"/>
        <v>818.18181818181824</v>
      </c>
      <c r="I7" s="10"/>
      <c r="J7" s="10">
        <v>24</v>
      </c>
      <c r="K7" s="1">
        <v>4358</v>
      </c>
      <c r="L7" s="1">
        <f t="shared" ref="L7:L12" si="5">+J7+K7</f>
        <v>4382</v>
      </c>
      <c r="M7" s="10">
        <v>33</v>
      </c>
      <c r="N7">
        <f>+(J5-J7)/J5*100</f>
        <v>14.285714285714285</v>
      </c>
      <c r="O7">
        <f>+(K5-K7)/K5*100</f>
        <v>9.4911734164070616</v>
      </c>
      <c r="P7">
        <f t="shared" si="4"/>
        <v>9.5188932479867852</v>
      </c>
      <c r="Q7" s="8">
        <f t="shared" si="3"/>
        <v>727.27272727272725</v>
      </c>
    </row>
    <row r="8" spans="1:17" x14ac:dyDescent="0.3">
      <c r="A8" s="2">
        <v>44510</v>
      </c>
      <c r="B8" s="3" t="s">
        <v>36</v>
      </c>
      <c r="C8">
        <v>12</v>
      </c>
      <c r="D8" s="1">
        <v>2010</v>
      </c>
      <c r="E8" s="1">
        <f t="shared" ref="E8:E12" si="6">+C8+D8</f>
        <v>2022</v>
      </c>
      <c r="F8" s="13">
        <v>33</v>
      </c>
      <c r="G8" s="8">
        <f t="shared" si="2"/>
        <v>363.63636363636363</v>
      </c>
      <c r="I8" s="10"/>
      <c r="J8" s="10">
        <v>31</v>
      </c>
      <c r="K8" s="1">
        <v>9025</v>
      </c>
      <c r="L8" s="1">
        <f t="shared" si="5"/>
        <v>9056</v>
      </c>
      <c r="M8" s="10">
        <v>33</v>
      </c>
      <c r="N8">
        <f t="shared" ref="N8:O12" si="7">+(C8-J8)/C8*100</f>
        <v>-158.33333333333331</v>
      </c>
      <c r="O8">
        <f t="shared" si="7"/>
        <v>-349.00497512437812</v>
      </c>
      <c r="P8">
        <f t="shared" si="4"/>
        <v>-347.87339268051431</v>
      </c>
      <c r="Q8" s="8">
        <f t="shared" si="3"/>
        <v>939.39393939393949</v>
      </c>
    </row>
    <row r="9" spans="1:17" x14ac:dyDescent="0.3">
      <c r="A9" s="2">
        <v>44510</v>
      </c>
      <c r="B9" s="3" t="s">
        <v>42</v>
      </c>
      <c r="C9">
        <v>55</v>
      </c>
      <c r="D9" s="1">
        <v>6059</v>
      </c>
      <c r="E9" s="1">
        <f t="shared" si="6"/>
        <v>6114</v>
      </c>
      <c r="F9" s="13">
        <v>33</v>
      </c>
      <c r="G9" s="8">
        <f t="shared" si="2"/>
        <v>1666.6666666666667</v>
      </c>
      <c r="I9" s="10"/>
      <c r="J9" s="10">
        <v>31</v>
      </c>
      <c r="K9" s="1">
        <v>7510</v>
      </c>
      <c r="L9" s="1">
        <f t="shared" si="5"/>
        <v>7541</v>
      </c>
      <c r="M9" s="10">
        <v>33</v>
      </c>
      <c r="N9">
        <f t="shared" si="7"/>
        <v>43.636363636363633</v>
      </c>
      <c r="O9">
        <f t="shared" si="7"/>
        <v>-23.947846179237498</v>
      </c>
      <c r="P9">
        <f t="shared" si="4"/>
        <v>-23.33987569512594</v>
      </c>
      <c r="Q9" s="8">
        <f t="shared" si="3"/>
        <v>939.39393939393949</v>
      </c>
    </row>
    <row r="10" spans="1:17" x14ac:dyDescent="0.3">
      <c r="A10" s="2">
        <v>44510</v>
      </c>
      <c r="B10" s="3" t="s">
        <v>43</v>
      </c>
      <c r="C10">
        <v>22</v>
      </c>
      <c r="D10" s="1">
        <v>3272</v>
      </c>
      <c r="E10" s="1">
        <f t="shared" si="6"/>
        <v>3294</v>
      </c>
      <c r="F10" s="13">
        <v>33</v>
      </c>
      <c r="G10" s="8">
        <f t="shared" si="2"/>
        <v>666.66666666666674</v>
      </c>
      <c r="I10" s="10"/>
      <c r="J10" s="10">
        <v>18</v>
      </c>
      <c r="K10" s="1">
        <v>2235</v>
      </c>
      <c r="L10" s="1">
        <f t="shared" si="5"/>
        <v>2253</v>
      </c>
      <c r="M10" s="10">
        <v>33</v>
      </c>
      <c r="N10">
        <f t="shared" si="7"/>
        <v>18.181818181818183</v>
      </c>
      <c r="O10">
        <f t="shared" si="7"/>
        <v>31.693154034229831</v>
      </c>
      <c r="P10">
        <f t="shared" si="4"/>
        <v>31.602914389799636</v>
      </c>
      <c r="Q10" s="8">
        <f t="shared" si="3"/>
        <v>545.4545454545455</v>
      </c>
    </row>
    <row r="11" spans="1:17" x14ac:dyDescent="0.3">
      <c r="A11" s="2">
        <v>44510</v>
      </c>
      <c r="B11" s="3" t="s">
        <v>40</v>
      </c>
      <c r="C11" s="1">
        <v>28</v>
      </c>
      <c r="D11" s="1">
        <v>4612</v>
      </c>
      <c r="E11" s="1">
        <f t="shared" si="6"/>
        <v>4640</v>
      </c>
      <c r="F11" s="13">
        <v>33</v>
      </c>
      <c r="G11" s="8">
        <f t="shared" si="2"/>
        <v>848.4848484848485</v>
      </c>
      <c r="I11" s="10"/>
      <c r="J11" s="15">
        <v>14</v>
      </c>
      <c r="K11" s="1">
        <v>2816</v>
      </c>
      <c r="L11" s="1">
        <f t="shared" si="5"/>
        <v>2830</v>
      </c>
      <c r="M11" s="10">
        <v>33</v>
      </c>
      <c r="N11">
        <f t="shared" si="7"/>
        <v>50</v>
      </c>
      <c r="O11">
        <f t="shared" si="7"/>
        <v>38.941890719861235</v>
      </c>
      <c r="P11">
        <f t="shared" si="4"/>
        <v>39.008620689655174</v>
      </c>
      <c r="Q11" s="8">
        <f t="shared" si="3"/>
        <v>424.24242424242425</v>
      </c>
    </row>
    <row r="12" spans="1:17" x14ac:dyDescent="0.3">
      <c r="A12" s="2">
        <v>44510</v>
      </c>
      <c r="B12" s="3" t="s">
        <v>41</v>
      </c>
      <c r="C12">
        <v>46</v>
      </c>
      <c r="D12" s="1">
        <v>4764</v>
      </c>
      <c r="E12" s="1">
        <f t="shared" si="6"/>
        <v>4810</v>
      </c>
      <c r="F12" s="13">
        <v>33</v>
      </c>
      <c r="G12" s="8">
        <f t="shared" si="2"/>
        <v>1393.939393939394</v>
      </c>
      <c r="I12" s="10"/>
      <c r="J12" s="10">
        <v>46</v>
      </c>
      <c r="K12" s="1">
        <v>2352</v>
      </c>
      <c r="L12" s="1">
        <f t="shared" si="5"/>
        <v>2398</v>
      </c>
      <c r="M12" s="10">
        <v>33</v>
      </c>
      <c r="N12">
        <f t="shared" si="7"/>
        <v>0</v>
      </c>
      <c r="O12">
        <f t="shared" si="7"/>
        <v>50.629722921914357</v>
      </c>
      <c r="P12">
        <f t="shared" si="4"/>
        <v>50.145530145530145</v>
      </c>
      <c r="Q12" s="8">
        <f t="shared" si="3"/>
        <v>1393.939393939394</v>
      </c>
    </row>
    <row r="13" spans="1:17" x14ac:dyDescent="0.3">
      <c r="F13" t="s">
        <v>68</v>
      </c>
      <c r="G13" t="s">
        <v>69</v>
      </c>
      <c r="P13" t="s">
        <v>68</v>
      </c>
      <c r="Q13" t="s">
        <v>69</v>
      </c>
    </row>
    <row r="14" spans="1:17" x14ac:dyDescent="0.3">
      <c r="F14" s="8">
        <f>AVERAGE(G4:G12)</f>
        <v>855.21885521885531</v>
      </c>
      <c r="G14">
        <f>_xlfn.STDEV.S(G4:G12)</f>
        <v>490.91324768577232</v>
      </c>
      <c r="P14" s="8">
        <f>AVERAGE(Q4:Q12)</f>
        <v>979.79797979798002</v>
      </c>
      <c r="Q14">
        <f>_xlfn.STDEV.S(Q4:Q12)</f>
        <v>473.59089721478091</v>
      </c>
    </row>
    <row r="16" spans="1:17" x14ac:dyDescent="0.3">
      <c r="B16" s="10" t="s">
        <v>55</v>
      </c>
      <c r="C16" s="10"/>
      <c r="D16" s="10"/>
      <c r="E16" s="10"/>
      <c r="F16" s="10"/>
    </row>
    <row r="17" spans="1:6" x14ac:dyDescent="0.3">
      <c r="B17" s="10" t="s">
        <v>56</v>
      </c>
      <c r="C17" s="10" t="s">
        <v>57</v>
      </c>
      <c r="D17" s="10"/>
      <c r="E17" s="10"/>
      <c r="F17" s="10"/>
    </row>
    <row r="18" spans="1:6" x14ac:dyDescent="0.3"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</row>
    <row r="19" spans="1:6" x14ac:dyDescent="0.3">
      <c r="A19" t="s">
        <v>61</v>
      </c>
      <c r="B19" s="1">
        <v>31057</v>
      </c>
      <c r="C19" s="1">
        <v>44707</v>
      </c>
      <c r="D19" s="1">
        <v>33</v>
      </c>
      <c r="E19" s="1">
        <f>B19+C19</f>
        <v>75764</v>
      </c>
      <c r="F19">
        <f>E19/D19*1000</f>
        <v>2295878.7878787881</v>
      </c>
    </row>
    <row r="20" spans="1:6" x14ac:dyDescent="0.3">
      <c r="A20" t="s">
        <v>146</v>
      </c>
      <c r="B20">
        <v>5804</v>
      </c>
      <c r="D20" s="1">
        <v>33</v>
      </c>
      <c r="E20" s="1">
        <f>B20+C20</f>
        <v>5804</v>
      </c>
      <c r="F20">
        <f>E20/D20*1000</f>
        <v>175878.78787878787</v>
      </c>
    </row>
    <row r="21" spans="1:6" x14ac:dyDescent="0.3">
      <c r="A21" t="s">
        <v>147</v>
      </c>
      <c r="B21" s="1">
        <f>B19-B20</f>
        <v>25253</v>
      </c>
      <c r="D21" s="1">
        <v>33</v>
      </c>
      <c r="E21" s="1">
        <f>B21+C21</f>
        <v>25253</v>
      </c>
      <c r="F21">
        <f>E21/D21*1000</f>
        <v>765242.4242424242</v>
      </c>
    </row>
    <row r="28" spans="1:6" x14ac:dyDescent="0.3">
      <c r="E28" s="1"/>
      <c r="F28" s="1"/>
    </row>
    <row r="29" spans="1:6" x14ac:dyDescent="0.3">
      <c r="E29" s="1"/>
      <c r="F29" s="1"/>
    </row>
    <row r="30" spans="1:6" x14ac:dyDescent="0.3">
      <c r="E30" s="1"/>
      <c r="F30" s="1"/>
    </row>
    <row r="31" spans="1:6" x14ac:dyDescent="0.3">
      <c r="E31" s="1"/>
      <c r="F31" s="1"/>
    </row>
    <row r="32" spans="1:6" x14ac:dyDescent="0.3">
      <c r="E32" s="1"/>
      <c r="F32" s="1"/>
    </row>
    <row r="33" spans="4:6" x14ac:dyDescent="0.3">
      <c r="E33" s="1"/>
      <c r="F33" s="1"/>
    </row>
    <row r="34" spans="4:6" x14ac:dyDescent="0.3">
      <c r="E34" s="1"/>
      <c r="F34" s="1"/>
    </row>
    <row r="35" spans="4:6" x14ac:dyDescent="0.3">
      <c r="D35" s="1"/>
      <c r="E35" s="1"/>
      <c r="F35" s="1"/>
    </row>
    <row r="36" spans="4:6" x14ac:dyDescent="0.3">
      <c r="E36" s="1"/>
      <c r="F36" s="1"/>
    </row>
    <row r="37" spans="4:6" x14ac:dyDescent="0.3">
      <c r="D37" s="1"/>
      <c r="E37" s="1"/>
      <c r="F37" s="1"/>
    </row>
    <row r="38" spans="4:6" x14ac:dyDescent="0.3">
      <c r="E38" s="1"/>
      <c r="F38" s="1"/>
    </row>
    <row r="39" spans="4:6" x14ac:dyDescent="0.3">
      <c r="E39" s="1"/>
      <c r="F39" s="1"/>
    </row>
    <row r="40" spans="4:6" x14ac:dyDescent="0.3">
      <c r="E40" s="1"/>
      <c r="F40" s="1"/>
    </row>
    <row r="41" spans="4:6" x14ac:dyDescent="0.3">
      <c r="E41" s="1"/>
      <c r="F41" s="1"/>
    </row>
    <row r="42" spans="4:6" x14ac:dyDescent="0.3">
      <c r="E42" s="1"/>
      <c r="F42" s="1"/>
    </row>
    <row r="43" spans="4:6" x14ac:dyDescent="0.3">
      <c r="E43" s="1"/>
      <c r="F43" s="1"/>
    </row>
    <row r="44" spans="4:6" x14ac:dyDescent="0.3">
      <c r="E44" s="1"/>
      <c r="F44" s="1"/>
    </row>
    <row r="45" spans="4:6" x14ac:dyDescent="0.3">
      <c r="E45" s="1"/>
      <c r="F45" s="1"/>
    </row>
    <row r="46" spans="4:6" x14ac:dyDescent="0.3">
      <c r="E46" s="1"/>
      <c r="F46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B20" sqref="B20:F20"/>
    </sheetView>
  </sheetViews>
  <sheetFormatPr defaultRowHeight="14.4" x14ac:dyDescent="0.3"/>
  <cols>
    <col min="1" max="1" width="18.88671875" customWidth="1"/>
    <col min="2" max="3" width="14" customWidth="1"/>
    <col min="4" max="4" width="15.6640625" customWidth="1"/>
    <col min="6" max="6" width="10.5546875" bestFit="1" customWidth="1"/>
  </cols>
  <sheetData>
    <row r="1" spans="1:17" x14ac:dyDescent="0.3">
      <c r="A1" s="3"/>
      <c r="B1" t="s">
        <v>4</v>
      </c>
      <c r="F1" s="8"/>
      <c r="G1" s="8"/>
      <c r="I1" t="s">
        <v>4</v>
      </c>
      <c r="O1" s="2"/>
    </row>
    <row r="2" spans="1:17" x14ac:dyDescent="0.3">
      <c r="A2" s="3"/>
      <c r="B2" t="s">
        <v>5</v>
      </c>
      <c r="F2" s="8"/>
      <c r="G2" s="8"/>
      <c r="I2" t="s">
        <v>5</v>
      </c>
      <c r="O2" t="s">
        <v>64</v>
      </c>
    </row>
    <row r="3" spans="1:17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 t="s">
        <v>67</v>
      </c>
    </row>
    <row r="4" spans="1:17" x14ac:dyDescent="0.3">
      <c r="A4" s="2">
        <v>44515</v>
      </c>
      <c r="B4" s="3" t="s">
        <v>44</v>
      </c>
      <c r="C4">
        <v>53</v>
      </c>
      <c r="D4" s="1">
        <v>1299</v>
      </c>
      <c r="E4" s="1">
        <f t="shared" ref="E4:E12" si="0">+C4+D4</f>
        <v>1352</v>
      </c>
      <c r="F4" s="8">
        <v>33</v>
      </c>
      <c r="G4" s="8">
        <f t="shared" ref="G4:G12" si="1">(1000/F4)*C4</f>
        <v>1606.0606060606062</v>
      </c>
      <c r="I4">
        <v>56</v>
      </c>
      <c r="J4" s="1">
        <v>1342</v>
      </c>
      <c r="K4" s="1">
        <f t="shared" ref="K4:K5" si="2">+I4+J4</f>
        <v>1398</v>
      </c>
      <c r="L4">
        <v>33</v>
      </c>
      <c r="M4">
        <f>+(C4-I4)/C4*100</f>
        <v>-5.6603773584905666</v>
      </c>
      <c r="N4">
        <f>+(D4-J4)/D4*100</f>
        <v>-3.3102386451116246</v>
      </c>
      <c r="O4">
        <f t="shared" ref="O4:O12" si="3">+(E4-K4)/E4*100</f>
        <v>-3.4023668639053253</v>
      </c>
      <c r="P4" s="8">
        <f>(1000/L4)*I4</f>
        <v>1696.969696969697</v>
      </c>
    </row>
    <row r="5" spans="1:17" x14ac:dyDescent="0.3">
      <c r="A5" s="2">
        <v>44515</v>
      </c>
      <c r="B5" s="3" t="s">
        <v>37</v>
      </c>
      <c r="C5">
        <v>16</v>
      </c>
      <c r="D5" s="1">
        <v>3085</v>
      </c>
      <c r="E5" s="1">
        <f t="shared" si="0"/>
        <v>3101</v>
      </c>
      <c r="F5" s="8">
        <v>33</v>
      </c>
      <c r="G5" s="8">
        <f t="shared" si="1"/>
        <v>484.84848484848487</v>
      </c>
      <c r="I5">
        <v>22</v>
      </c>
      <c r="J5" s="1">
        <v>2920</v>
      </c>
      <c r="K5" s="1">
        <f t="shared" si="2"/>
        <v>2942</v>
      </c>
      <c r="L5">
        <v>33</v>
      </c>
      <c r="M5">
        <f>+(C5-I5)/C5*100</f>
        <v>-37.5</v>
      </c>
      <c r="N5">
        <f>+(D5-J5)/D5*100</f>
        <v>5.3484602917341979</v>
      </c>
      <c r="O5">
        <f t="shared" si="3"/>
        <v>5.127378265075782</v>
      </c>
      <c r="P5" s="8">
        <f t="shared" ref="P5:P12" si="4">(1000/L5)*I5</f>
        <v>666.66666666666674</v>
      </c>
    </row>
    <row r="6" spans="1:17" x14ac:dyDescent="0.3">
      <c r="A6" s="2">
        <v>44515</v>
      </c>
      <c r="B6" s="3" t="s">
        <v>39</v>
      </c>
      <c r="C6">
        <v>24</v>
      </c>
      <c r="D6">
        <v>3062</v>
      </c>
      <c r="E6" s="1">
        <f t="shared" si="0"/>
        <v>3086</v>
      </c>
      <c r="F6" s="8">
        <v>33</v>
      </c>
      <c r="G6" s="8">
        <f t="shared" si="1"/>
        <v>727.27272727272725</v>
      </c>
      <c r="I6">
        <v>39</v>
      </c>
      <c r="J6" s="1">
        <v>5424</v>
      </c>
      <c r="K6" s="1">
        <f>+I6+J6</f>
        <v>5463</v>
      </c>
      <c r="L6">
        <v>33</v>
      </c>
      <c r="M6">
        <f>+(C5-I6)/C5*100</f>
        <v>-143.75</v>
      </c>
      <c r="N6">
        <f>+(D5-J6)/D5*100</f>
        <v>-75.818476499189629</v>
      </c>
      <c r="O6">
        <f t="shared" si="3"/>
        <v>-77.025275437459499</v>
      </c>
      <c r="P6" s="8">
        <f t="shared" si="4"/>
        <v>1181.818181818182</v>
      </c>
    </row>
    <row r="7" spans="1:17" x14ac:dyDescent="0.3">
      <c r="A7" s="2">
        <v>44515</v>
      </c>
      <c r="B7" s="3" t="s">
        <v>38</v>
      </c>
      <c r="C7">
        <v>35</v>
      </c>
      <c r="D7">
        <v>3331</v>
      </c>
      <c r="E7" s="1">
        <f t="shared" si="0"/>
        <v>3366</v>
      </c>
      <c r="F7" s="13">
        <v>33</v>
      </c>
      <c r="G7" s="8">
        <f t="shared" si="1"/>
        <v>1060.6060606060607</v>
      </c>
      <c r="H7" s="10"/>
      <c r="I7" s="10">
        <v>20</v>
      </c>
      <c r="J7" s="1">
        <v>4824</v>
      </c>
      <c r="K7" s="1">
        <f t="shared" ref="K7:K12" si="5">+I7+J7</f>
        <v>4844</v>
      </c>
      <c r="L7" s="10">
        <v>33</v>
      </c>
      <c r="M7">
        <f>+(I5-I7)/I5*100</f>
        <v>9.0909090909090917</v>
      </c>
      <c r="N7">
        <f>+(J5-J7)/J5*100</f>
        <v>-65.205479452054789</v>
      </c>
      <c r="O7">
        <f t="shared" si="3"/>
        <v>-43.909685086155676</v>
      </c>
      <c r="P7" s="8">
        <f t="shared" si="4"/>
        <v>606.06060606060612</v>
      </c>
      <c r="Q7" s="10"/>
    </row>
    <row r="8" spans="1:17" x14ac:dyDescent="0.3">
      <c r="A8" s="2">
        <v>44515</v>
      </c>
      <c r="B8" s="3" t="s">
        <v>36</v>
      </c>
      <c r="C8">
        <v>32</v>
      </c>
      <c r="D8" s="1">
        <v>3086</v>
      </c>
      <c r="E8" s="1">
        <f t="shared" si="0"/>
        <v>3118</v>
      </c>
      <c r="F8" s="13">
        <v>33</v>
      </c>
      <c r="G8" s="8">
        <f t="shared" si="1"/>
        <v>969.69696969696975</v>
      </c>
      <c r="H8" s="10"/>
      <c r="I8" s="10">
        <v>24</v>
      </c>
      <c r="J8" s="1">
        <v>3368</v>
      </c>
      <c r="K8" s="1">
        <f t="shared" si="5"/>
        <v>3392</v>
      </c>
      <c r="L8" s="10">
        <v>33</v>
      </c>
      <c r="M8">
        <f t="shared" ref="M8:N12" si="6">+(C8-I8)/C8*100</f>
        <v>25</v>
      </c>
      <c r="N8">
        <f t="shared" si="6"/>
        <v>-9.1380427738172383</v>
      </c>
      <c r="O8">
        <f t="shared" si="3"/>
        <v>-8.7876844130853122</v>
      </c>
      <c r="P8" s="8">
        <f t="shared" si="4"/>
        <v>727.27272727272725</v>
      </c>
      <c r="Q8" s="10"/>
    </row>
    <row r="9" spans="1:17" x14ac:dyDescent="0.3">
      <c r="A9" s="2">
        <v>44515</v>
      </c>
      <c r="B9" s="3" t="s">
        <v>42</v>
      </c>
      <c r="C9">
        <v>36</v>
      </c>
      <c r="D9" s="1">
        <v>2936</v>
      </c>
      <c r="E9" s="1">
        <f t="shared" si="0"/>
        <v>2972</v>
      </c>
      <c r="F9" s="13">
        <v>33</v>
      </c>
      <c r="G9" s="8">
        <f t="shared" si="1"/>
        <v>1090.909090909091</v>
      </c>
      <c r="H9" s="10"/>
      <c r="I9" s="10">
        <v>34</v>
      </c>
      <c r="J9" s="1">
        <v>4989</v>
      </c>
      <c r="K9" s="1">
        <f t="shared" si="5"/>
        <v>5023</v>
      </c>
      <c r="L9" s="10">
        <v>33</v>
      </c>
      <c r="M9">
        <f t="shared" si="6"/>
        <v>5.5555555555555554</v>
      </c>
      <c r="N9">
        <f t="shared" si="6"/>
        <v>-69.925068119891009</v>
      </c>
      <c r="O9">
        <f t="shared" si="3"/>
        <v>-69.010767160161507</v>
      </c>
      <c r="P9" s="8">
        <f t="shared" si="4"/>
        <v>1030.3030303030303</v>
      </c>
      <c r="Q9" s="10"/>
    </row>
    <row r="10" spans="1:17" x14ac:dyDescent="0.3">
      <c r="A10" s="2">
        <v>44515</v>
      </c>
      <c r="B10" s="3" t="s">
        <v>43</v>
      </c>
      <c r="C10">
        <v>44</v>
      </c>
      <c r="D10" s="1">
        <v>3436</v>
      </c>
      <c r="E10" s="1">
        <f t="shared" si="0"/>
        <v>3480</v>
      </c>
      <c r="F10" s="13">
        <v>33</v>
      </c>
      <c r="G10" s="8">
        <f t="shared" si="1"/>
        <v>1333.3333333333335</v>
      </c>
      <c r="H10" s="10"/>
      <c r="I10" s="10">
        <v>29</v>
      </c>
      <c r="J10" s="1">
        <v>4862</v>
      </c>
      <c r="K10" s="1">
        <f t="shared" si="5"/>
        <v>4891</v>
      </c>
      <c r="L10" s="10">
        <v>33</v>
      </c>
      <c r="M10">
        <f t="shared" si="6"/>
        <v>34.090909090909086</v>
      </c>
      <c r="N10">
        <f t="shared" si="6"/>
        <v>-41.501746216530847</v>
      </c>
      <c r="O10">
        <f t="shared" si="3"/>
        <v>-40.545977011494259</v>
      </c>
      <c r="P10" s="8">
        <f t="shared" si="4"/>
        <v>878.78787878787887</v>
      </c>
      <c r="Q10" s="10"/>
    </row>
    <row r="11" spans="1:17" x14ac:dyDescent="0.3">
      <c r="A11" s="2">
        <v>44515</v>
      </c>
      <c r="B11" s="3" t="s">
        <v>40</v>
      </c>
      <c r="C11" s="1">
        <v>34</v>
      </c>
      <c r="D11" s="1">
        <v>3632</v>
      </c>
      <c r="E11" s="1">
        <f t="shared" si="0"/>
        <v>3666</v>
      </c>
      <c r="F11" s="13">
        <v>33</v>
      </c>
      <c r="G11" s="8">
        <f t="shared" si="1"/>
        <v>1030.3030303030303</v>
      </c>
      <c r="H11" s="10"/>
      <c r="I11" s="15">
        <v>28</v>
      </c>
      <c r="J11" s="1">
        <v>3129</v>
      </c>
      <c r="K11" s="1">
        <f t="shared" si="5"/>
        <v>3157</v>
      </c>
      <c r="L11" s="10">
        <v>33</v>
      </c>
      <c r="M11">
        <f t="shared" si="6"/>
        <v>17.647058823529413</v>
      </c>
      <c r="N11">
        <f t="shared" si="6"/>
        <v>13.849118942731279</v>
      </c>
      <c r="O11">
        <f t="shared" si="3"/>
        <v>13.884342607746863</v>
      </c>
      <c r="P11" s="8">
        <f t="shared" si="4"/>
        <v>848.4848484848485</v>
      </c>
      <c r="Q11" s="10"/>
    </row>
    <row r="12" spans="1:17" x14ac:dyDescent="0.3">
      <c r="A12" s="2">
        <v>44515</v>
      </c>
      <c r="B12" s="3" t="s">
        <v>41</v>
      </c>
      <c r="C12">
        <v>56</v>
      </c>
      <c r="D12" s="1">
        <v>8165</v>
      </c>
      <c r="E12" s="1">
        <f t="shared" si="0"/>
        <v>8221</v>
      </c>
      <c r="F12" s="13">
        <v>33</v>
      </c>
      <c r="G12" s="8">
        <f t="shared" si="1"/>
        <v>1696.969696969697</v>
      </c>
      <c r="H12" s="10"/>
      <c r="I12" s="10">
        <v>49</v>
      </c>
      <c r="J12" s="1">
        <v>5879</v>
      </c>
      <c r="K12" s="1">
        <f t="shared" si="5"/>
        <v>5928</v>
      </c>
      <c r="L12" s="10">
        <v>33</v>
      </c>
      <c r="M12">
        <f t="shared" si="6"/>
        <v>12.5</v>
      </c>
      <c r="N12">
        <f t="shared" si="6"/>
        <v>27.997550520514391</v>
      </c>
      <c r="O12">
        <f t="shared" si="3"/>
        <v>27.891983943559179</v>
      </c>
      <c r="P12" s="8">
        <f t="shared" si="4"/>
        <v>1484.848484848485</v>
      </c>
      <c r="Q12" s="10"/>
    </row>
    <row r="13" spans="1:17" x14ac:dyDescent="0.3">
      <c r="D13" s="2">
        <v>44515</v>
      </c>
      <c r="F13" t="s">
        <v>68</v>
      </c>
      <c r="G13" t="s">
        <v>69</v>
      </c>
      <c r="O13" t="s">
        <v>68</v>
      </c>
      <c r="P13" t="s">
        <v>69</v>
      </c>
    </row>
    <row r="14" spans="1:17" x14ac:dyDescent="0.3">
      <c r="F14" s="8">
        <f>AVERAGE(G4:G12)</f>
        <v>1111.1111111111111</v>
      </c>
      <c r="G14">
        <f>_xlfn.STDEV.S(G4:G12)</f>
        <v>388.36380660534223</v>
      </c>
      <c r="O14" s="8">
        <f>AVERAGE(P4:P12)</f>
        <v>1013.4680134680134</v>
      </c>
      <c r="P14">
        <f>_xlfn.STDEV.S(P4:P12)</f>
        <v>376.08463012386864</v>
      </c>
    </row>
    <row r="15" spans="1:17" x14ac:dyDescent="0.3">
      <c r="A15" t="s">
        <v>70</v>
      </c>
    </row>
    <row r="16" spans="1:17" x14ac:dyDescent="0.3">
      <c r="B16" t="s">
        <v>58</v>
      </c>
      <c r="C16" t="s">
        <v>59</v>
      </c>
      <c r="D16" t="s">
        <v>60</v>
      </c>
      <c r="E16" s="8" t="s">
        <v>1</v>
      </c>
      <c r="F16" s="8" t="s">
        <v>67</v>
      </c>
    </row>
    <row r="17" spans="1:7" x14ac:dyDescent="0.3">
      <c r="A17" t="s">
        <v>61</v>
      </c>
      <c r="B17" s="1">
        <v>33279</v>
      </c>
      <c r="C17" s="1">
        <v>38608</v>
      </c>
      <c r="D17" s="1">
        <v>33</v>
      </c>
      <c r="E17" s="1">
        <f>B17+C17</f>
        <v>71887</v>
      </c>
      <c r="F17">
        <f>E17/D17*1000</f>
        <v>2178393.9393939395</v>
      </c>
    </row>
    <row r="18" spans="1:7" x14ac:dyDescent="0.3">
      <c r="A18" t="s">
        <v>146</v>
      </c>
      <c r="B18">
        <v>5302</v>
      </c>
      <c r="D18" s="1">
        <v>33</v>
      </c>
      <c r="E18" s="1">
        <f>B18+C18</f>
        <v>5302</v>
      </c>
      <c r="F18">
        <f>E18/D18*1000</f>
        <v>160666.66666666666</v>
      </c>
    </row>
    <row r="19" spans="1:7" x14ac:dyDescent="0.3">
      <c r="A19" t="s">
        <v>147</v>
      </c>
      <c r="B19" s="1">
        <f>B17-B18</f>
        <v>27977</v>
      </c>
      <c r="D19" s="1">
        <v>33</v>
      </c>
      <c r="E19" s="1">
        <f>B19+C19</f>
        <v>27977</v>
      </c>
      <c r="F19">
        <f>E19/D19*1000</f>
        <v>847787.87878787878</v>
      </c>
    </row>
    <row r="20" spans="1:7" x14ac:dyDescent="0.3">
      <c r="A20" t="s">
        <v>65</v>
      </c>
      <c r="B20">
        <v>227</v>
      </c>
      <c r="C20" s="1">
        <v>11760</v>
      </c>
      <c r="D20" s="1">
        <f t="shared" ref="D20" si="7">+B20+C20</f>
        <v>11987</v>
      </c>
      <c r="E20" s="8">
        <v>33</v>
      </c>
      <c r="F20" s="8">
        <f>(1000/E20)*B20</f>
        <v>6878.787878787879</v>
      </c>
      <c r="G20" t="s">
        <v>66</v>
      </c>
    </row>
    <row r="28" spans="1:7" x14ac:dyDescent="0.3">
      <c r="E28" s="1"/>
      <c r="F28" s="1"/>
    </row>
    <row r="29" spans="1:7" x14ac:dyDescent="0.3">
      <c r="E29" s="1"/>
      <c r="F29" s="1"/>
    </row>
    <row r="30" spans="1:7" x14ac:dyDescent="0.3">
      <c r="E30" s="1"/>
      <c r="F30" s="1"/>
    </row>
    <row r="31" spans="1:7" x14ac:dyDescent="0.3">
      <c r="E31" s="1"/>
      <c r="F31" s="1"/>
    </row>
    <row r="32" spans="1:7" x14ac:dyDescent="0.3">
      <c r="E32" s="1"/>
      <c r="F32" s="1"/>
    </row>
    <row r="33" spans="4:6" x14ac:dyDescent="0.3">
      <c r="E33" s="1"/>
      <c r="F33" s="1"/>
    </row>
    <row r="34" spans="4:6" x14ac:dyDescent="0.3">
      <c r="E34" s="1"/>
      <c r="F34" s="1"/>
    </row>
    <row r="35" spans="4:6" x14ac:dyDescent="0.3">
      <c r="D35" s="1"/>
      <c r="E35" s="1"/>
      <c r="F35" s="1"/>
    </row>
    <row r="36" spans="4:6" x14ac:dyDescent="0.3">
      <c r="E36" s="1"/>
      <c r="F36" s="1"/>
    </row>
    <row r="37" spans="4:6" x14ac:dyDescent="0.3">
      <c r="D37" s="1"/>
      <c r="E37" s="1"/>
      <c r="F37" s="1"/>
    </row>
    <row r="38" spans="4:6" x14ac:dyDescent="0.3">
      <c r="E38" s="1"/>
      <c r="F38" s="1"/>
    </row>
    <row r="39" spans="4:6" x14ac:dyDescent="0.3">
      <c r="E39" s="1"/>
      <c r="F39" s="1"/>
    </row>
    <row r="40" spans="4:6" x14ac:dyDescent="0.3">
      <c r="E40" s="1"/>
      <c r="F40" s="1"/>
    </row>
    <row r="41" spans="4:6" x14ac:dyDescent="0.3">
      <c r="E41" s="1"/>
      <c r="F41" s="1"/>
    </row>
    <row r="42" spans="4:6" x14ac:dyDescent="0.3">
      <c r="E42" s="1"/>
      <c r="F42" s="1"/>
    </row>
    <row r="43" spans="4:6" x14ac:dyDescent="0.3">
      <c r="E43" s="1"/>
      <c r="F43" s="1"/>
    </row>
    <row r="44" spans="4:6" x14ac:dyDescent="0.3">
      <c r="E44" s="1"/>
      <c r="F44" s="1"/>
    </row>
    <row r="45" spans="4:6" x14ac:dyDescent="0.3">
      <c r="E45" s="1"/>
      <c r="F45" s="1"/>
    </row>
    <row r="46" spans="4:6" x14ac:dyDescent="0.3">
      <c r="E46" s="1"/>
      <c r="F46" s="1"/>
    </row>
  </sheetData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A4" sqref="A4:P12"/>
    </sheetView>
  </sheetViews>
  <sheetFormatPr defaultRowHeight="14.4" x14ac:dyDescent="0.3"/>
  <cols>
    <col min="1" max="1" width="18.88671875" customWidth="1"/>
    <col min="2" max="3" width="14" customWidth="1"/>
    <col min="4" max="4" width="15.6640625" customWidth="1"/>
    <col min="6" max="6" width="10.5546875" bestFit="1" customWidth="1"/>
    <col min="7" max="8" width="9.5546875" customWidth="1"/>
  </cols>
  <sheetData>
    <row r="1" spans="1:17" x14ac:dyDescent="0.3">
      <c r="A1" s="3"/>
      <c r="B1" t="s">
        <v>4</v>
      </c>
      <c r="E1" s="8"/>
      <c r="F1" s="8"/>
      <c r="I1" t="s">
        <v>4</v>
      </c>
      <c r="O1" s="2"/>
    </row>
    <row r="2" spans="1:17" x14ac:dyDescent="0.3">
      <c r="A2" s="3"/>
      <c r="B2" t="s">
        <v>5</v>
      </c>
      <c r="E2" s="8"/>
      <c r="F2" s="8"/>
      <c r="I2" t="s">
        <v>5</v>
      </c>
      <c r="O2" t="s">
        <v>64</v>
      </c>
    </row>
    <row r="3" spans="1:17" x14ac:dyDescent="0.3">
      <c r="A3" s="3" t="s">
        <v>34</v>
      </c>
      <c r="B3" t="s">
        <v>58</v>
      </c>
      <c r="C3" t="s">
        <v>59</v>
      </c>
      <c r="D3" t="s">
        <v>60</v>
      </c>
      <c r="E3" s="8" t="s">
        <v>1</v>
      </c>
      <c r="F3" s="8" t="s">
        <v>67</v>
      </c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 t="s">
        <v>67</v>
      </c>
    </row>
    <row r="4" spans="1:17" x14ac:dyDescent="0.3">
      <c r="A4" s="3" t="s">
        <v>44</v>
      </c>
      <c r="B4">
        <v>45</v>
      </c>
      <c r="C4" s="1">
        <v>1890</v>
      </c>
      <c r="D4" s="1">
        <f>+B4+C4</f>
        <v>1935</v>
      </c>
      <c r="E4" s="8">
        <v>33</v>
      </c>
      <c r="F4" s="8">
        <f>(1000/E4)*B4</f>
        <v>1363.6363636363637</v>
      </c>
      <c r="I4">
        <v>39</v>
      </c>
      <c r="J4" s="1">
        <v>2712</v>
      </c>
      <c r="K4" s="1">
        <f t="shared" ref="K4:K5" si="0">+I4+J4</f>
        <v>2751</v>
      </c>
      <c r="L4">
        <v>33</v>
      </c>
      <c r="M4">
        <f>+(B4-I4)/B4*100</f>
        <v>13.333333333333334</v>
      </c>
      <c r="N4">
        <f>+(C4-J4)/C4*100</f>
        <v>-43.492063492063494</v>
      </c>
      <c r="O4">
        <f>+(D4-K4)/D4*100</f>
        <v>-42.170542635658911</v>
      </c>
      <c r="P4" s="8">
        <f>(1000/L4)*I4</f>
        <v>1181.818181818182</v>
      </c>
    </row>
    <row r="5" spans="1:17" x14ac:dyDescent="0.3">
      <c r="A5" s="3" t="s">
        <v>37</v>
      </c>
      <c r="B5">
        <v>10</v>
      </c>
      <c r="C5" s="1">
        <v>3896</v>
      </c>
      <c r="D5" s="1">
        <f t="shared" ref="D5:D12" si="1">+B5+C5</f>
        <v>3906</v>
      </c>
      <c r="E5" s="8">
        <v>33</v>
      </c>
      <c r="F5" s="8">
        <f t="shared" ref="F5:F12" si="2">(1000/E5)*B5</f>
        <v>303.03030303030306</v>
      </c>
      <c r="I5">
        <v>8</v>
      </c>
      <c r="J5" s="1">
        <v>4470</v>
      </c>
      <c r="K5" s="1">
        <f t="shared" si="0"/>
        <v>4478</v>
      </c>
      <c r="L5">
        <v>33</v>
      </c>
      <c r="M5">
        <f t="shared" ref="M5:M12" si="3">+(B5-I5)/B5*100</f>
        <v>20</v>
      </c>
      <c r="N5">
        <f t="shared" ref="N5:N12" si="4">+(C5-J5)/C5*100</f>
        <v>-14.733059548254621</v>
      </c>
      <c r="O5">
        <f t="shared" ref="O5:O12" si="5">+(D5-K5)/D5*100</f>
        <v>-14.644137224782385</v>
      </c>
      <c r="P5" s="8">
        <f t="shared" ref="P5:P12" si="6">(1000/L5)*I5</f>
        <v>242.42424242424244</v>
      </c>
    </row>
    <row r="6" spans="1:17" x14ac:dyDescent="0.3">
      <c r="A6" s="3" t="s">
        <v>39</v>
      </c>
      <c r="B6">
        <v>15</v>
      </c>
      <c r="C6">
        <v>2538</v>
      </c>
      <c r="D6" s="1">
        <f>+B6+C6</f>
        <v>2553</v>
      </c>
      <c r="E6" s="8">
        <v>33</v>
      </c>
      <c r="F6" s="8">
        <f t="shared" si="2"/>
        <v>454.54545454545456</v>
      </c>
      <c r="I6">
        <v>23</v>
      </c>
      <c r="J6" s="1">
        <v>4720</v>
      </c>
      <c r="K6" s="1">
        <f>+I6+J6</f>
        <v>4743</v>
      </c>
      <c r="L6">
        <v>33</v>
      </c>
      <c r="M6">
        <f t="shared" si="3"/>
        <v>-53.333333333333336</v>
      </c>
      <c r="N6">
        <f t="shared" si="4"/>
        <v>-85.973207249802996</v>
      </c>
      <c r="O6">
        <f t="shared" si="5"/>
        <v>-85.781433607520569</v>
      </c>
      <c r="P6" s="8">
        <f t="shared" si="6"/>
        <v>696.969696969697</v>
      </c>
    </row>
    <row r="7" spans="1:17" x14ac:dyDescent="0.3">
      <c r="A7" s="3" t="s">
        <v>38</v>
      </c>
      <c r="B7">
        <v>23</v>
      </c>
      <c r="C7">
        <v>3648</v>
      </c>
      <c r="D7" s="1">
        <f t="shared" si="1"/>
        <v>3671</v>
      </c>
      <c r="E7" s="13">
        <v>33</v>
      </c>
      <c r="F7" s="8">
        <f t="shared" si="2"/>
        <v>696.969696969697</v>
      </c>
      <c r="G7" s="10"/>
      <c r="H7" s="10"/>
      <c r="I7" s="10">
        <v>20</v>
      </c>
      <c r="J7" s="1">
        <v>2048</v>
      </c>
      <c r="K7" s="1">
        <f t="shared" ref="K7:K12" si="7">+I7+J7</f>
        <v>2068</v>
      </c>
      <c r="L7" s="10">
        <v>33</v>
      </c>
      <c r="M7">
        <f t="shared" si="3"/>
        <v>13.043478260869565</v>
      </c>
      <c r="N7">
        <f t="shared" si="4"/>
        <v>43.859649122807014</v>
      </c>
      <c r="O7">
        <f t="shared" si="5"/>
        <v>43.666575864886951</v>
      </c>
      <c r="P7" s="8">
        <f t="shared" si="6"/>
        <v>606.06060606060612</v>
      </c>
      <c r="Q7" s="10"/>
    </row>
    <row r="8" spans="1:17" x14ac:dyDescent="0.3">
      <c r="A8" s="3" t="s">
        <v>36</v>
      </c>
      <c r="B8">
        <v>18</v>
      </c>
      <c r="C8" s="1">
        <v>3996</v>
      </c>
      <c r="D8" s="1">
        <f t="shared" si="1"/>
        <v>4014</v>
      </c>
      <c r="E8" s="13">
        <v>33</v>
      </c>
      <c r="F8" s="8">
        <f t="shared" si="2"/>
        <v>545.4545454545455</v>
      </c>
      <c r="G8" s="10"/>
      <c r="H8" s="10"/>
      <c r="I8" s="10">
        <v>19</v>
      </c>
      <c r="J8" s="1">
        <v>5350</v>
      </c>
      <c r="K8" s="1">
        <f t="shared" si="7"/>
        <v>5369</v>
      </c>
      <c r="L8" s="10">
        <v>33</v>
      </c>
      <c r="M8">
        <f t="shared" si="3"/>
        <v>-5.5555555555555554</v>
      </c>
      <c r="N8">
        <f t="shared" si="4"/>
        <v>-33.88388388388389</v>
      </c>
      <c r="O8">
        <f t="shared" si="5"/>
        <v>-33.756851021425014</v>
      </c>
      <c r="P8" s="8">
        <f t="shared" si="6"/>
        <v>575.75757575757575</v>
      </c>
      <c r="Q8" s="10"/>
    </row>
    <row r="9" spans="1:17" x14ac:dyDescent="0.3">
      <c r="A9" s="3" t="s">
        <v>42</v>
      </c>
      <c r="B9">
        <v>48</v>
      </c>
      <c r="C9" s="1">
        <v>5787</v>
      </c>
      <c r="D9" s="1">
        <f t="shared" si="1"/>
        <v>5835</v>
      </c>
      <c r="E9" s="13">
        <v>33</v>
      </c>
      <c r="F9" s="8">
        <f t="shared" si="2"/>
        <v>1454.5454545454545</v>
      </c>
      <c r="G9" s="10"/>
      <c r="H9" s="10"/>
      <c r="I9" s="10">
        <v>22</v>
      </c>
      <c r="J9" s="1">
        <v>4470</v>
      </c>
      <c r="K9" s="1">
        <f t="shared" si="7"/>
        <v>4492</v>
      </c>
      <c r="L9" s="10">
        <v>33</v>
      </c>
      <c r="M9">
        <f t="shared" si="3"/>
        <v>54.166666666666664</v>
      </c>
      <c r="N9">
        <f t="shared" si="4"/>
        <v>22.757905650596165</v>
      </c>
      <c r="O9">
        <f t="shared" si="5"/>
        <v>23.016281062553556</v>
      </c>
      <c r="P9" s="8">
        <f t="shared" si="6"/>
        <v>666.66666666666674</v>
      </c>
      <c r="Q9" s="10"/>
    </row>
    <row r="10" spans="1:17" x14ac:dyDescent="0.3">
      <c r="A10" s="3" t="s">
        <v>43</v>
      </c>
      <c r="B10">
        <v>25</v>
      </c>
      <c r="C10" s="1">
        <v>4225</v>
      </c>
      <c r="D10" s="1">
        <f t="shared" si="1"/>
        <v>4250</v>
      </c>
      <c r="E10" s="13">
        <v>33</v>
      </c>
      <c r="F10" s="8">
        <f t="shared" si="2"/>
        <v>757.57575757575762</v>
      </c>
      <c r="G10" s="10"/>
      <c r="H10" s="10"/>
      <c r="I10" s="10">
        <v>22</v>
      </c>
      <c r="J10" s="1">
        <v>9906</v>
      </c>
      <c r="K10" s="1">
        <f t="shared" si="7"/>
        <v>9928</v>
      </c>
      <c r="L10" s="10">
        <v>33</v>
      </c>
      <c r="M10">
        <f t="shared" si="3"/>
        <v>12</v>
      </c>
      <c r="N10">
        <f t="shared" si="4"/>
        <v>-134.46153846153845</v>
      </c>
      <c r="O10">
        <f t="shared" si="5"/>
        <v>-133.6</v>
      </c>
      <c r="P10" s="8">
        <f t="shared" si="6"/>
        <v>666.66666666666674</v>
      </c>
      <c r="Q10" s="10"/>
    </row>
    <row r="11" spans="1:17" x14ac:dyDescent="0.3">
      <c r="A11" s="3" t="s">
        <v>40</v>
      </c>
      <c r="B11" s="1">
        <v>59</v>
      </c>
      <c r="C11" s="1">
        <v>4222</v>
      </c>
      <c r="D11" s="1">
        <f t="shared" si="1"/>
        <v>4281</v>
      </c>
      <c r="E11" s="13">
        <v>33</v>
      </c>
      <c r="F11" s="8">
        <f t="shared" si="2"/>
        <v>1787.878787878788</v>
      </c>
      <c r="G11" s="10"/>
      <c r="H11" s="10"/>
      <c r="I11" s="15">
        <v>26</v>
      </c>
      <c r="J11" s="1">
        <v>5053</v>
      </c>
      <c r="K11" s="1">
        <f t="shared" si="7"/>
        <v>5079</v>
      </c>
      <c r="L11" s="10">
        <v>33</v>
      </c>
      <c r="M11">
        <f t="shared" si="3"/>
        <v>55.932203389830505</v>
      </c>
      <c r="N11">
        <f t="shared" si="4"/>
        <v>-19.682614874467077</v>
      </c>
      <c r="O11">
        <f t="shared" si="5"/>
        <v>-18.640504555010512</v>
      </c>
      <c r="P11" s="8">
        <f t="shared" si="6"/>
        <v>787.87878787878788</v>
      </c>
      <c r="Q11" s="10"/>
    </row>
    <row r="12" spans="1:17" x14ac:dyDescent="0.3">
      <c r="A12" s="3" t="s">
        <v>41</v>
      </c>
      <c r="B12">
        <v>16</v>
      </c>
      <c r="C12" s="1">
        <v>5319</v>
      </c>
      <c r="D12" s="1">
        <f t="shared" si="1"/>
        <v>5335</v>
      </c>
      <c r="E12" s="13">
        <v>33</v>
      </c>
      <c r="F12" s="8">
        <f t="shared" si="2"/>
        <v>484.84848484848487</v>
      </c>
      <c r="G12" s="10"/>
      <c r="H12" s="10"/>
      <c r="I12" s="10">
        <v>29</v>
      </c>
      <c r="J12" s="1">
        <v>6151</v>
      </c>
      <c r="K12" s="1">
        <f t="shared" si="7"/>
        <v>6180</v>
      </c>
      <c r="L12" s="10">
        <v>33</v>
      </c>
      <c r="M12">
        <f t="shared" si="3"/>
        <v>-81.25</v>
      </c>
      <c r="N12">
        <f t="shared" si="4"/>
        <v>-15.642037977063358</v>
      </c>
      <c r="O12">
        <f t="shared" si="5"/>
        <v>-15.838800374882849</v>
      </c>
      <c r="P12" s="8">
        <f t="shared" si="6"/>
        <v>878.78787878787887</v>
      </c>
      <c r="Q12" s="10"/>
    </row>
    <row r="13" spans="1:17" x14ac:dyDescent="0.3">
      <c r="F13" t="s">
        <v>68</v>
      </c>
      <c r="G13" t="s">
        <v>69</v>
      </c>
      <c r="P13" t="s">
        <v>68</v>
      </c>
      <c r="Q13" t="s">
        <v>69</v>
      </c>
    </row>
    <row r="14" spans="1:17" x14ac:dyDescent="0.3">
      <c r="F14" s="8">
        <f>AVERAGE(F4:F12)</f>
        <v>872.05387205387206</v>
      </c>
      <c r="G14">
        <f>_xlfn.STDEV.S(F4:F12)</f>
        <v>526.56208157488368</v>
      </c>
      <c r="P14" s="8">
        <f>AVERAGE(P4:P12)</f>
        <v>700.33670033670046</v>
      </c>
      <c r="Q14">
        <f>_xlfn.STDEV.S(P4:P12)</f>
        <v>251.91846289575597</v>
      </c>
    </row>
    <row r="15" spans="1:17" x14ac:dyDescent="0.3">
      <c r="A15" t="s">
        <v>70</v>
      </c>
    </row>
    <row r="16" spans="1:17" x14ac:dyDescent="0.3">
      <c r="B16" t="s">
        <v>58</v>
      </c>
      <c r="C16" t="s">
        <v>59</v>
      </c>
      <c r="D16" t="s">
        <v>60</v>
      </c>
      <c r="E16" s="8" t="s">
        <v>1</v>
      </c>
      <c r="F16" s="8" t="s">
        <v>67</v>
      </c>
    </row>
    <row r="17" spans="1:6" x14ac:dyDescent="0.3">
      <c r="A17" t="s">
        <v>61</v>
      </c>
      <c r="B17" s="1">
        <v>21121</v>
      </c>
      <c r="C17" s="1">
        <v>16939</v>
      </c>
      <c r="D17" s="1">
        <v>33</v>
      </c>
      <c r="E17" s="1">
        <f>B17+C17</f>
        <v>38060</v>
      </c>
      <c r="F17">
        <f>E17/D17*1000</f>
        <v>1153333.3333333333</v>
      </c>
    </row>
    <row r="18" spans="1:6" x14ac:dyDescent="0.3">
      <c r="A18" t="s">
        <v>146</v>
      </c>
      <c r="B18">
        <v>4672</v>
      </c>
      <c r="D18" s="1">
        <v>33</v>
      </c>
      <c r="E18" s="1">
        <f>B18+C18</f>
        <v>4672</v>
      </c>
      <c r="F18">
        <f>E18/D18*1000</f>
        <v>141575.75757575757</v>
      </c>
    </row>
    <row r="19" spans="1:6" x14ac:dyDescent="0.3">
      <c r="A19" t="s">
        <v>147</v>
      </c>
      <c r="B19" s="1">
        <f>B17-B18</f>
        <v>16449</v>
      </c>
      <c r="D19" s="1">
        <v>33</v>
      </c>
      <c r="E19" s="1">
        <f>B19+C19</f>
        <v>16449</v>
      </c>
      <c r="F19">
        <f>E19/D19*1000</f>
        <v>498454.54545454541</v>
      </c>
    </row>
    <row r="28" spans="1:6" x14ac:dyDescent="0.3">
      <c r="E28" s="1"/>
      <c r="F28" s="1"/>
    </row>
    <row r="29" spans="1:6" x14ac:dyDescent="0.3">
      <c r="E29" s="1"/>
      <c r="F29" s="1"/>
    </row>
    <row r="30" spans="1:6" x14ac:dyDescent="0.3">
      <c r="E30" s="1"/>
      <c r="F30" s="1"/>
    </row>
    <row r="31" spans="1:6" x14ac:dyDescent="0.3">
      <c r="E31" s="1"/>
      <c r="F31" s="1"/>
    </row>
    <row r="32" spans="1:6" x14ac:dyDescent="0.3">
      <c r="E32" s="1"/>
      <c r="F32" s="1"/>
    </row>
    <row r="33" spans="4:6" x14ac:dyDescent="0.3">
      <c r="E33" s="1"/>
      <c r="F33" s="1"/>
    </row>
    <row r="34" spans="4:6" x14ac:dyDescent="0.3">
      <c r="E34" s="1"/>
      <c r="F34" s="1"/>
    </row>
    <row r="35" spans="4:6" x14ac:dyDescent="0.3">
      <c r="D35" s="1"/>
      <c r="E35" s="1"/>
      <c r="F35" s="1"/>
    </row>
    <row r="36" spans="4:6" x14ac:dyDescent="0.3">
      <c r="E36" s="1"/>
      <c r="F36" s="1"/>
    </row>
    <row r="37" spans="4:6" x14ac:dyDescent="0.3">
      <c r="D37" s="1"/>
      <c r="E37" s="1"/>
      <c r="F37" s="1"/>
    </row>
    <row r="38" spans="4:6" x14ac:dyDescent="0.3">
      <c r="E38" s="1"/>
      <c r="F38" s="1"/>
    </row>
    <row r="39" spans="4:6" x14ac:dyDescent="0.3">
      <c r="E39" s="1"/>
      <c r="F39" s="1"/>
    </row>
    <row r="40" spans="4:6" x14ac:dyDescent="0.3">
      <c r="E40" s="1"/>
      <c r="F40" s="1"/>
    </row>
    <row r="41" spans="4:6" x14ac:dyDescent="0.3">
      <c r="E41" s="1"/>
      <c r="F41" s="1"/>
    </row>
    <row r="42" spans="4:6" x14ac:dyDescent="0.3">
      <c r="E42" s="1"/>
      <c r="F42" s="1"/>
    </row>
    <row r="43" spans="4:6" x14ac:dyDescent="0.3">
      <c r="E43" s="1"/>
      <c r="F43" s="1"/>
    </row>
    <row r="44" spans="4:6" x14ac:dyDescent="0.3">
      <c r="E44" s="1"/>
      <c r="F44" s="1"/>
    </row>
    <row r="45" spans="4:6" x14ac:dyDescent="0.3">
      <c r="E45" s="1"/>
      <c r="F45" s="1"/>
    </row>
    <row r="46" spans="4:6" x14ac:dyDescent="0.3">
      <c r="E46" s="1"/>
      <c r="F46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A4" sqref="A4:Q12"/>
    </sheetView>
  </sheetViews>
  <sheetFormatPr defaultRowHeight="14.4" x14ac:dyDescent="0.3"/>
  <cols>
    <col min="1" max="1" width="18.88671875" customWidth="1"/>
    <col min="2" max="3" width="14" customWidth="1"/>
    <col min="4" max="4" width="15.6640625" customWidth="1"/>
    <col min="6" max="6" width="10.5546875" bestFit="1" customWidth="1"/>
    <col min="7" max="7" width="9.5546875" customWidth="1"/>
  </cols>
  <sheetData>
    <row r="1" spans="1:18" x14ac:dyDescent="0.3">
      <c r="A1" s="3"/>
      <c r="B1" t="s">
        <v>4</v>
      </c>
      <c r="E1" s="8"/>
      <c r="F1" s="8"/>
      <c r="H1" t="s">
        <v>4</v>
      </c>
      <c r="N1" s="2"/>
    </row>
    <row r="2" spans="1:18" x14ac:dyDescent="0.3">
      <c r="A2" s="3"/>
      <c r="B2" t="s">
        <v>5</v>
      </c>
      <c r="E2" s="8"/>
      <c r="F2" s="8"/>
      <c r="H2" t="s">
        <v>5</v>
      </c>
      <c r="N2" t="s">
        <v>64</v>
      </c>
    </row>
    <row r="3" spans="1:18" x14ac:dyDescent="0.3"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 t="s">
        <v>67</v>
      </c>
    </row>
    <row r="4" spans="1:18" x14ac:dyDescent="0.3">
      <c r="A4" s="2">
        <v>44518</v>
      </c>
      <c r="B4" s="3" t="s">
        <v>44</v>
      </c>
      <c r="C4">
        <v>38</v>
      </c>
      <c r="D4" s="1">
        <v>3642</v>
      </c>
      <c r="E4" s="1">
        <f>+C4+D4</f>
        <v>3680</v>
      </c>
      <c r="F4" s="8">
        <v>33</v>
      </c>
      <c r="G4" s="8">
        <f>(1000/F4)*C4</f>
        <v>1151.5151515151515</v>
      </c>
      <c r="J4">
        <v>33</v>
      </c>
      <c r="K4" s="1">
        <v>2675</v>
      </c>
      <c r="L4" s="1">
        <f t="shared" ref="L4:L5" si="0">+J4+K4</f>
        <v>2708</v>
      </c>
      <c r="M4">
        <v>33</v>
      </c>
      <c r="N4">
        <f t="shared" ref="N4:N12" si="1">+(C4-J4)/C4*100</f>
        <v>13.157894736842104</v>
      </c>
      <c r="O4">
        <f t="shared" ref="O4:O12" si="2">+(D4-K4)/D4*100</f>
        <v>26.551345414607358</v>
      </c>
      <c r="P4">
        <f t="shared" ref="P4:P12" si="3">+(E4-L4)/E4*100</f>
        <v>26.413043478260867</v>
      </c>
      <c r="Q4" s="8">
        <f>(1000/M4)*J4</f>
        <v>1000</v>
      </c>
    </row>
    <row r="5" spans="1:18" x14ac:dyDescent="0.3">
      <c r="A5" s="2">
        <v>44518</v>
      </c>
      <c r="B5" s="3" t="s">
        <v>37</v>
      </c>
      <c r="C5">
        <v>37</v>
      </c>
      <c r="D5" s="1">
        <v>3151</v>
      </c>
      <c r="E5" s="1">
        <f t="shared" ref="E5:E12" si="4">+C5+D5</f>
        <v>3188</v>
      </c>
      <c r="F5" s="8">
        <v>33</v>
      </c>
      <c r="G5" s="8">
        <f t="shared" ref="G5:G12" si="5">(1000/F5)*C5</f>
        <v>1121.2121212121212</v>
      </c>
      <c r="J5">
        <v>16</v>
      </c>
      <c r="K5" s="1">
        <v>2890</v>
      </c>
      <c r="L5" s="1">
        <f t="shared" si="0"/>
        <v>2906</v>
      </c>
      <c r="M5">
        <v>33</v>
      </c>
      <c r="N5">
        <f t="shared" si="1"/>
        <v>56.756756756756758</v>
      </c>
      <c r="O5">
        <f t="shared" si="2"/>
        <v>8.2830847350047598</v>
      </c>
      <c r="P5">
        <f t="shared" si="3"/>
        <v>8.8456712672521967</v>
      </c>
      <c r="Q5" s="8">
        <f t="shared" ref="Q5:Q12" si="6">(1000/M5)*J5</f>
        <v>484.84848484848487</v>
      </c>
    </row>
    <row r="6" spans="1:18" x14ac:dyDescent="0.3">
      <c r="A6" s="2">
        <v>44518</v>
      </c>
      <c r="B6" s="3" t="s">
        <v>39</v>
      </c>
      <c r="C6">
        <v>19</v>
      </c>
      <c r="D6">
        <v>5118</v>
      </c>
      <c r="E6" s="1">
        <f>+C6+D6</f>
        <v>5137</v>
      </c>
      <c r="F6" s="8">
        <v>33</v>
      </c>
      <c r="G6" s="8">
        <f t="shared" si="5"/>
        <v>575.75757575757575</v>
      </c>
      <c r="J6">
        <v>31</v>
      </c>
      <c r="K6" s="1">
        <v>3511</v>
      </c>
      <c r="L6" s="1">
        <f>+J6+K6</f>
        <v>3542</v>
      </c>
      <c r="M6">
        <v>33</v>
      </c>
      <c r="N6">
        <f t="shared" si="1"/>
        <v>-63.157894736842103</v>
      </c>
      <c r="O6">
        <f t="shared" si="2"/>
        <v>31.398983978116451</v>
      </c>
      <c r="P6">
        <f t="shared" si="3"/>
        <v>31.049250535331907</v>
      </c>
      <c r="Q6" s="8">
        <f t="shared" si="6"/>
        <v>939.39393939393949</v>
      </c>
    </row>
    <row r="7" spans="1:18" x14ac:dyDescent="0.3">
      <c r="A7" s="2">
        <v>44518</v>
      </c>
      <c r="B7" s="3" t="s">
        <v>38</v>
      </c>
      <c r="C7">
        <v>23</v>
      </c>
      <c r="D7">
        <v>6820</v>
      </c>
      <c r="E7" s="1">
        <f t="shared" si="4"/>
        <v>6843</v>
      </c>
      <c r="F7" s="13">
        <v>33</v>
      </c>
      <c r="G7" s="8">
        <f t="shared" si="5"/>
        <v>696.969696969697</v>
      </c>
      <c r="H7" s="10"/>
      <c r="I7" s="10"/>
      <c r="J7" s="10">
        <v>32</v>
      </c>
      <c r="K7" s="1">
        <v>5591</v>
      </c>
      <c r="L7" s="1">
        <f t="shared" ref="L7:L12" si="7">+J7+K7</f>
        <v>5623</v>
      </c>
      <c r="M7" s="10">
        <v>33</v>
      </c>
      <c r="N7">
        <f t="shared" si="1"/>
        <v>-39.130434782608695</v>
      </c>
      <c r="O7">
        <f t="shared" si="2"/>
        <v>18.020527859237536</v>
      </c>
      <c r="P7">
        <f t="shared" si="3"/>
        <v>17.828437819669734</v>
      </c>
      <c r="Q7" s="8">
        <f t="shared" si="6"/>
        <v>969.69696969696975</v>
      </c>
      <c r="R7" s="10"/>
    </row>
    <row r="8" spans="1:18" x14ac:dyDescent="0.3">
      <c r="A8" s="2">
        <v>44518</v>
      </c>
      <c r="B8" s="3" t="s">
        <v>36</v>
      </c>
      <c r="C8">
        <v>21</v>
      </c>
      <c r="D8" s="1">
        <v>5405</v>
      </c>
      <c r="E8" s="1">
        <f t="shared" si="4"/>
        <v>5426</v>
      </c>
      <c r="F8" s="13">
        <v>33</v>
      </c>
      <c r="G8" s="8">
        <f t="shared" si="5"/>
        <v>636.36363636363637</v>
      </c>
      <c r="H8" s="10"/>
      <c r="I8" s="10"/>
      <c r="J8" s="10">
        <v>21</v>
      </c>
      <c r="K8" s="1">
        <v>4324</v>
      </c>
      <c r="L8" s="1">
        <f t="shared" si="7"/>
        <v>4345</v>
      </c>
      <c r="M8" s="10">
        <v>33</v>
      </c>
      <c r="N8">
        <f t="shared" si="1"/>
        <v>0</v>
      </c>
      <c r="O8">
        <f t="shared" si="2"/>
        <v>20</v>
      </c>
      <c r="P8">
        <f t="shared" si="3"/>
        <v>19.922594913380024</v>
      </c>
      <c r="Q8" s="8">
        <f t="shared" si="6"/>
        <v>636.36363636363637</v>
      </c>
      <c r="R8" s="10"/>
    </row>
    <row r="9" spans="1:18" x14ac:dyDescent="0.3">
      <c r="A9" s="2">
        <v>44518</v>
      </c>
      <c r="B9" s="3" t="s">
        <v>42</v>
      </c>
      <c r="C9">
        <v>38</v>
      </c>
      <c r="D9" s="1">
        <v>4377</v>
      </c>
      <c r="E9" s="1">
        <f t="shared" si="4"/>
        <v>4415</v>
      </c>
      <c r="F9" s="13">
        <v>33</v>
      </c>
      <c r="G9" s="8">
        <f t="shared" si="5"/>
        <v>1151.5151515151515</v>
      </c>
      <c r="H9" s="10"/>
      <c r="I9" s="10"/>
      <c r="J9" s="10">
        <v>29</v>
      </c>
      <c r="K9" s="1">
        <v>4186</v>
      </c>
      <c r="L9" s="1">
        <f t="shared" si="7"/>
        <v>4215</v>
      </c>
      <c r="M9" s="10">
        <v>33</v>
      </c>
      <c r="N9">
        <f t="shared" si="1"/>
        <v>23.684210526315788</v>
      </c>
      <c r="O9">
        <f t="shared" si="2"/>
        <v>4.3637194425405523</v>
      </c>
      <c r="P9">
        <f t="shared" si="3"/>
        <v>4.5300113250283127</v>
      </c>
      <c r="Q9" s="8">
        <f t="shared" si="6"/>
        <v>878.78787878787887</v>
      </c>
      <c r="R9" s="10"/>
    </row>
    <row r="10" spans="1:18" x14ac:dyDescent="0.3">
      <c r="A10" s="2">
        <v>44518</v>
      </c>
      <c r="B10" s="3" t="s">
        <v>43</v>
      </c>
      <c r="C10">
        <v>15</v>
      </c>
      <c r="D10" s="1">
        <v>5480</v>
      </c>
      <c r="E10" s="1">
        <f t="shared" si="4"/>
        <v>5495</v>
      </c>
      <c r="F10" s="13">
        <v>33</v>
      </c>
      <c r="G10" s="8">
        <f t="shared" si="5"/>
        <v>454.54545454545456</v>
      </c>
      <c r="H10" s="10"/>
      <c r="I10" s="10"/>
      <c r="J10" s="10">
        <v>26</v>
      </c>
      <c r="K10" s="1">
        <v>3895</v>
      </c>
      <c r="L10" s="1">
        <f t="shared" si="7"/>
        <v>3921</v>
      </c>
      <c r="M10" s="10">
        <v>33</v>
      </c>
      <c r="N10">
        <f t="shared" si="1"/>
        <v>-73.333333333333329</v>
      </c>
      <c r="O10">
        <f t="shared" si="2"/>
        <v>28.923357664233578</v>
      </c>
      <c r="P10">
        <f t="shared" si="3"/>
        <v>28.644222020018201</v>
      </c>
      <c r="Q10" s="8">
        <f t="shared" si="6"/>
        <v>787.87878787878788</v>
      </c>
      <c r="R10" s="10"/>
    </row>
    <row r="11" spans="1:18" x14ac:dyDescent="0.3">
      <c r="A11" s="2">
        <v>44518</v>
      </c>
      <c r="B11" s="3" t="s">
        <v>40</v>
      </c>
      <c r="C11" s="1">
        <v>37</v>
      </c>
      <c r="D11" s="1">
        <v>3166</v>
      </c>
      <c r="E11" s="1">
        <f t="shared" si="4"/>
        <v>3203</v>
      </c>
      <c r="F11" s="13">
        <v>33</v>
      </c>
      <c r="G11" s="8">
        <f t="shared" si="5"/>
        <v>1121.2121212121212</v>
      </c>
      <c r="H11" s="10"/>
      <c r="I11" s="10"/>
      <c r="J11" s="15">
        <v>4</v>
      </c>
      <c r="K11" s="1">
        <v>2390</v>
      </c>
      <c r="L11" s="1">
        <f t="shared" si="7"/>
        <v>2394</v>
      </c>
      <c r="M11" s="10">
        <v>33</v>
      </c>
      <c r="N11">
        <f t="shared" si="1"/>
        <v>89.189189189189193</v>
      </c>
      <c r="O11">
        <f t="shared" si="2"/>
        <v>24.51042324699937</v>
      </c>
      <c r="P11">
        <f t="shared" si="3"/>
        <v>25.257571027162033</v>
      </c>
      <c r="Q11" s="8">
        <f t="shared" si="6"/>
        <v>121.21212121212122</v>
      </c>
      <c r="R11" s="10"/>
    </row>
    <row r="12" spans="1:18" x14ac:dyDescent="0.3">
      <c r="A12" s="2">
        <v>44518</v>
      </c>
      <c r="B12" s="3" t="s">
        <v>41</v>
      </c>
      <c r="C12">
        <v>16</v>
      </c>
      <c r="D12" s="1">
        <v>5848</v>
      </c>
      <c r="E12" s="1">
        <f t="shared" si="4"/>
        <v>5864</v>
      </c>
      <c r="F12" s="13">
        <v>33</v>
      </c>
      <c r="G12" s="8">
        <f t="shared" si="5"/>
        <v>484.84848484848487</v>
      </c>
      <c r="H12" s="10"/>
      <c r="I12" s="10"/>
      <c r="J12" s="10">
        <v>27</v>
      </c>
      <c r="K12" s="1">
        <v>4719</v>
      </c>
      <c r="L12" s="1">
        <f t="shared" si="7"/>
        <v>4746</v>
      </c>
      <c r="M12" s="10">
        <v>33</v>
      </c>
      <c r="N12">
        <f t="shared" si="1"/>
        <v>-68.75</v>
      </c>
      <c r="O12">
        <f t="shared" si="2"/>
        <v>19.305745554035568</v>
      </c>
      <c r="P12">
        <f t="shared" si="3"/>
        <v>19.065484311050476</v>
      </c>
      <c r="Q12" s="8">
        <f t="shared" si="6"/>
        <v>818.18181818181824</v>
      </c>
      <c r="R12" s="10"/>
    </row>
    <row r="13" spans="1:18" x14ac:dyDescent="0.3">
      <c r="F13" t="s">
        <v>68</v>
      </c>
      <c r="G13" t="s">
        <v>69</v>
      </c>
      <c r="O13" t="s">
        <v>68</v>
      </c>
      <c r="P13" t="s">
        <v>69</v>
      </c>
    </row>
    <row r="14" spans="1:18" x14ac:dyDescent="0.3">
      <c r="F14" s="8">
        <f>AVERAGE(G4:G12)</f>
        <v>821.54882154882171</v>
      </c>
      <c r="G14">
        <f>_xlfn.STDEV.S(G4:G12)</f>
        <v>307.33474825497746</v>
      </c>
      <c r="O14" s="8">
        <f>AVERAGE(Q4:Q12)</f>
        <v>737.3737373737373</v>
      </c>
      <c r="P14">
        <f>_xlfn.STDEV.S(Q4:Q12)</f>
        <v>284.26762180748085</v>
      </c>
    </row>
    <row r="15" spans="1:18" x14ac:dyDescent="0.3">
      <c r="A15" t="s">
        <v>70</v>
      </c>
    </row>
    <row r="16" spans="1:18" x14ac:dyDescent="0.3">
      <c r="B16" t="s">
        <v>58</v>
      </c>
      <c r="C16" t="s">
        <v>59</v>
      </c>
      <c r="D16" t="s">
        <v>60</v>
      </c>
      <c r="E16" s="8" t="s">
        <v>1</v>
      </c>
      <c r="F16" s="8" t="s">
        <v>67</v>
      </c>
    </row>
    <row r="17" spans="1:6" x14ac:dyDescent="0.3">
      <c r="A17" t="s">
        <v>61</v>
      </c>
      <c r="B17" s="1">
        <v>15907</v>
      </c>
      <c r="C17" s="1">
        <v>50760</v>
      </c>
      <c r="D17" s="1">
        <v>33</v>
      </c>
      <c r="E17" s="1">
        <f>B17+C17</f>
        <v>66667</v>
      </c>
      <c r="F17">
        <f>E17/D17*1000</f>
        <v>2020212.1212121213</v>
      </c>
    </row>
    <row r="18" spans="1:6" x14ac:dyDescent="0.3">
      <c r="A18" t="s">
        <v>146</v>
      </c>
      <c r="B18">
        <v>11520</v>
      </c>
      <c r="D18" s="1">
        <v>33</v>
      </c>
      <c r="E18" s="1">
        <f>B18+C18</f>
        <v>11520</v>
      </c>
      <c r="F18">
        <f>E18/D18*1000</f>
        <v>349090.90909090906</v>
      </c>
    </row>
    <row r="19" spans="1:6" x14ac:dyDescent="0.3">
      <c r="A19" t="s">
        <v>147</v>
      </c>
      <c r="B19" s="1">
        <f>B17-B18</f>
        <v>4387</v>
      </c>
      <c r="D19" s="1">
        <v>33</v>
      </c>
      <c r="E19" s="1">
        <f>B19+C19</f>
        <v>4387</v>
      </c>
      <c r="F19">
        <f>E19/D19*1000</f>
        <v>132939.39393939395</v>
      </c>
    </row>
    <row r="28" spans="1:6" x14ac:dyDescent="0.3">
      <c r="E28" s="1"/>
      <c r="F28" s="1"/>
    </row>
    <row r="29" spans="1:6" x14ac:dyDescent="0.3">
      <c r="E29" s="1"/>
      <c r="F29" s="1"/>
    </row>
    <row r="30" spans="1:6" x14ac:dyDescent="0.3">
      <c r="E30" s="1"/>
      <c r="F30" s="1"/>
    </row>
    <row r="31" spans="1:6" x14ac:dyDescent="0.3">
      <c r="E31" s="1"/>
      <c r="F31" s="1"/>
    </row>
    <row r="32" spans="1:6" x14ac:dyDescent="0.3">
      <c r="E32" s="1"/>
      <c r="F32" s="1"/>
    </row>
    <row r="33" spans="4:6" x14ac:dyDescent="0.3">
      <c r="E33" s="1"/>
      <c r="F33" s="1"/>
    </row>
    <row r="34" spans="4:6" x14ac:dyDescent="0.3">
      <c r="E34" s="1"/>
      <c r="F34" s="1"/>
    </row>
    <row r="35" spans="4:6" x14ac:dyDescent="0.3">
      <c r="D35" s="1"/>
      <c r="E35" s="1"/>
      <c r="F35" s="1"/>
    </row>
    <row r="36" spans="4:6" x14ac:dyDescent="0.3">
      <c r="E36" s="1"/>
      <c r="F36" s="1"/>
    </row>
    <row r="37" spans="4:6" x14ac:dyDescent="0.3">
      <c r="D37" s="1"/>
      <c r="E37" s="1"/>
      <c r="F37" s="1"/>
    </row>
    <row r="38" spans="4:6" x14ac:dyDescent="0.3">
      <c r="E38" s="1"/>
      <c r="F38" s="1"/>
    </row>
    <row r="39" spans="4:6" x14ac:dyDescent="0.3">
      <c r="E39" s="1"/>
      <c r="F39" s="1"/>
    </row>
    <row r="40" spans="4:6" x14ac:dyDescent="0.3">
      <c r="E40" s="1"/>
      <c r="F40" s="1"/>
    </row>
    <row r="41" spans="4:6" x14ac:dyDescent="0.3">
      <c r="E41" s="1"/>
      <c r="F41" s="1"/>
    </row>
    <row r="42" spans="4:6" x14ac:dyDescent="0.3">
      <c r="E42" s="1"/>
      <c r="F42" s="1"/>
    </row>
    <row r="43" spans="4:6" x14ac:dyDescent="0.3">
      <c r="E43" s="1"/>
      <c r="F43" s="1"/>
    </row>
    <row r="44" spans="4:6" x14ac:dyDescent="0.3">
      <c r="E44" s="1"/>
      <c r="F44" s="1"/>
    </row>
    <row r="45" spans="4:6" x14ac:dyDescent="0.3">
      <c r="E45" s="1"/>
      <c r="F45" s="1"/>
    </row>
    <row r="46" spans="4:6" x14ac:dyDescent="0.3">
      <c r="E46" s="1"/>
      <c r="F4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B1" workbookViewId="0">
      <selection activeCell="G6" sqref="G6"/>
    </sheetView>
  </sheetViews>
  <sheetFormatPr defaultColWidth="9.109375" defaultRowHeight="14.4" x14ac:dyDescent="0.3"/>
  <cols>
    <col min="1" max="1" width="17.6640625" style="10" customWidth="1"/>
    <col min="2" max="2" width="18.88671875" style="10" customWidth="1"/>
    <col min="3" max="4" width="14" style="10" customWidth="1"/>
    <col min="5" max="5" width="15.6640625" style="10" customWidth="1"/>
    <col min="6" max="6" width="9.109375" style="10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44428</v>
      </c>
      <c r="B4" s="10">
        <v>1</v>
      </c>
      <c r="C4" s="10">
        <v>59</v>
      </c>
      <c r="D4" s="15">
        <v>1094</v>
      </c>
      <c r="E4" s="15">
        <f>+C4+D4</f>
        <v>1153</v>
      </c>
      <c r="F4" s="10">
        <v>50</v>
      </c>
      <c r="G4" s="13">
        <f>(1000/F4)*C4</f>
        <v>1180</v>
      </c>
      <c r="I4" s="10">
        <v>54</v>
      </c>
      <c r="J4" s="15">
        <v>1247</v>
      </c>
      <c r="K4" s="15">
        <f>I4+J4</f>
        <v>1301</v>
      </c>
      <c r="L4" s="10">
        <v>50</v>
      </c>
      <c r="M4" s="10">
        <f t="shared" ref="M4:M13" si="0">+(C4-I4)/C4*100</f>
        <v>8.4745762711864394</v>
      </c>
      <c r="N4" s="10">
        <f t="shared" ref="N4:N13" si="1">+(D4-J4)/D4*100</f>
        <v>-13.985374771480805</v>
      </c>
      <c r="O4" s="10">
        <f t="shared" ref="O4:O13" si="2">+(E4-K4)/E4*100</f>
        <v>-12.836079791847354</v>
      </c>
      <c r="P4" s="13">
        <f t="shared" ref="P4:P13" si="3">(1000/L4)*I4</f>
        <v>1080</v>
      </c>
    </row>
    <row r="5" spans="1:16" x14ac:dyDescent="0.3">
      <c r="A5" s="2">
        <v>44428</v>
      </c>
      <c r="B5" s="10">
        <v>2</v>
      </c>
      <c r="C5" s="10">
        <v>65</v>
      </c>
      <c r="D5" s="15">
        <v>1123</v>
      </c>
      <c r="E5" s="15">
        <f t="shared" ref="E5:E13" si="4">+C5+D5</f>
        <v>1188</v>
      </c>
      <c r="F5" s="10">
        <v>50</v>
      </c>
      <c r="G5" s="13">
        <f t="shared" ref="G5:G13" si="5">(1000/F5)*C5</f>
        <v>1300</v>
      </c>
      <c r="I5" s="10">
        <v>77</v>
      </c>
      <c r="J5" s="15">
        <v>1404</v>
      </c>
      <c r="K5" s="15">
        <f t="shared" ref="K5:K13" si="6">I5+J5</f>
        <v>1481</v>
      </c>
      <c r="L5" s="10">
        <v>50</v>
      </c>
      <c r="M5" s="10">
        <f t="shared" si="0"/>
        <v>-18.461538461538463</v>
      </c>
      <c r="N5" s="10">
        <f t="shared" si="1"/>
        <v>-25.022261798753338</v>
      </c>
      <c r="O5" s="10">
        <f t="shared" si="2"/>
        <v>-24.663299663299661</v>
      </c>
      <c r="P5" s="13">
        <f t="shared" si="3"/>
        <v>1540</v>
      </c>
    </row>
    <row r="6" spans="1:16" x14ac:dyDescent="0.3">
      <c r="A6" s="2">
        <v>44428</v>
      </c>
      <c r="B6" s="10">
        <v>3</v>
      </c>
      <c r="C6" s="10">
        <v>118</v>
      </c>
      <c r="D6" s="15">
        <v>1815</v>
      </c>
      <c r="E6" s="15">
        <f t="shared" si="4"/>
        <v>1933</v>
      </c>
      <c r="F6" s="10">
        <v>50</v>
      </c>
      <c r="G6" s="13">
        <f t="shared" si="5"/>
        <v>2360</v>
      </c>
      <c r="I6" s="10">
        <v>99</v>
      </c>
      <c r="J6" s="15">
        <v>1637</v>
      </c>
      <c r="K6" s="15">
        <f t="shared" si="6"/>
        <v>1736</v>
      </c>
      <c r="L6" s="10">
        <v>50</v>
      </c>
      <c r="M6" s="10">
        <f t="shared" si="0"/>
        <v>16.101694915254235</v>
      </c>
      <c r="N6" s="10">
        <f t="shared" si="1"/>
        <v>9.8071625344352604</v>
      </c>
      <c r="O6" s="10">
        <f t="shared" si="2"/>
        <v>10.191412312467667</v>
      </c>
      <c r="P6" s="13">
        <f t="shared" si="3"/>
        <v>1980</v>
      </c>
    </row>
    <row r="7" spans="1:16" x14ac:dyDescent="0.3">
      <c r="A7" s="2">
        <v>44428</v>
      </c>
      <c r="B7" s="10">
        <v>4</v>
      </c>
      <c r="C7" s="10">
        <v>71</v>
      </c>
      <c r="D7" s="15">
        <v>2009</v>
      </c>
      <c r="E7" s="15">
        <f t="shared" si="4"/>
        <v>2080</v>
      </c>
      <c r="F7" s="10">
        <v>50</v>
      </c>
      <c r="G7" s="13">
        <f t="shared" si="5"/>
        <v>1420</v>
      </c>
      <c r="I7" s="10">
        <v>93</v>
      </c>
      <c r="J7" s="15">
        <v>1733</v>
      </c>
      <c r="K7" s="15">
        <f t="shared" si="6"/>
        <v>1826</v>
      </c>
      <c r="L7" s="10">
        <v>50</v>
      </c>
      <c r="M7" s="10">
        <f t="shared" si="0"/>
        <v>-30.985915492957744</v>
      </c>
      <c r="N7" s="10">
        <f t="shared" si="1"/>
        <v>13.73817819810851</v>
      </c>
      <c r="O7" s="10">
        <f t="shared" si="2"/>
        <v>12.211538461538462</v>
      </c>
      <c r="P7" s="13">
        <f t="shared" si="3"/>
        <v>1860</v>
      </c>
    </row>
    <row r="8" spans="1:16" x14ac:dyDescent="0.3">
      <c r="A8" s="2">
        <v>44428</v>
      </c>
      <c r="B8" s="10">
        <v>5</v>
      </c>
      <c r="C8" s="10">
        <v>144</v>
      </c>
      <c r="D8" s="15">
        <v>1877</v>
      </c>
      <c r="E8" s="15">
        <f t="shared" si="4"/>
        <v>2021</v>
      </c>
      <c r="F8" s="10">
        <v>50</v>
      </c>
      <c r="G8" s="13">
        <f t="shared" si="5"/>
        <v>2880</v>
      </c>
      <c r="I8" s="10">
        <v>118</v>
      </c>
      <c r="J8" s="15">
        <v>1704</v>
      </c>
      <c r="K8" s="15">
        <f t="shared" si="6"/>
        <v>1822</v>
      </c>
      <c r="L8" s="10">
        <v>50</v>
      </c>
      <c r="M8" s="10">
        <f t="shared" si="0"/>
        <v>18.055555555555554</v>
      </c>
      <c r="N8" s="10">
        <f t="shared" si="1"/>
        <v>9.2168353755993611</v>
      </c>
      <c r="O8" s="10">
        <f t="shared" si="2"/>
        <v>9.8466105888174162</v>
      </c>
      <c r="P8" s="13">
        <f t="shared" si="3"/>
        <v>2360</v>
      </c>
    </row>
    <row r="9" spans="1:16" x14ac:dyDescent="0.3">
      <c r="A9" s="2">
        <v>44428</v>
      </c>
      <c r="B9" s="10">
        <v>6</v>
      </c>
      <c r="C9" s="10">
        <v>105</v>
      </c>
      <c r="D9" s="15">
        <v>1938</v>
      </c>
      <c r="E9" s="15">
        <f t="shared" si="4"/>
        <v>2043</v>
      </c>
      <c r="F9" s="10">
        <v>50</v>
      </c>
      <c r="G9" s="13">
        <f t="shared" si="5"/>
        <v>2100</v>
      </c>
      <c r="I9" s="10">
        <v>102</v>
      </c>
      <c r="J9" s="15">
        <v>1977</v>
      </c>
      <c r="K9" s="15">
        <f t="shared" si="6"/>
        <v>2079</v>
      </c>
      <c r="L9" s="10">
        <v>50</v>
      </c>
      <c r="M9" s="10">
        <f t="shared" si="0"/>
        <v>2.8571428571428572</v>
      </c>
      <c r="N9" s="10">
        <f t="shared" si="1"/>
        <v>-2.0123839009287927</v>
      </c>
      <c r="O9" s="10">
        <f t="shared" si="2"/>
        <v>-1.7621145374449341</v>
      </c>
      <c r="P9" s="13">
        <f t="shared" si="3"/>
        <v>2040</v>
      </c>
    </row>
    <row r="10" spans="1:16" x14ac:dyDescent="0.3">
      <c r="A10" s="2">
        <v>44428</v>
      </c>
      <c r="B10" s="10">
        <v>7</v>
      </c>
      <c r="C10" s="10">
        <v>113</v>
      </c>
      <c r="D10" s="15">
        <v>1963</v>
      </c>
      <c r="E10" s="15">
        <f t="shared" si="4"/>
        <v>2076</v>
      </c>
      <c r="F10" s="10">
        <v>50</v>
      </c>
      <c r="G10" s="13">
        <f t="shared" si="5"/>
        <v>2260</v>
      </c>
      <c r="I10" s="10">
        <v>80</v>
      </c>
      <c r="J10" s="15">
        <v>1685</v>
      </c>
      <c r="K10" s="15">
        <f t="shared" si="6"/>
        <v>1765</v>
      </c>
      <c r="L10" s="10">
        <v>50</v>
      </c>
      <c r="M10" s="10">
        <f t="shared" si="0"/>
        <v>29.20353982300885</v>
      </c>
      <c r="N10" s="10">
        <f t="shared" si="1"/>
        <v>14.161996943453897</v>
      </c>
      <c r="O10" s="10">
        <f t="shared" si="2"/>
        <v>14.98073217726397</v>
      </c>
      <c r="P10" s="13">
        <f t="shared" si="3"/>
        <v>1600</v>
      </c>
    </row>
    <row r="11" spans="1:16" x14ac:dyDescent="0.3">
      <c r="A11" s="2">
        <v>44428</v>
      </c>
      <c r="B11" s="10">
        <v>8</v>
      </c>
      <c r="C11" s="10">
        <v>93</v>
      </c>
      <c r="D11" s="15">
        <v>1699</v>
      </c>
      <c r="E11" s="15">
        <f t="shared" si="4"/>
        <v>1792</v>
      </c>
      <c r="F11" s="10">
        <v>50</v>
      </c>
      <c r="G11" s="13">
        <f t="shared" si="5"/>
        <v>1860</v>
      </c>
      <c r="I11" s="10">
        <v>90</v>
      </c>
      <c r="J11" s="15">
        <v>1639</v>
      </c>
      <c r="K11" s="15">
        <f t="shared" si="6"/>
        <v>1729</v>
      </c>
      <c r="L11" s="10">
        <v>50</v>
      </c>
      <c r="M11" s="10">
        <f t="shared" si="0"/>
        <v>3.225806451612903</v>
      </c>
      <c r="N11" s="10">
        <f t="shared" si="1"/>
        <v>3.5314891112419069</v>
      </c>
      <c r="O11" s="10">
        <f t="shared" si="2"/>
        <v>3.515625</v>
      </c>
      <c r="P11" s="13">
        <f t="shared" si="3"/>
        <v>1800</v>
      </c>
    </row>
    <row r="12" spans="1:16" x14ac:dyDescent="0.3">
      <c r="A12" s="2">
        <v>44428</v>
      </c>
      <c r="B12" s="10">
        <v>9</v>
      </c>
      <c r="C12" s="10">
        <v>125</v>
      </c>
      <c r="D12" s="15">
        <v>1996</v>
      </c>
      <c r="E12" s="15">
        <f t="shared" si="4"/>
        <v>2121</v>
      </c>
      <c r="F12" s="10">
        <v>50</v>
      </c>
      <c r="G12" s="13">
        <f t="shared" si="5"/>
        <v>2500</v>
      </c>
      <c r="I12" s="10">
        <v>123</v>
      </c>
      <c r="J12" s="15">
        <v>1810</v>
      </c>
      <c r="K12" s="15">
        <f t="shared" si="6"/>
        <v>1933</v>
      </c>
      <c r="L12" s="10">
        <v>50</v>
      </c>
      <c r="M12" s="10">
        <f t="shared" si="0"/>
        <v>1.6</v>
      </c>
      <c r="N12" s="10">
        <f t="shared" si="1"/>
        <v>9.3186372745490971</v>
      </c>
      <c r="O12" s="10">
        <f t="shared" si="2"/>
        <v>8.8637435172088637</v>
      </c>
      <c r="P12" s="13">
        <f t="shared" si="3"/>
        <v>2460</v>
      </c>
    </row>
    <row r="13" spans="1:16" x14ac:dyDescent="0.3">
      <c r="A13" s="2">
        <v>44428</v>
      </c>
      <c r="B13" s="10">
        <v>10</v>
      </c>
      <c r="C13" s="10">
        <v>97</v>
      </c>
      <c r="D13" s="15">
        <v>2035</v>
      </c>
      <c r="E13" s="15">
        <f t="shared" si="4"/>
        <v>2132</v>
      </c>
      <c r="F13" s="10">
        <v>50</v>
      </c>
      <c r="G13" s="13">
        <f t="shared" si="5"/>
        <v>1940</v>
      </c>
      <c r="I13" s="10">
        <v>88</v>
      </c>
      <c r="J13" s="15">
        <v>1743</v>
      </c>
      <c r="K13" s="15">
        <f t="shared" si="6"/>
        <v>1831</v>
      </c>
      <c r="L13" s="10">
        <v>50</v>
      </c>
      <c r="M13" s="10">
        <f t="shared" si="0"/>
        <v>9.2783505154639183</v>
      </c>
      <c r="N13" s="10">
        <f t="shared" si="1"/>
        <v>14.348894348894348</v>
      </c>
      <c r="O13" s="10">
        <f t="shared" si="2"/>
        <v>14.118198874296436</v>
      </c>
      <c r="P13" s="13">
        <f t="shared" si="3"/>
        <v>1760</v>
      </c>
    </row>
    <row r="14" spans="1:16" x14ac:dyDescent="0.3">
      <c r="G14" s="13"/>
      <c r="P14" s="13"/>
    </row>
    <row r="15" spans="1:16" x14ac:dyDescent="0.3">
      <c r="A15" s="10" t="s">
        <v>85</v>
      </c>
    </row>
    <row r="19" spans="3:7" x14ac:dyDescent="0.3">
      <c r="F19" s="13"/>
      <c r="G19" s="13"/>
    </row>
    <row r="20" spans="3:7" x14ac:dyDescent="0.3">
      <c r="D20" s="15"/>
      <c r="E20" s="15"/>
      <c r="F20" s="13"/>
      <c r="G20" s="13"/>
    </row>
    <row r="21" spans="3:7" x14ac:dyDescent="0.3">
      <c r="E21" s="15"/>
      <c r="F21" s="13"/>
      <c r="G21" s="13"/>
    </row>
    <row r="22" spans="3:7" x14ac:dyDescent="0.3">
      <c r="C22" s="15"/>
    </row>
    <row r="25" spans="3:7" x14ac:dyDescent="0.3">
      <c r="C25" s="15"/>
    </row>
    <row r="26" spans="3:7" x14ac:dyDescent="0.3">
      <c r="C26" s="15"/>
      <c r="E26" s="15"/>
      <c r="F26" s="15"/>
      <c r="G26" s="15"/>
    </row>
    <row r="27" spans="3:7" x14ac:dyDescent="0.3">
      <c r="C27" s="15"/>
    </row>
    <row r="28" spans="3:7" x14ac:dyDescent="0.3">
      <c r="C28" s="15"/>
    </row>
    <row r="29" spans="3:7" x14ac:dyDescent="0.3">
      <c r="C29" s="15"/>
      <c r="E29" s="15"/>
      <c r="F29" s="15"/>
    </row>
    <row r="30" spans="3:7" x14ac:dyDescent="0.3">
      <c r="C30" s="15"/>
    </row>
    <row r="31" spans="3:7" x14ac:dyDescent="0.3">
      <c r="C31" s="15"/>
      <c r="E31" s="15"/>
      <c r="F31" s="15"/>
    </row>
    <row r="32" spans="3:7" x14ac:dyDescent="0.3">
      <c r="C32" s="15"/>
      <c r="E32" s="15"/>
      <c r="F32" s="15"/>
    </row>
    <row r="33" spans="3:6" x14ac:dyDescent="0.3">
      <c r="C33" s="15"/>
      <c r="E33" s="15"/>
      <c r="F33" s="15"/>
    </row>
    <row r="34" spans="3:6" x14ac:dyDescent="0.3">
      <c r="C34" s="15"/>
      <c r="E34" s="15"/>
      <c r="F34" s="15"/>
    </row>
    <row r="35" spans="3:6" x14ac:dyDescent="0.3">
      <c r="C35" s="15"/>
    </row>
    <row r="36" spans="3:6" x14ac:dyDescent="0.3">
      <c r="C36" s="15"/>
    </row>
    <row r="37" spans="3:6" x14ac:dyDescent="0.3">
      <c r="C37" s="15"/>
    </row>
    <row r="38" spans="3:6" x14ac:dyDescent="0.3">
      <c r="C38" s="15"/>
    </row>
    <row r="39" spans="3:6" x14ac:dyDescent="0.3">
      <c r="C39" s="15"/>
    </row>
    <row r="40" spans="3:6" x14ac:dyDescent="0.3">
      <c r="C40" s="15"/>
    </row>
    <row r="41" spans="3:6" x14ac:dyDescent="0.3">
      <c r="C41" s="15"/>
    </row>
    <row r="42" spans="3:6" x14ac:dyDescent="0.3">
      <c r="C42" s="15"/>
    </row>
    <row r="43" spans="3:6" x14ac:dyDescent="0.3">
      <c r="C43" s="15"/>
    </row>
    <row r="44" spans="3:6" x14ac:dyDescent="0.3">
      <c r="C44" s="15"/>
    </row>
    <row r="45" spans="3:6" x14ac:dyDescent="0.3">
      <c r="C45" s="15"/>
    </row>
    <row r="46" spans="3:6" x14ac:dyDescent="0.3">
      <c r="C46" s="15"/>
    </row>
    <row r="47" spans="3:6" x14ac:dyDescent="0.3">
      <c r="C47" s="15"/>
    </row>
    <row r="48" spans="3:6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3" spans="3:3" x14ac:dyDescent="0.3">
      <c r="C53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  <row r="58" spans="3:3" x14ac:dyDescent="0.3">
      <c r="C58" s="15"/>
    </row>
    <row r="59" spans="3:3" x14ac:dyDescent="0.3">
      <c r="C59" s="15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4" sqref="A4:O12"/>
    </sheetView>
  </sheetViews>
  <sheetFormatPr defaultRowHeight="14.4" x14ac:dyDescent="0.3"/>
  <cols>
    <col min="1" max="1" width="18.88671875" customWidth="1"/>
    <col min="2" max="3" width="14" customWidth="1"/>
    <col min="4" max="4" width="15.6640625" customWidth="1"/>
    <col min="6" max="6" width="10.5546875" bestFit="1" customWidth="1"/>
    <col min="7" max="7" width="9.5546875" customWidth="1"/>
  </cols>
  <sheetData>
    <row r="1" spans="1:16" x14ac:dyDescent="0.3">
      <c r="A1" s="3"/>
      <c r="B1" t="s">
        <v>4</v>
      </c>
      <c r="E1" s="8"/>
      <c r="F1" s="8"/>
      <c r="H1" t="s">
        <v>4</v>
      </c>
      <c r="N1" s="2"/>
    </row>
    <row r="2" spans="1:16" x14ac:dyDescent="0.3">
      <c r="A2" s="3"/>
      <c r="B2" t="s">
        <v>5</v>
      </c>
      <c r="E2" s="8"/>
      <c r="F2" s="8"/>
      <c r="H2" t="s">
        <v>5</v>
      </c>
      <c r="N2" t="s">
        <v>64</v>
      </c>
    </row>
    <row r="3" spans="1:16" x14ac:dyDescent="0.3">
      <c r="A3" s="3" t="s">
        <v>34</v>
      </c>
      <c r="B3" t="s">
        <v>58</v>
      </c>
      <c r="C3" t="s">
        <v>59</v>
      </c>
      <c r="D3" t="s">
        <v>60</v>
      </c>
      <c r="E3" s="8" t="s">
        <v>1</v>
      </c>
      <c r="F3" s="8" t="s">
        <v>67</v>
      </c>
      <c r="H3" t="s">
        <v>58</v>
      </c>
      <c r="I3" t="s">
        <v>59</v>
      </c>
      <c r="J3" t="s">
        <v>60</v>
      </c>
      <c r="K3" s="8" t="s">
        <v>1</v>
      </c>
      <c r="L3" t="s">
        <v>62</v>
      </c>
      <c r="M3" t="s">
        <v>63</v>
      </c>
      <c r="N3" s="5"/>
      <c r="O3" s="8" t="s">
        <v>67</v>
      </c>
    </row>
    <row r="4" spans="1:16" x14ac:dyDescent="0.3">
      <c r="A4" s="3" t="s">
        <v>44</v>
      </c>
      <c r="B4">
        <v>17</v>
      </c>
      <c r="C4" s="1">
        <v>1135</v>
      </c>
      <c r="D4" s="1">
        <f>+B4+C4</f>
        <v>1152</v>
      </c>
      <c r="E4" s="8">
        <v>33</v>
      </c>
      <c r="F4" s="8">
        <f>(1000/E4)*B4</f>
        <v>515.15151515151513</v>
      </c>
      <c r="H4">
        <v>27</v>
      </c>
      <c r="I4" s="1">
        <v>1768</v>
      </c>
      <c r="J4" s="1">
        <f t="shared" ref="J4:J5" si="0">+H4+I4</f>
        <v>1795</v>
      </c>
      <c r="K4">
        <v>33</v>
      </c>
      <c r="L4">
        <f>+(B4-H4)/B4*100</f>
        <v>-58.82352941176471</v>
      </c>
      <c r="M4">
        <f>+(C4-I4)/C4*100</f>
        <v>-55.770925110132161</v>
      </c>
      <c r="N4">
        <f>+(D4-J4)/D4*100</f>
        <v>-55.815972222222221</v>
      </c>
      <c r="O4" s="8">
        <f>(1000/K4)*H4</f>
        <v>818.18181818181824</v>
      </c>
    </row>
    <row r="5" spans="1:16" x14ac:dyDescent="0.3">
      <c r="A5" s="3" t="s">
        <v>37</v>
      </c>
      <c r="B5">
        <v>16</v>
      </c>
      <c r="C5" s="1">
        <v>2417</v>
      </c>
      <c r="D5" s="1">
        <f t="shared" ref="D5:D12" si="1">+B5+C5</f>
        <v>2433</v>
      </c>
      <c r="E5" s="8">
        <v>33</v>
      </c>
      <c r="F5" s="8">
        <f t="shared" ref="F5:F12" si="2">(1000/E5)*B5</f>
        <v>484.84848484848487</v>
      </c>
      <c r="H5">
        <v>25</v>
      </c>
      <c r="I5" s="1">
        <v>24450</v>
      </c>
      <c r="J5" s="1">
        <f t="shared" si="0"/>
        <v>24475</v>
      </c>
      <c r="K5">
        <v>33</v>
      </c>
      <c r="L5">
        <f t="shared" ref="L5:N12" si="3">+(B5-H5)/B5*100</f>
        <v>-56.25</v>
      </c>
      <c r="M5">
        <f t="shared" si="3"/>
        <v>-911.58460901944557</v>
      </c>
      <c r="N5">
        <f t="shared" si="3"/>
        <v>-905.95972050965884</v>
      </c>
      <c r="O5" s="8">
        <f t="shared" ref="O5:O12" si="4">(1000/K5)*H5</f>
        <v>757.57575757575762</v>
      </c>
    </row>
    <row r="6" spans="1:16" x14ac:dyDescent="0.3">
      <c r="A6" s="3" t="s">
        <v>39</v>
      </c>
      <c r="B6">
        <v>86</v>
      </c>
      <c r="C6">
        <v>4749</v>
      </c>
      <c r="D6" s="1">
        <f>+B6+C6</f>
        <v>4835</v>
      </c>
      <c r="E6" s="8">
        <v>33</v>
      </c>
      <c r="F6" s="8">
        <f t="shared" si="2"/>
        <v>2606.060606060606</v>
      </c>
      <c r="H6">
        <v>35</v>
      </c>
      <c r="I6" s="1">
        <v>18988</v>
      </c>
      <c r="J6" s="1">
        <f>+H6+I6</f>
        <v>19023</v>
      </c>
      <c r="K6">
        <v>33</v>
      </c>
      <c r="L6">
        <f t="shared" si="3"/>
        <v>59.302325581395351</v>
      </c>
      <c r="M6">
        <f t="shared" si="3"/>
        <v>-299.83154348283853</v>
      </c>
      <c r="N6">
        <f t="shared" si="3"/>
        <v>-293.44364012409517</v>
      </c>
      <c r="O6" s="8">
        <f t="shared" si="4"/>
        <v>1060.6060606060607</v>
      </c>
    </row>
    <row r="7" spans="1:16" x14ac:dyDescent="0.3">
      <c r="A7" s="3" t="s">
        <v>38</v>
      </c>
      <c r="B7">
        <v>14</v>
      </c>
      <c r="C7">
        <v>830</v>
      </c>
      <c r="D7" s="1">
        <f t="shared" si="1"/>
        <v>844</v>
      </c>
      <c r="E7" s="13">
        <v>33</v>
      </c>
      <c r="F7" s="8">
        <f t="shared" si="2"/>
        <v>424.24242424242425</v>
      </c>
      <c r="G7" s="10"/>
      <c r="H7" s="10">
        <v>25</v>
      </c>
      <c r="I7" s="1">
        <v>16145</v>
      </c>
      <c r="J7" s="1">
        <f t="shared" ref="J7:J12" si="5">+H7+I7</f>
        <v>16170</v>
      </c>
      <c r="K7" s="10">
        <v>33</v>
      </c>
      <c r="L7">
        <f t="shared" si="3"/>
        <v>-78.571428571428569</v>
      </c>
      <c r="M7">
        <f t="shared" si="3"/>
        <v>-1845.1807228915661</v>
      </c>
      <c r="N7">
        <f t="shared" si="3"/>
        <v>-1815.8767772511846</v>
      </c>
      <c r="O7" s="8">
        <f t="shared" si="4"/>
        <v>757.57575757575762</v>
      </c>
      <c r="P7" s="10"/>
    </row>
    <row r="8" spans="1:16" x14ac:dyDescent="0.3">
      <c r="A8" s="3" t="s">
        <v>36</v>
      </c>
      <c r="B8">
        <v>22</v>
      </c>
      <c r="C8" s="1">
        <v>4513</v>
      </c>
      <c r="D8" s="1">
        <f t="shared" si="1"/>
        <v>4535</v>
      </c>
      <c r="E8" s="13">
        <v>33</v>
      </c>
      <c r="F8" s="8">
        <f t="shared" si="2"/>
        <v>666.66666666666674</v>
      </c>
      <c r="G8" s="10"/>
      <c r="H8" s="10">
        <v>21</v>
      </c>
      <c r="I8" s="1">
        <v>6350</v>
      </c>
      <c r="J8" s="1">
        <f t="shared" si="5"/>
        <v>6371</v>
      </c>
      <c r="K8" s="10">
        <v>33</v>
      </c>
      <c r="L8">
        <f t="shared" si="3"/>
        <v>4.5454545454545459</v>
      </c>
      <c r="M8">
        <f t="shared" si="3"/>
        <v>-40.704631065809885</v>
      </c>
      <c r="N8">
        <f t="shared" si="3"/>
        <v>-40.485115766262403</v>
      </c>
      <c r="O8" s="8">
        <f t="shared" si="4"/>
        <v>636.36363636363637</v>
      </c>
      <c r="P8" s="10"/>
    </row>
    <row r="9" spans="1:16" x14ac:dyDescent="0.3">
      <c r="A9" s="3" t="s">
        <v>42</v>
      </c>
      <c r="B9">
        <v>36</v>
      </c>
      <c r="C9" s="1">
        <v>3945</v>
      </c>
      <c r="D9" s="1">
        <f t="shared" si="1"/>
        <v>3981</v>
      </c>
      <c r="E9" s="13">
        <v>33</v>
      </c>
      <c r="F9" s="8">
        <f t="shared" si="2"/>
        <v>1090.909090909091</v>
      </c>
      <c r="G9" s="10"/>
      <c r="H9" s="10">
        <v>16</v>
      </c>
      <c r="I9" s="1">
        <v>2803</v>
      </c>
      <c r="J9" s="1">
        <f t="shared" si="5"/>
        <v>2819</v>
      </c>
      <c r="K9" s="10">
        <v>33</v>
      </c>
      <c r="L9">
        <f t="shared" si="3"/>
        <v>55.555555555555557</v>
      </c>
      <c r="M9">
        <f t="shared" si="3"/>
        <v>28.948035487959444</v>
      </c>
      <c r="N9">
        <f t="shared" si="3"/>
        <v>29.18864606882693</v>
      </c>
      <c r="O9" s="8">
        <f t="shared" si="4"/>
        <v>484.84848484848487</v>
      </c>
      <c r="P9" s="10"/>
    </row>
    <row r="10" spans="1:16" x14ac:dyDescent="0.3">
      <c r="A10" s="3" t="s">
        <v>43</v>
      </c>
      <c r="B10">
        <v>56</v>
      </c>
      <c r="C10" s="1">
        <v>1344</v>
      </c>
      <c r="D10" s="1">
        <f t="shared" si="1"/>
        <v>1400</v>
      </c>
      <c r="E10" s="13">
        <v>33</v>
      </c>
      <c r="F10" s="8">
        <f t="shared" si="2"/>
        <v>1696.969696969697</v>
      </c>
      <c r="G10" s="10"/>
      <c r="H10" s="10">
        <v>20</v>
      </c>
      <c r="I10" s="1">
        <v>6818</v>
      </c>
      <c r="J10" s="1">
        <f t="shared" si="5"/>
        <v>6838</v>
      </c>
      <c r="K10" s="10">
        <v>33</v>
      </c>
      <c r="L10">
        <f t="shared" si="3"/>
        <v>64.285714285714292</v>
      </c>
      <c r="M10">
        <f t="shared" si="3"/>
        <v>-407.29166666666669</v>
      </c>
      <c r="N10">
        <f t="shared" si="3"/>
        <v>-388.42857142857144</v>
      </c>
      <c r="O10" s="8">
        <f t="shared" si="4"/>
        <v>606.06060606060612</v>
      </c>
      <c r="P10" s="10"/>
    </row>
    <row r="11" spans="1:16" x14ac:dyDescent="0.3">
      <c r="A11" s="3" t="s">
        <v>40</v>
      </c>
      <c r="B11" s="1">
        <v>69</v>
      </c>
      <c r="C11" s="1">
        <v>1743</v>
      </c>
      <c r="D11" s="1">
        <f t="shared" si="1"/>
        <v>1812</v>
      </c>
      <c r="E11" s="13">
        <v>33</v>
      </c>
      <c r="F11" s="8">
        <f t="shared" si="2"/>
        <v>2090.909090909091</v>
      </c>
      <c r="G11" s="10"/>
      <c r="H11" s="15">
        <v>26</v>
      </c>
      <c r="I11" s="1">
        <v>2945</v>
      </c>
      <c r="J11" s="1">
        <f t="shared" si="5"/>
        <v>2971</v>
      </c>
      <c r="K11" s="10">
        <v>33</v>
      </c>
      <c r="L11">
        <f t="shared" si="3"/>
        <v>62.318840579710141</v>
      </c>
      <c r="M11">
        <f t="shared" si="3"/>
        <v>-68.961560527825583</v>
      </c>
      <c r="N11">
        <f t="shared" si="3"/>
        <v>-63.962472406181014</v>
      </c>
      <c r="O11" s="8">
        <f t="shared" si="4"/>
        <v>787.87878787878788</v>
      </c>
      <c r="P11" s="10"/>
    </row>
    <row r="12" spans="1:16" x14ac:dyDescent="0.3">
      <c r="A12" s="3" t="s">
        <v>41</v>
      </c>
      <c r="B12">
        <v>49</v>
      </c>
      <c r="C12" s="1">
        <v>1371</v>
      </c>
      <c r="D12" s="1">
        <f t="shared" si="1"/>
        <v>1420</v>
      </c>
      <c r="E12" s="13">
        <v>33</v>
      </c>
      <c r="F12" s="8">
        <f t="shared" si="2"/>
        <v>1484.848484848485</v>
      </c>
      <c r="G12" s="10"/>
      <c r="H12" s="10">
        <v>45</v>
      </c>
      <c r="I12" s="1">
        <v>2993</v>
      </c>
      <c r="J12" s="1">
        <f t="shared" si="5"/>
        <v>3038</v>
      </c>
      <c r="K12" s="10">
        <v>33</v>
      </c>
      <c r="L12">
        <f t="shared" si="3"/>
        <v>8.1632653061224492</v>
      </c>
      <c r="M12">
        <f t="shared" si="3"/>
        <v>-118.30780452224654</v>
      </c>
      <c r="N12">
        <f t="shared" si="3"/>
        <v>-113.94366197183099</v>
      </c>
      <c r="O12" s="8">
        <f t="shared" si="4"/>
        <v>1363.6363636363637</v>
      </c>
      <c r="P12" s="10"/>
    </row>
    <row r="13" spans="1:16" x14ac:dyDescent="0.3">
      <c r="F13" t="s">
        <v>68</v>
      </c>
      <c r="G13" t="s">
        <v>69</v>
      </c>
      <c r="O13" t="s">
        <v>68</v>
      </c>
      <c r="P13" t="s">
        <v>69</v>
      </c>
    </row>
    <row r="14" spans="1:16" x14ac:dyDescent="0.3">
      <c r="F14" s="8">
        <f>AVERAGE(F4:F12)</f>
        <v>1228.9562289562289</v>
      </c>
      <c r="G14">
        <f>_xlfn.STDEV.S(F4:F12)</f>
        <v>788.18629067840743</v>
      </c>
      <c r="O14" s="8">
        <f>AVERAGE(O4:O12)</f>
        <v>808.0808080808082</v>
      </c>
      <c r="P14">
        <f>_xlfn.STDEV.S(O4:O12)</f>
        <v>262.8689632257192</v>
      </c>
    </row>
    <row r="15" spans="1:16" x14ac:dyDescent="0.3">
      <c r="A15" t="s">
        <v>70</v>
      </c>
    </row>
    <row r="16" spans="1:16" x14ac:dyDescent="0.3">
      <c r="B16" t="s">
        <v>58</v>
      </c>
      <c r="C16" t="s">
        <v>59</v>
      </c>
      <c r="D16" t="s">
        <v>60</v>
      </c>
      <c r="E16" s="8" t="s">
        <v>1</v>
      </c>
      <c r="F16" s="8" t="s">
        <v>67</v>
      </c>
    </row>
    <row r="17" spans="1:6" x14ac:dyDescent="0.3">
      <c r="A17" t="s">
        <v>61</v>
      </c>
      <c r="B17" s="1">
        <v>18064</v>
      </c>
      <c r="C17" s="1">
        <v>25507</v>
      </c>
      <c r="D17" s="1">
        <v>33</v>
      </c>
      <c r="E17" s="1">
        <f>B17+C17</f>
        <v>43571</v>
      </c>
      <c r="F17">
        <f>E17/D17*1000</f>
        <v>1320333.3333333333</v>
      </c>
    </row>
    <row r="18" spans="1:6" x14ac:dyDescent="0.3">
      <c r="A18" t="s">
        <v>146</v>
      </c>
      <c r="B18">
        <v>13495</v>
      </c>
      <c r="D18" s="1">
        <v>33</v>
      </c>
      <c r="E18" s="1">
        <f>B18+C18</f>
        <v>13495</v>
      </c>
      <c r="F18">
        <f>E18/D18*1000</f>
        <v>408939.39393939392</v>
      </c>
    </row>
    <row r="19" spans="1:6" x14ac:dyDescent="0.3">
      <c r="A19" t="s">
        <v>147</v>
      </c>
      <c r="B19" s="1">
        <f>B17-B18</f>
        <v>4569</v>
      </c>
      <c r="D19" s="1">
        <v>33</v>
      </c>
      <c r="E19" s="1">
        <f>B19+C19</f>
        <v>4569</v>
      </c>
      <c r="F19">
        <f>E19/D19*1000</f>
        <v>138454.54545454547</v>
      </c>
    </row>
    <row r="28" spans="1:6" x14ac:dyDescent="0.3">
      <c r="E28" s="1"/>
      <c r="F28" s="1"/>
    </row>
    <row r="29" spans="1:6" x14ac:dyDescent="0.3">
      <c r="E29" s="1"/>
      <c r="F29" s="1"/>
    </row>
    <row r="30" spans="1:6" x14ac:dyDescent="0.3">
      <c r="E30" s="1"/>
      <c r="F30" s="1"/>
    </row>
    <row r="31" spans="1:6" x14ac:dyDescent="0.3">
      <c r="E31" s="1"/>
      <c r="F31" s="1"/>
    </row>
    <row r="32" spans="1:6" x14ac:dyDescent="0.3">
      <c r="E32" s="1"/>
      <c r="F32" s="1"/>
    </row>
    <row r="33" spans="4:6" x14ac:dyDescent="0.3">
      <c r="E33" s="1"/>
      <c r="F33" s="1"/>
    </row>
    <row r="34" spans="4:6" x14ac:dyDescent="0.3">
      <c r="E34" s="1"/>
      <c r="F34" s="1"/>
    </row>
    <row r="35" spans="4:6" x14ac:dyDescent="0.3">
      <c r="D35" s="1"/>
      <c r="E35" s="1"/>
      <c r="F35" s="1"/>
    </row>
    <row r="36" spans="4:6" x14ac:dyDescent="0.3">
      <c r="E36" s="1"/>
      <c r="F36" s="1"/>
    </row>
    <row r="37" spans="4:6" x14ac:dyDescent="0.3">
      <c r="D37" s="1"/>
      <c r="E37" s="1"/>
      <c r="F37" s="1"/>
    </row>
    <row r="38" spans="4:6" x14ac:dyDescent="0.3">
      <c r="E38" s="1"/>
      <c r="F38" s="1"/>
    </row>
    <row r="39" spans="4:6" x14ac:dyDescent="0.3">
      <c r="E39" s="1"/>
      <c r="F39" s="1"/>
    </row>
    <row r="40" spans="4:6" x14ac:dyDescent="0.3">
      <c r="E40" s="1"/>
      <c r="F40" s="1"/>
    </row>
    <row r="41" spans="4:6" x14ac:dyDescent="0.3">
      <c r="E41" s="1"/>
      <c r="F41" s="1"/>
    </row>
    <row r="42" spans="4:6" x14ac:dyDescent="0.3">
      <c r="E42" s="1"/>
      <c r="F42" s="1"/>
    </row>
    <row r="43" spans="4:6" x14ac:dyDescent="0.3">
      <c r="E43" s="1"/>
      <c r="F43" s="1"/>
    </row>
    <row r="44" spans="4:6" x14ac:dyDescent="0.3">
      <c r="E44" s="1"/>
      <c r="F44" s="1"/>
    </row>
    <row r="45" spans="4:6" x14ac:dyDescent="0.3">
      <c r="E45" s="1"/>
      <c r="F45" s="1"/>
    </row>
    <row r="46" spans="4:6" x14ac:dyDescent="0.3">
      <c r="E46" s="1"/>
      <c r="F46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A4" sqref="A4:O12"/>
    </sheetView>
  </sheetViews>
  <sheetFormatPr defaultRowHeight="14.4" x14ac:dyDescent="0.3"/>
  <cols>
    <col min="1" max="1" width="18.88671875" customWidth="1"/>
    <col min="2" max="3" width="14" customWidth="1"/>
    <col min="4" max="4" width="15.6640625" customWidth="1"/>
    <col min="6" max="6" width="10.5546875" bestFit="1" customWidth="1"/>
    <col min="7" max="7" width="9.5546875" customWidth="1"/>
    <col min="12" max="13" width="15.6640625" customWidth="1"/>
  </cols>
  <sheetData>
    <row r="1" spans="1:16" x14ac:dyDescent="0.3">
      <c r="A1" s="3"/>
      <c r="B1" t="s">
        <v>4</v>
      </c>
      <c r="E1" s="8"/>
      <c r="F1" s="8"/>
      <c r="H1" t="s">
        <v>4</v>
      </c>
      <c r="N1" s="2"/>
    </row>
    <row r="2" spans="1:16" x14ac:dyDescent="0.3">
      <c r="A2" s="3"/>
      <c r="B2" t="s">
        <v>5</v>
      </c>
      <c r="E2" s="8"/>
      <c r="F2" s="8"/>
      <c r="H2" t="s">
        <v>5</v>
      </c>
      <c r="N2" t="s">
        <v>64</v>
      </c>
    </row>
    <row r="3" spans="1:16" x14ac:dyDescent="0.3">
      <c r="A3" s="3" t="s">
        <v>34</v>
      </c>
      <c r="B3" t="s">
        <v>58</v>
      </c>
      <c r="C3" t="s">
        <v>59</v>
      </c>
      <c r="D3" t="s">
        <v>60</v>
      </c>
      <c r="E3" s="8" t="s">
        <v>1</v>
      </c>
      <c r="F3" s="8" t="s">
        <v>67</v>
      </c>
      <c r="H3" t="s">
        <v>58</v>
      </c>
      <c r="I3" t="s">
        <v>59</v>
      </c>
      <c r="J3" t="s">
        <v>60</v>
      </c>
      <c r="K3" s="8" t="s">
        <v>1</v>
      </c>
      <c r="L3" t="s">
        <v>62</v>
      </c>
      <c r="M3" t="s">
        <v>63</v>
      </c>
      <c r="N3" s="5" t="s">
        <v>76</v>
      </c>
      <c r="O3" s="8" t="s">
        <v>67</v>
      </c>
    </row>
    <row r="4" spans="1:16" x14ac:dyDescent="0.3">
      <c r="A4" s="3" t="s">
        <v>44</v>
      </c>
      <c r="B4">
        <v>29</v>
      </c>
      <c r="C4" s="1">
        <v>795</v>
      </c>
      <c r="D4" s="1">
        <f>+B4+C4</f>
        <v>824</v>
      </c>
      <c r="E4" s="8">
        <v>33</v>
      </c>
      <c r="F4" s="8">
        <f>(1000/E4)*B4</f>
        <v>878.78787878787887</v>
      </c>
      <c r="H4">
        <v>26</v>
      </c>
      <c r="I4" s="1">
        <v>800</v>
      </c>
      <c r="J4" s="1">
        <f t="shared" ref="J4:J5" si="0">+H4+I4</f>
        <v>826</v>
      </c>
      <c r="K4">
        <v>33</v>
      </c>
      <c r="L4">
        <f>+(B4-H4)/B4*100</f>
        <v>10.344827586206897</v>
      </c>
      <c r="M4">
        <f>+(C4-I4)/C4*100</f>
        <v>-0.62893081761006298</v>
      </c>
      <c r="N4">
        <f>+(D4-J4)/D4*100</f>
        <v>-0.24271844660194172</v>
      </c>
      <c r="O4" s="8">
        <f>(1000/K4)*H4</f>
        <v>787.87878787878788</v>
      </c>
    </row>
    <row r="5" spans="1:16" x14ac:dyDescent="0.3">
      <c r="A5" s="3" t="s">
        <v>37</v>
      </c>
      <c r="B5">
        <v>12</v>
      </c>
      <c r="C5" s="1">
        <v>756</v>
      </c>
      <c r="D5" s="1">
        <f t="shared" ref="D5:D12" si="1">+B5+C5</f>
        <v>768</v>
      </c>
      <c r="E5" s="8">
        <v>33</v>
      </c>
      <c r="F5" s="8">
        <f t="shared" ref="F5:F12" si="2">(1000/E5)*B5</f>
        <v>363.63636363636363</v>
      </c>
      <c r="H5">
        <v>15</v>
      </c>
      <c r="I5" s="1">
        <v>1369</v>
      </c>
      <c r="J5" s="1">
        <f t="shared" si="0"/>
        <v>1384</v>
      </c>
      <c r="K5">
        <v>33</v>
      </c>
      <c r="L5">
        <f t="shared" ref="L5:N12" si="3">+(B5-H5)/B5*100</f>
        <v>-25</v>
      </c>
      <c r="M5">
        <f t="shared" si="3"/>
        <v>-81.084656084656075</v>
      </c>
      <c r="N5">
        <f t="shared" si="3"/>
        <v>-80.208333333333343</v>
      </c>
      <c r="O5" s="8">
        <f t="shared" ref="O5:O12" si="4">(1000/K5)*H5</f>
        <v>454.54545454545456</v>
      </c>
    </row>
    <row r="6" spans="1:16" x14ac:dyDescent="0.3">
      <c r="A6" s="3" t="s">
        <v>39</v>
      </c>
      <c r="B6" s="9">
        <v>712</v>
      </c>
      <c r="C6" s="9">
        <v>51320</v>
      </c>
      <c r="D6" s="1">
        <f>+B6+C6</f>
        <v>52032</v>
      </c>
      <c r="E6" s="8">
        <v>33</v>
      </c>
      <c r="F6" s="8">
        <f t="shared" si="2"/>
        <v>21575.757575757576</v>
      </c>
      <c r="H6">
        <v>12</v>
      </c>
      <c r="I6" s="1">
        <v>973</v>
      </c>
      <c r="J6" s="1">
        <f>+H6+I6</f>
        <v>985</v>
      </c>
      <c r="K6">
        <v>33</v>
      </c>
      <c r="L6" s="9">
        <f t="shared" si="3"/>
        <v>98.31460674157303</v>
      </c>
      <c r="M6" s="9">
        <f t="shared" si="3"/>
        <v>98.10405300077943</v>
      </c>
      <c r="N6" s="9">
        <f t="shared" si="3"/>
        <v>98.106934194341946</v>
      </c>
      <c r="O6" s="8">
        <f t="shared" si="4"/>
        <v>363.63636363636363</v>
      </c>
    </row>
    <row r="7" spans="1:16" x14ac:dyDescent="0.3">
      <c r="A7" s="3" t="s">
        <v>38</v>
      </c>
      <c r="B7">
        <v>17</v>
      </c>
      <c r="C7">
        <v>904</v>
      </c>
      <c r="D7" s="1">
        <f t="shared" si="1"/>
        <v>921</v>
      </c>
      <c r="E7" s="13">
        <v>33</v>
      </c>
      <c r="F7" s="8">
        <f t="shared" si="2"/>
        <v>515.15151515151513</v>
      </c>
      <c r="G7" s="10"/>
      <c r="H7" s="10">
        <v>30</v>
      </c>
      <c r="I7" s="1">
        <v>1046</v>
      </c>
      <c r="J7" s="1">
        <f t="shared" ref="J7:J12" si="5">+H7+I7</f>
        <v>1076</v>
      </c>
      <c r="K7" s="10">
        <v>33</v>
      </c>
      <c r="L7">
        <f t="shared" si="3"/>
        <v>-76.470588235294116</v>
      </c>
      <c r="M7">
        <f t="shared" si="3"/>
        <v>-15.707964601769911</v>
      </c>
      <c r="N7">
        <f t="shared" si="3"/>
        <v>-16.829533116178066</v>
      </c>
      <c r="O7" s="8">
        <f t="shared" si="4"/>
        <v>909.09090909090912</v>
      </c>
      <c r="P7" s="10"/>
    </row>
    <row r="8" spans="1:16" x14ac:dyDescent="0.3">
      <c r="A8" s="3" t="s">
        <v>36</v>
      </c>
      <c r="B8">
        <v>119</v>
      </c>
      <c r="C8" s="1">
        <v>1095</v>
      </c>
      <c r="D8" s="1">
        <f t="shared" si="1"/>
        <v>1214</v>
      </c>
      <c r="E8" s="13">
        <v>33</v>
      </c>
      <c r="F8" s="8">
        <f t="shared" si="2"/>
        <v>3606.0606060606065</v>
      </c>
      <c r="G8" s="10"/>
      <c r="H8" s="10">
        <v>11</v>
      </c>
      <c r="I8" s="1">
        <v>941</v>
      </c>
      <c r="J8" s="1">
        <f t="shared" si="5"/>
        <v>952</v>
      </c>
      <c r="K8" s="10">
        <v>33</v>
      </c>
      <c r="L8">
        <f t="shared" si="3"/>
        <v>90.756302521008408</v>
      </c>
      <c r="M8">
        <f t="shared" si="3"/>
        <v>14.063926940639268</v>
      </c>
      <c r="N8">
        <f t="shared" si="3"/>
        <v>21.581548599670512</v>
      </c>
      <c r="O8" s="8">
        <f t="shared" si="4"/>
        <v>333.33333333333337</v>
      </c>
      <c r="P8" s="10"/>
    </row>
    <row r="9" spans="1:16" x14ac:dyDescent="0.3">
      <c r="A9" s="3" t="s">
        <v>42</v>
      </c>
      <c r="B9">
        <v>24</v>
      </c>
      <c r="C9" s="1">
        <v>888</v>
      </c>
      <c r="D9" s="1">
        <f t="shared" si="1"/>
        <v>912</v>
      </c>
      <c r="E9" s="13">
        <v>33</v>
      </c>
      <c r="F9" s="8">
        <f t="shared" si="2"/>
        <v>727.27272727272725</v>
      </c>
      <c r="G9" s="10"/>
      <c r="H9" s="10">
        <v>26</v>
      </c>
      <c r="I9" s="1">
        <v>902</v>
      </c>
      <c r="J9" s="1">
        <f t="shared" si="5"/>
        <v>928</v>
      </c>
      <c r="K9" s="10">
        <v>33</v>
      </c>
      <c r="L9">
        <f t="shared" si="3"/>
        <v>-8.3333333333333321</v>
      </c>
      <c r="M9">
        <f t="shared" si="3"/>
        <v>-1.5765765765765765</v>
      </c>
      <c r="N9">
        <f t="shared" si="3"/>
        <v>-1.7543859649122806</v>
      </c>
      <c r="O9" s="8">
        <f t="shared" si="4"/>
        <v>787.87878787878788</v>
      </c>
      <c r="P9" s="10"/>
    </row>
    <row r="10" spans="1:16" x14ac:dyDescent="0.3">
      <c r="A10" s="3" t="s">
        <v>43</v>
      </c>
      <c r="B10">
        <v>16</v>
      </c>
      <c r="C10" s="1">
        <v>1258</v>
      </c>
      <c r="D10" s="1">
        <f t="shared" si="1"/>
        <v>1274</v>
      </c>
      <c r="E10" s="13">
        <v>33</v>
      </c>
      <c r="F10" s="8">
        <f t="shared" si="2"/>
        <v>484.84848484848487</v>
      </c>
      <c r="G10" s="10"/>
      <c r="H10" s="10">
        <v>23</v>
      </c>
      <c r="I10" s="1">
        <v>1548</v>
      </c>
      <c r="J10" s="1">
        <f t="shared" si="5"/>
        <v>1571</v>
      </c>
      <c r="K10" s="10">
        <v>33</v>
      </c>
      <c r="L10">
        <f t="shared" si="3"/>
        <v>-43.75</v>
      </c>
      <c r="M10">
        <f t="shared" si="3"/>
        <v>-23.052464228934817</v>
      </c>
      <c r="N10">
        <f t="shared" si="3"/>
        <v>-23.312401883830454</v>
      </c>
      <c r="O10" s="8">
        <f t="shared" si="4"/>
        <v>696.969696969697</v>
      </c>
      <c r="P10" s="10"/>
    </row>
    <row r="11" spans="1:16" x14ac:dyDescent="0.3">
      <c r="A11" s="3" t="s">
        <v>40</v>
      </c>
      <c r="B11" s="1">
        <v>8</v>
      </c>
      <c r="C11" s="1">
        <v>633</v>
      </c>
      <c r="D11" s="1">
        <f t="shared" si="1"/>
        <v>641</v>
      </c>
      <c r="E11" s="13">
        <v>33</v>
      </c>
      <c r="F11" s="8">
        <f t="shared" si="2"/>
        <v>242.42424242424244</v>
      </c>
      <c r="G11" s="10"/>
      <c r="H11" s="15">
        <v>20</v>
      </c>
      <c r="I11" s="1">
        <v>1117</v>
      </c>
      <c r="J11" s="1">
        <f t="shared" si="5"/>
        <v>1137</v>
      </c>
      <c r="K11" s="10">
        <v>33</v>
      </c>
      <c r="L11">
        <f t="shared" si="3"/>
        <v>-150</v>
      </c>
      <c r="M11">
        <f t="shared" si="3"/>
        <v>-76.461295418641399</v>
      </c>
      <c r="N11">
        <f t="shared" si="3"/>
        <v>-77.379095163806554</v>
      </c>
      <c r="O11" s="8">
        <f t="shared" si="4"/>
        <v>606.06060606060612</v>
      </c>
      <c r="P11" s="10"/>
    </row>
    <row r="12" spans="1:16" x14ac:dyDescent="0.3">
      <c r="A12" s="3" t="s">
        <v>41</v>
      </c>
      <c r="B12">
        <v>29</v>
      </c>
      <c r="C12" s="1">
        <v>1329</v>
      </c>
      <c r="D12" s="1">
        <f t="shared" si="1"/>
        <v>1358</v>
      </c>
      <c r="E12" s="13">
        <v>33</v>
      </c>
      <c r="F12" s="8">
        <f t="shared" si="2"/>
        <v>878.78787878787887</v>
      </c>
      <c r="G12" s="10"/>
      <c r="H12" s="10">
        <v>26</v>
      </c>
      <c r="I12" s="1">
        <v>1160</v>
      </c>
      <c r="J12" s="1">
        <f t="shared" si="5"/>
        <v>1186</v>
      </c>
      <c r="K12" s="10">
        <v>33</v>
      </c>
      <c r="L12">
        <f t="shared" si="3"/>
        <v>10.344827586206897</v>
      </c>
      <c r="M12">
        <f t="shared" si="3"/>
        <v>12.716328066215199</v>
      </c>
      <c r="N12">
        <f t="shared" si="3"/>
        <v>12.665684830633284</v>
      </c>
      <c r="O12" s="8">
        <f t="shared" si="4"/>
        <v>787.87878787878788</v>
      </c>
      <c r="P12" s="10"/>
    </row>
    <row r="13" spans="1:16" x14ac:dyDescent="0.3">
      <c r="F13" t="s">
        <v>68</v>
      </c>
      <c r="G13" t="s">
        <v>69</v>
      </c>
      <c r="O13" t="s">
        <v>68</v>
      </c>
      <c r="P13" t="s">
        <v>69</v>
      </c>
    </row>
    <row r="14" spans="1:16" x14ac:dyDescent="0.3">
      <c r="F14" s="8">
        <f>AVERAGE(F4:F12)</f>
        <v>3252.5252525252531</v>
      </c>
      <c r="G14">
        <f>_xlfn.STDEV.S(F4:F12)</f>
        <v>6946.8664279690938</v>
      </c>
      <c r="O14" s="8">
        <f>AVERAGE(O4:O12)</f>
        <v>636.36363636363649</v>
      </c>
      <c r="P14">
        <f>_xlfn.STDEV.S(O4:O12)</f>
        <v>208.29889522526526</v>
      </c>
    </row>
    <row r="15" spans="1:16" x14ac:dyDescent="0.3">
      <c r="A15" t="s">
        <v>70</v>
      </c>
    </row>
    <row r="16" spans="1:16" x14ac:dyDescent="0.3">
      <c r="B16" t="s">
        <v>58</v>
      </c>
      <c r="C16" t="s">
        <v>59</v>
      </c>
      <c r="D16" t="s">
        <v>60</v>
      </c>
      <c r="E16" s="8" t="s">
        <v>1</v>
      </c>
      <c r="F16" s="8" t="s">
        <v>67</v>
      </c>
    </row>
    <row r="17" spans="1:6" x14ac:dyDescent="0.3">
      <c r="A17" t="s">
        <v>61</v>
      </c>
      <c r="B17">
        <v>21710</v>
      </c>
      <c r="C17" s="1">
        <v>49020</v>
      </c>
      <c r="D17" s="1">
        <f>+B17+C17</f>
        <v>70730</v>
      </c>
      <c r="E17" s="8">
        <v>33</v>
      </c>
      <c r="F17" s="8">
        <f>(1000/E17)*B17</f>
        <v>657878.78787878796</v>
      </c>
    </row>
    <row r="18" spans="1:6" x14ac:dyDescent="0.3">
      <c r="A18" t="s">
        <v>146</v>
      </c>
      <c r="B18">
        <v>16082</v>
      </c>
      <c r="D18" s="1">
        <v>33</v>
      </c>
      <c r="E18" s="1">
        <f>B18+C18</f>
        <v>16082</v>
      </c>
      <c r="F18">
        <f>E18/D18*1000</f>
        <v>487333.33333333331</v>
      </c>
    </row>
    <row r="19" spans="1:6" x14ac:dyDescent="0.3">
      <c r="A19" t="s">
        <v>147</v>
      </c>
      <c r="B19" s="1">
        <f>B17-B18</f>
        <v>5628</v>
      </c>
      <c r="D19" s="1">
        <v>33</v>
      </c>
      <c r="E19" s="1">
        <f>B19+C19</f>
        <v>5628</v>
      </c>
      <c r="F19">
        <f>E19/D19*1000</f>
        <v>170545.45454545453</v>
      </c>
    </row>
    <row r="20" spans="1:6" x14ac:dyDescent="0.3">
      <c r="B20" s="1"/>
      <c r="D20" s="1"/>
      <c r="E20" s="1"/>
    </row>
    <row r="21" spans="1:6" x14ac:dyDescent="0.3">
      <c r="B21" s="1"/>
      <c r="D21" s="1"/>
      <c r="E21" s="1"/>
    </row>
    <row r="22" spans="1:6" x14ac:dyDescent="0.3">
      <c r="B22" s="1"/>
      <c r="D22" s="1"/>
      <c r="E22" s="1"/>
    </row>
    <row r="23" spans="1:6" x14ac:dyDescent="0.3">
      <c r="A23" t="s">
        <v>71</v>
      </c>
    </row>
    <row r="24" spans="1:6" x14ac:dyDescent="0.3">
      <c r="A24" t="s">
        <v>72</v>
      </c>
    </row>
    <row r="25" spans="1:6" x14ac:dyDescent="0.3">
      <c r="A25" t="s">
        <v>73</v>
      </c>
    </row>
    <row r="26" spans="1:6" x14ac:dyDescent="0.3">
      <c r="A26" t="s">
        <v>74</v>
      </c>
    </row>
    <row r="28" spans="1:6" x14ac:dyDescent="0.3">
      <c r="A28" s="9" t="s">
        <v>75</v>
      </c>
    </row>
    <row r="31" spans="1:6" x14ac:dyDescent="0.3">
      <c r="E31" s="1"/>
      <c r="F31" s="1"/>
    </row>
    <row r="32" spans="1:6" x14ac:dyDescent="0.3">
      <c r="E32" s="1"/>
      <c r="F32" s="1"/>
    </row>
    <row r="33" spans="4:6" x14ac:dyDescent="0.3">
      <c r="E33" s="1"/>
      <c r="F33" s="1"/>
    </row>
    <row r="34" spans="4:6" x14ac:dyDescent="0.3">
      <c r="E34" s="1"/>
      <c r="F34" s="1"/>
    </row>
    <row r="35" spans="4:6" x14ac:dyDescent="0.3">
      <c r="E35" s="1"/>
      <c r="F35" s="1"/>
    </row>
    <row r="36" spans="4:6" x14ac:dyDescent="0.3">
      <c r="E36" s="1"/>
      <c r="F36" s="1"/>
    </row>
    <row r="37" spans="4:6" x14ac:dyDescent="0.3">
      <c r="E37" s="1"/>
      <c r="F37" s="1"/>
    </row>
    <row r="38" spans="4:6" x14ac:dyDescent="0.3">
      <c r="D38" s="1"/>
      <c r="E38" s="1"/>
      <c r="F38" s="1"/>
    </row>
    <row r="39" spans="4:6" x14ac:dyDescent="0.3">
      <c r="E39" s="1"/>
      <c r="F39" s="1"/>
    </row>
    <row r="40" spans="4:6" x14ac:dyDescent="0.3">
      <c r="D40" s="1"/>
      <c r="E40" s="1"/>
      <c r="F40" s="1"/>
    </row>
    <row r="41" spans="4:6" x14ac:dyDescent="0.3">
      <c r="E41" s="1"/>
      <c r="F41" s="1"/>
    </row>
    <row r="42" spans="4:6" x14ac:dyDescent="0.3">
      <c r="E42" s="1"/>
      <c r="F42" s="1"/>
    </row>
    <row r="43" spans="4:6" x14ac:dyDescent="0.3">
      <c r="E43" s="1"/>
      <c r="F43" s="1"/>
    </row>
    <row r="44" spans="4:6" x14ac:dyDescent="0.3">
      <c r="E44" s="1"/>
      <c r="F44" s="1"/>
    </row>
    <row r="45" spans="4:6" x14ac:dyDescent="0.3">
      <c r="E45" s="1"/>
      <c r="F45" s="1"/>
    </row>
    <row r="46" spans="4:6" x14ac:dyDescent="0.3">
      <c r="E46" s="1"/>
      <c r="F46" s="1"/>
    </row>
    <row r="47" spans="4:6" x14ac:dyDescent="0.3">
      <c r="E47" s="1"/>
      <c r="F47" s="1"/>
    </row>
    <row r="48" spans="4:6" x14ac:dyDescent="0.3">
      <c r="E48" s="1"/>
      <c r="F48" s="1"/>
    </row>
    <row r="49" spans="5:6" x14ac:dyDescent="0.3">
      <c r="E49" s="1"/>
      <c r="F49" s="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86" zoomScaleNormal="86" workbookViewId="0">
      <selection activeCell="P42" sqref="P42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H1" s="10" t="s">
        <v>4</v>
      </c>
      <c r="N1" s="14"/>
    </row>
    <row r="2" spans="1:16" x14ac:dyDescent="0.3">
      <c r="A2" s="16"/>
      <c r="B2" s="10" t="s">
        <v>5</v>
      </c>
      <c r="E2" s="13"/>
      <c r="F2" s="13"/>
      <c r="H2" s="10" t="s">
        <v>5</v>
      </c>
      <c r="N2" s="10" t="s">
        <v>64</v>
      </c>
    </row>
    <row r="3" spans="1:16" x14ac:dyDescent="0.3">
      <c r="A3" s="16" t="s">
        <v>34</v>
      </c>
      <c r="B3" s="10" t="s">
        <v>58</v>
      </c>
      <c r="C3" s="10" t="s">
        <v>59</v>
      </c>
      <c r="D3" s="10" t="s">
        <v>60</v>
      </c>
      <c r="E3" s="13" t="s">
        <v>1</v>
      </c>
      <c r="F3" s="13" t="s">
        <v>67</v>
      </c>
      <c r="H3" s="10" t="s">
        <v>58</v>
      </c>
      <c r="I3" s="10" t="s">
        <v>59</v>
      </c>
      <c r="J3" s="10" t="s">
        <v>60</v>
      </c>
      <c r="K3" s="13" t="s">
        <v>1</v>
      </c>
      <c r="L3" s="10" t="s">
        <v>62</v>
      </c>
      <c r="M3" s="10" t="s">
        <v>63</v>
      </c>
      <c r="N3" s="17" t="s">
        <v>76</v>
      </c>
      <c r="O3" s="13" t="s">
        <v>67</v>
      </c>
    </row>
    <row r="4" spans="1:16" x14ac:dyDescent="0.3">
      <c r="A4" s="16" t="s">
        <v>44</v>
      </c>
      <c r="B4" s="10">
        <v>71</v>
      </c>
      <c r="C4" s="15">
        <v>15379</v>
      </c>
      <c r="D4" s="15">
        <f>+B4+C4</f>
        <v>15450</v>
      </c>
      <c r="E4" s="13">
        <v>33</v>
      </c>
      <c r="F4" s="13">
        <f>(1000/E4)*B4</f>
        <v>2151.5151515151515</v>
      </c>
      <c r="H4" s="10">
        <v>35</v>
      </c>
      <c r="I4" s="15">
        <v>10277</v>
      </c>
      <c r="J4" s="15">
        <f t="shared" ref="J4:J5" si="0">+H4+I4</f>
        <v>10312</v>
      </c>
      <c r="K4" s="10">
        <v>33</v>
      </c>
      <c r="L4" s="10">
        <f>+(B4-H4)/B4*100</f>
        <v>50.704225352112672</v>
      </c>
      <c r="M4" s="10">
        <f>+(C4-I4)/C4*100</f>
        <v>33.175108914753885</v>
      </c>
      <c r="N4" s="10">
        <f>+(D4-J4)/D4*100</f>
        <v>33.255663430420711</v>
      </c>
      <c r="O4" s="13">
        <f>(1000/K4)*H4</f>
        <v>1060.6060606060607</v>
      </c>
    </row>
    <row r="5" spans="1:16" x14ac:dyDescent="0.3">
      <c r="A5" s="16" t="s">
        <v>37</v>
      </c>
      <c r="B5" s="10">
        <v>24</v>
      </c>
      <c r="C5" s="15">
        <v>19356</v>
      </c>
      <c r="D5" s="15">
        <f t="shared" ref="D5:D12" si="1">+B5+C5</f>
        <v>19380</v>
      </c>
      <c r="E5" s="13">
        <v>33</v>
      </c>
      <c r="F5" s="13">
        <f t="shared" ref="F5:F12" si="2">(1000/E5)*B5</f>
        <v>727.27272727272725</v>
      </c>
      <c r="H5" s="10">
        <v>34</v>
      </c>
      <c r="I5" s="15">
        <v>11457</v>
      </c>
      <c r="J5" s="15">
        <f t="shared" si="0"/>
        <v>11491</v>
      </c>
      <c r="K5" s="10">
        <v>33</v>
      </c>
      <c r="L5" s="10">
        <f t="shared" ref="L5:N12" si="3">+(B5-H5)/B5*100</f>
        <v>-41.666666666666671</v>
      </c>
      <c r="M5" s="10">
        <f t="shared" si="3"/>
        <v>40.809051456912584</v>
      </c>
      <c r="N5" s="10">
        <f>+(D5-J5)/D5*100</f>
        <v>40.706914344685238</v>
      </c>
      <c r="O5" s="13">
        <f t="shared" ref="O5:O12" si="4">(1000/K5)*H5</f>
        <v>1030.3030303030303</v>
      </c>
    </row>
    <row r="6" spans="1:16" x14ac:dyDescent="0.3">
      <c r="A6" s="16" t="s">
        <v>39</v>
      </c>
      <c r="B6" s="10">
        <v>25</v>
      </c>
      <c r="C6" s="10">
        <v>22080</v>
      </c>
      <c r="D6" s="15">
        <f>+B6+C6</f>
        <v>22105</v>
      </c>
      <c r="E6" s="13">
        <v>33</v>
      </c>
      <c r="F6" s="13">
        <f t="shared" si="2"/>
        <v>757.57575757575762</v>
      </c>
      <c r="H6" s="10">
        <v>22</v>
      </c>
      <c r="I6" s="15">
        <v>4714</v>
      </c>
      <c r="J6" s="15">
        <f>+H6+I6</f>
        <v>4736</v>
      </c>
      <c r="K6" s="10">
        <v>33</v>
      </c>
      <c r="L6" s="10">
        <f t="shared" si="3"/>
        <v>12</v>
      </c>
      <c r="M6" s="10">
        <f t="shared" si="3"/>
        <v>78.650362318840578</v>
      </c>
      <c r="N6" s="10">
        <f t="shared" si="3"/>
        <v>78.574983035512318</v>
      </c>
      <c r="O6" s="13">
        <f t="shared" si="4"/>
        <v>666.66666666666674</v>
      </c>
    </row>
    <row r="7" spans="1:16" x14ac:dyDescent="0.3">
      <c r="A7" s="16" t="s">
        <v>38</v>
      </c>
      <c r="B7" s="10">
        <v>47</v>
      </c>
      <c r="C7" s="10">
        <v>23998</v>
      </c>
      <c r="D7" s="15">
        <f t="shared" si="1"/>
        <v>24045</v>
      </c>
      <c r="E7" s="13">
        <v>33</v>
      </c>
      <c r="F7" s="13">
        <f t="shared" si="2"/>
        <v>1424.2424242424242</v>
      </c>
      <c r="H7" s="10">
        <v>38</v>
      </c>
      <c r="I7" s="15">
        <v>13746</v>
      </c>
      <c r="J7" s="15">
        <f t="shared" ref="J7:J12" si="5">+H7+I7</f>
        <v>13784</v>
      </c>
      <c r="K7" s="10">
        <v>33</v>
      </c>
      <c r="L7" s="10">
        <f t="shared" si="3"/>
        <v>19.148936170212767</v>
      </c>
      <c r="M7" s="10">
        <f t="shared" si="3"/>
        <v>42.72022668555713</v>
      </c>
      <c r="N7" s="10">
        <f t="shared" si="3"/>
        <v>42.674152630484507</v>
      </c>
      <c r="O7" s="13">
        <f t="shared" si="4"/>
        <v>1151.5151515151515</v>
      </c>
    </row>
    <row r="8" spans="1:16" x14ac:dyDescent="0.3">
      <c r="A8" s="16" t="s">
        <v>36</v>
      </c>
      <c r="B8" s="10">
        <v>34</v>
      </c>
      <c r="C8" s="15">
        <v>20596</v>
      </c>
      <c r="D8" s="15">
        <f t="shared" si="1"/>
        <v>20630</v>
      </c>
      <c r="E8" s="13">
        <v>33</v>
      </c>
      <c r="F8" s="13">
        <f t="shared" si="2"/>
        <v>1030.3030303030303</v>
      </c>
      <c r="H8" s="10">
        <v>25</v>
      </c>
      <c r="I8" s="15">
        <v>11438</v>
      </c>
      <c r="J8" s="15">
        <f t="shared" si="5"/>
        <v>11463</v>
      </c>
      <c r="K8" s="10">
        <v>33</v>
      </c>
      <c r="L8" s="10">
        <f t="shared" si="3"/>
        <v>26.47058823529412</v>
      </c>
      <c r="M8" s="10">
        <f t="shared" si="3"/>
        <v>44.464944649446494</v>
      </c>
      <c r="N8" s="10">
        <f t="shared" si="3"/>
        <v>44.435288414929715</v>
      </c>
      <c r="O8" s="13">
        <f t="shared" si="4"/>
        <v>757.57575757575762</v>
      </c>
    </row>
    <row r="9" spans="1:16" x14ac:dyDescent="0.3">
      <c r="A9" s="16" t="s">
        <v>42</v>
      </c>
      <c r="B9" s="10">
        <v>16</v>
      </c>
      <c r="C9" s="15">
        <v>18395</v>
      </c>
      <c r="D9" s="15">
        <f t="shared" si="1"/>
        <v>18411</v>
      </c>
      <c r="E9" s="13">
        <v>33</v>
      </c>
      <c r="F9" s="13">
        <f t="shared" si="2"/>
        <v>484.84848484848487</v>
      </c>
      <c r="H9" s="10">
        <v>20</v>
      </c>
      <c r="I9" s="15">
        <v>11057</v>
      </c>
      <c r="J9" s="15">
        <f t="shared" si="5"/>
        <v>11077</v>
      </c>
      <c r="K9" s="10">
        <v>33</v>
      </c>
      <c r="L9" s="10">
        <f t="shared" si="3"/>
        <v>-25</v>
      </c>
      <c r="M9" s="10">
        <f t="shared" si="3"/>
        <v>39.891274802935577</v>
      </c>
      <c r="N9" s="10">
        <f t="shared" si="3"/>
        <v>39.834881320949435</v>
      </c>
      <c r="O9" s="13">
        <f t="shared" si="4"/>
        <v>606.06060606060612</v>
      </c>
    </row>
    <row r="10" spans="1:16" x14ac:dyDescent="0.3">
      <c r="A10" s="16" t="s">
        <v>43</v>
      </c>
      <c r="B10" s="10">
        <v>23</v>
      </c>
      <c r="C10" s="15">
        <v>17782</v>
      </c>
      <c r="D10" s="15">
        <f t="shared" si="1"/>
        <v>17805</v>
      </c>
      <c r="E10" s="13">
        <v>33</v>
      </c>
      <c r="F10" s="13">
        <f t="shared" si="2"/>
        <v>696.969696969697</v>
      </c>
      <c r="H10" s="10">
        <v>21</v>
      </c>
      <c r="I10" s="15">
        <v>12218</v>
      </c>
      <c r="J10" s="15">
        <f t="shared" si="5"/>
        <v>12239</v>
      </c>
      <c r="K10" s="10">
        <v>33</v>
      </c>
      <c r="L10" s="10">
        <f t="shared" si="3"/>
        <v>8.695652173913043</v>
      </c>
      <c r="M10" s="10">
        <f t="shared" si="3"/>
        <v>31.290068608705436</v>
      </c>
      <c r="N10" s="10">
        <f t="shared" si="3"/>
        <v>31.260881774782362</v>
      </c>
      <c r="O10" s="13">
        <f t="shared" si="4"/>
        <v>636.36363636363637</v>
      </c>
    </row>
    <row r="11" spans="1:16" x14ac:dyDescent="0.3">
      <c r="A11" s="16" t="s">
        <v>40</v>
      </c>
      <c r="B11" s="15">
        <v>45</v>
      </c>
      <c r="C11" s="15">
        <v>18012</v>
      </c>
      <c r="D11" s="15">
        <f t="shared" si="1"/>
        <v>18057</v>
      </c>
      <c r="E11" s="13">
        <v>33</v>
      </c>
      <c r="F11" s="13">
        <f t="shared" si="2"/>
        <v>1363.6363636363637</v>
      </c>
      <c r="H11" s="15">
        <v>24</v>
      </c>
      <c r="I11" s="15">
        <v>12120</v>
      </c>
      <c r="J11" s="15">
        <f t="shared" si="5"/>
        <v>12144</v>
      </c>
      <c r="K11" s="10">
        <v>33</v>
      </c>
      <c r="L11" s="10">
        <f t="shared" si="3"/>
        <v>46.666666666666664</v>
      </c>
      <c r="M11" s="10">
        <f t="shared" si="3"/>
        <v>32.711525649566951</v>
      </c>
      <c r="N11" s="10">
        <f t="shared" si="3"/>
        <v>32.746303372653266</v>
      </c>
      <c r="O11" s="13">
        <f t="shared" si="4"/>
        <v>727.27272727272725</v>
      </c>
    </row>
    <row r="12" spans="1:16" x14ac:dyDescent="0.3">
      <c r="A12" s="16" t="s">
        <v>41</v>
      </c>
      <c r="B12" s="10">
        <v>30</v>
      </c>
      <c r="C12" s="15">
        <v>22802</v>
      </c>
      <c r="D12" s="15">
        <f t="shared" si="1"/>
        <v>22832</v>
      </c>
      <c r="E12" s="13">
        <v>33</v>
      </c>
      <c r="F12" s="13">
        <f t="shared" si="2"/>
        <v>909.09090909090912</v>
      </c>
      <c r="H12" s="10">
        <v>11</v>
      </c>
      <c r="I12" s="15">
        <v>9575</v>
      </c>
      <c r="J12" s="15">
        <f t="shared" si="5"/>
        <v>9586</v>
      </c>
      <c r="K12" s="10">
        <v>33</v>
      </c>
      <c r="L12" s="10">
        <f t="shared" si="3"/>
        <v>63.333333333333329</v>
      </c>
      <c r="M12" s="10">
        <f t="shared" si="3"/>
        <v>58.008069467590559</v>
      </c>
      <c r="N12" s="10">
        <f t="shared" si="3"/>
        <v>58.015066573230555</v>
      </c>
      <c r="O12" s="13">
        <f t="shared" si="4"/>
        <v>333.33333333333337</v>
      </c>
    </row>
    <row r="13" spans="1:16" x14ac:dyDescent="0.3">
      <c r="F13" s="10" t="s">
        <v>68</v>
      </c>
      <c r="G13" s="10" t="s">
        <v>69</v>
      </c>
      <c r="O13" s="10" t="s">
        <v>68</v>
      </c>
      <c r="P13" s="10" t="s">
        <v>69</v>
      </c>
    </row>
    <row r="14" spans="1:16" x14ac:dyDescent="0.3">
      <c r="F14" s="13">
        <f>AVERAGE(F4:F12)</f>
        <v>1060.6060606060607</v>
      </c>
      <c r="G14" s="10">
        <f>_xlfn.STDEV.S(F4:F12)</f>
        <v>512.91851150941682</v>
      </c>
      <c r="L14" s="10">
        <f>AVERAGE(L4:L12)</f>
        <v>17.816970584985103</v>
      </c>
      <c r="M14" s="10">
        <f>AVERAGE(M4:M12)</f>
        <v>44.635625839367691</v>
      </c>
      <c r="N14" s="10">
        <f>AVERAGE(N4:N12)</f>
        <v>44.611570544183131</v>
      </c>
      <c r="O14" s="13">
        <f>AVERAGE(O4:O12)</f>
        <v>774.41077441077437</v>
      </c>
      <c r="P14" s="10">
        <f>_xlfn.STDEV.S(O4:O12)</f>
        <v>261.16532270399853</v>
      </c>
    </row>
    <row r="15" spans="1:16" x14ac:dyDescent="0.3">
      <c r="A15" s="10" t="s">
        <v>70</v>
      </c>
    </row>
    <row r="16" spans="1:16" x14ac:dyDescent="0.3">
      <c r="B16" s="10" t="s">
        <v>58</v>
      </c>
      <c r="C16" s="10" t="s">
        <v>59</v>
      </c>
      <c r="D16" s="10" t="s">
        <v>60</v>
      </c>
      <c r="E16" s="13" t="s">
        <v>1</v>
      </c>
      <c r="F16" s="13" t="s">
        <v>67</v>
      </c>
    </row>
    <row r="17" spans="1:6" x14ac:dyDescent="0.3">
      <c r="A17" s="10" t="s">
        <v>61</v>
      </c>
      <c r="B17" s="10">
        <v>5471</v>
      </c>
      <c r="C17" s="15">
        <v>11634</v>
      </c>
      <c r="D17" s="15">
        <f>+B17+C17</f>
        <v>17105</v>
      </c>
      <c r="E17" s="13">
        <v>33</v>
      </c>
      <c r="F17" s="13">
        <f>(1000/E17)*B17</f>
        <v>165787.87878787878</v>
      </c>
    </row>
    <row r="18" spans="1:6" x14ac:dyDescent="0.3">
      <c r="A18" t="s">
        <v>146</v>
      </c>
      <c r="B18">
        <v>5058</v>
      </c>
      <c r="C18"/>
      <c r="D18" s="1">
        <v>33</v>
      </c>
      <c r="E18" s="1">
        <f>B18+C18</f>
        <v>5058</v>
      </c>
      <c r="F18">
        <f>E18/D18*1000</f>
        <v>153272.72727272729</v>
      </c>
    </row>
    <row r="19" spans="1:6" x14ac:dyDescent="0.3">
      <c r="A19" t="s">
        <v>147</v>
      </c>
      <c r="B19" s="1">
        <f>B17-B18</f>
        <v>413</v>
      </c>
      <c r="C19"/>
      <c r="D19" s="1">
        <v>33</v>
      </c>
      <c r="E19" s="1">
        <f>B19+C19</f>
        <v>413</v>
      </c>
      <c r="F19">
        <f>E19/D19*1000</f>
        <v>12515.151515151516</v>
      </c>
    </row>
    <row r="20" spans="1:6" x14ac:dyDescent="0.3">
      <c r="C20" s="15"/>
      <c r="D20" s="15"/>
      <c r="E20" s="13"/>
      <c r="F20" s="13"/>
    </row>
    <row r="21" spans="1:6" x14ac:dyDescent="0.3">
      <c r="C21" s="15"/>
      <c r="D21" s="15"/>
      <c r="E21" s="13"/>
      <c r="F21" s="13"/>
    </row>
    <row r="22" spans="1:6" x14ac:dyDescent="0.3">
      <c r="C22" s="15"/>
      <c r="D22" s="15"/>
      <c r="E22" s="13"/>
      <c r="F22" s="13"/>
    </row>
    <row r="23" spans="1:6" x14ac:dyDescent="0.3">
      <c r="C23" s="15"/>
      <c r="D23" s="15"/>
      <c r="E23" s="13"/>
      <c r="F23" s="13"/>
    </row>
    <row r="24" spans="1:6" x14ac:dyDescent="0.3">
      <c r="C24" s="15"/>
      <c r="D24" s="15"/>
      <c r="E24" s="13"/>
      <c r="F24" s="13"/>
    </row>
    <row r="25" spans="1:6" x14ac:dyDescent="0.3">
      <c r="C25" s="15"/>
      <c r="D25" s="15"/>
      <c r="E25" s="13"/>
      <c r="F25" s="13"/>
    </row>
    <row r="26" spans="1:6" x14ac:dyDescent="0.3">
      <c r="C26" s="15"/>
      <c r="D26" s="15"/>
      <c r="E26" s="13"/>
      <c r="F26" s="13"/>
    </row>
    <row r="27" spans="1:6" x14ac:dyDescent="0.3">
      <c r="C27" s="15"/>
      <c r="D27" s="15"/>
      <c r="E27" s="13"/>
      <c r="F27" s="13"/>
    </row>
    <row r="28" spans="1:6" x14ac:dyDescent="0.3">
      <c r="B28" s="10" t="s">
        <v>80</v>
      </c>
      <c r="D28" s="15"/>
      <c r="E28" s="13"/>
      <c r="F28" s="13"/>
    </row>
    <row r="30" spans="1:6" x14ac:dyDescent="0.3">
      <c r="A30" s="10" t="s">
        <v>77</v>
      </c>
    </row>
    <row r="31" spans="1:6" x14ac:dyDescent="0.3">
      <c r="A31" s="10" t="s">
        <v>78</v>
      </c>
    </row>
    <row r="32" spans="1:6" x14ac:dyDescent="0.3">
      <c r="A32" s="10" t="s">
        <v>79</v>
      </c>
    </row>
    <row r="38" spans="4:6" x14ac:dyDescent="0.3">
      <c r="E38" s="15"/>
      <c r="F38" s="15"/>
    </row>
    <row r="39" spans="4:6" x14ac:dyDescent="0.3"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D45" s="15"/>
      <c r="E45" s="15"/>
      <c r="F45" s="15"/>
    </row>
    <row r="46" spans="4:6" x14ac:dyDescent="0.3">
      <c r="E46" s="15"/>
      <c r="F46" s="15"/>
    </row>
    <row r="47" spans="4:6" x14ac:dyDescent="0.3">
      <c r="D47" s="15"/>
      <c r="E47" s="15"/>
      <c r="F47" s="15"/>
    </row>
    <row r="48" spans="4:6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  <row r="51" spans="5:6" x14ac:dyDescent="0.3">
      <c r="E51" s="15"/>
      <c r="F51" s="15"/>
    </row>
    <row r="52" spans="5:6" x14ac:dyDescent="0.3">
      <c r="E52" s="15"/>
      <c r="F52" s="15"/>
    </row>
    <row r="53" spans="5:6" x14ac:dyDescent="0.3">
      <c r="E53" s="15"/>
      <c r="F53" s="15"/>
    </row>
    <row r="54" spans="5:6" x14ac:dyDescent="0.3">
      <c r="E54" s="15"/>
      <c r="F54" s="15"/>
    </row>
    <row r="55" spans="5:6" x14ac:dyDescent="0.3">
      <c r="E55" s="15"/>
      <c r="F55" s="15"/>
    </row>
    <row r="56" spans="5:6" x14ac:dyDescent="0.3">
      <c r="E56" s="15"/>
      <c r="F56" s="15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A4" sqref="A4:O12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H1" s="10" t="s">
        <v>4</v>
      </c>
      <c r="L1" s="10" t="e">
        <f>AVERAGE(#REF!)</f>
        <v>#REF!</v>
      </c>
      <c r="N1" s="14"/>
    </row>
    <row r="2" spans="1:16" x14ac:dyDescent="0.3">
      <c r="A2" s="16"/>
      <c r="B2" s="10" t="s">
        <v>5</v>
      </c>
      <c r="E2" s="13"/>
      <c r="F2" s="13"/>
      <c r="H2" s="10" t="s">
        <v>5</v>
      </c>
      <c r="N2" s="10" t="s">
        <v>64</v>
      </c>
    </row>
    <row r="3" spans="1:16" x14ac:dyDescent="0.3">
      <c r="A3" s="16" t="s">
        <v>34</v>
      </c>
      <c r="B3" s="10" t="s">
        <v>58</v>
      </c>
      <c r="C3" s="10" t="s">
        <v>59</v>
      </c>
      <c r="D3" s="10" t="s">
        <v>60</v>
      </c>
      <c r="E3" s="13" t="s">
        <v>1</v>
      </c>
      <c r="F3" s="13" t="s">
        <v>67</v>
      </c>
      <c r="H3" s="10" t="s">
        <v>58</v>
      </c>
      <c r="I3" s="10" t="s">
        <v>59</v>
      </c>
      <c r="J3" s="10" t="s">
        <v>60</v>
      </c>
      <c r="K3" s="13" t="s">
        <v>1</v>
      </c>
      <c r="L3" s="10" t="s">
        <v>62</v>
      </c>
      <c r="M3" s="10" t="s">
        <v>63</v>
      </c>
      <c r="N3" s="17" t="s">
        <v>76</v>
      </c>
      <c r="O3" s="13" t="s">
        <v>67</v>
      </c>
    </row>
    <row r="4" spans="1:16" x14ac:dyDescent="0.3">
      <c r="A4" s="16" t="s">
        <v>44</v>
      </c>
      <c r="B4" s="10">
        <v>14</v>
      </c>
      <c r="C4" s="15">
        <v>4094</v>
      </c>
      <c r="D4" s="15">
        <f>+B4+C4</f>
        <v>4108</v>
      </c>
      <c r="E4" s="13">
        <v>33</v>
      </c>
      <c r="F4" s="13">
        <f>(1000/E4)*B4</f>
        <v>424.24242424242425</v>
      </c>
      <c r="H4" s="10">
        <v>14</v>
      </c>
      <c r="I4" s="15">
        <v>3561</v>
      </c>
      <c r="J4" s="15">
        <f t="shared" ref="J4:J5" si="0">+H4+I4</f>
        <v>3575</v>
      </c>
      <c r="K4" s="10">
        <v>33</v>
      </c>
      <c r="L4" s="10">
        <f>+(B4-H4)/B4*100</f>
        <v>0</v>
      </c>
      <c r="M4" s="10">
        <f>+(C4-I4)/C4*100</f>
        <v>13.019052271617001</v>
      </c>
      <c r="N4" s="10">
        <f>+(D4-J4)/D4*100</f>
        <v>12.974683544303797</v>
      </c>
      <c r="O4" s="13">
        <f>(1000/K4)*H4</f>
        <v>424.24242424242425</v>
      </c>
    </row>
    <row r="5" spans="1:16" x14ac:dyDescent="0.3">
      <c r="A5" s="16" t="s">
        <v>37</v>
      </c>
      <c r="B5" s="10">
        <v>78</v>
      </c>
      <c r="C5" s="15">
        <v>7754</v>
      </c>
      <c r="D5" s="15">
        <f t="shared" ref="D5:D12" si="1">+B5+C5</f>
        <v>7832</v>
      </c>
      <c r="E5" s="13">
        <v>33</v>
      </c>
      <c r="F5" s="13">
        <f t="shared" ref="F5:F12" si="2">(1000/E5)*B5</f>
        <v>2363.636363636364</v>
      </c>
      <c r="H5" s="10">
        <v>30</v>
      </c>
      <c r="I5" s="15">
        <v>4557</v>
      </c>
      <c r="J5" s="15">
        <f t="shared" si="0"/>
        <v>4587</v>
      </c>
      <c r="K5" s="10">
        <v>33</v>
      </c>
      <c r="L5" s="10">
        <f t="shared" ref="L5:N12" si="3">+(B5-H5)/B5*100</f>
        <v>61.53846153846154</v>
      </c>
      <c r="M5" s="10">
        <f t="shared" si="3"/>
        <v>41.230332731493426</v>
      </c>
      <c r="N5" s="10">
        <f>+(D5-J5)/D5*100</f>
        <v>41.432584269662918</v>
      </c>
      <c r="O5" s="13">
        <f t="shared" ref="O5:O12" si="4">(1000/K5)*H5</f>
        <v>909.09090909090912</v>
      </c>
    </row>
    <row r="6" spans="1:16" x14ac:dyDescent="0.3">
      <c r="A6" s="16" t="s">
        <v>39</v>
      </c>
      <c r="B6" s="10">
        <v>49</v>
      </c>
      <c r="C6" s="10">
        <v>5114</v>
      </c>
      <c r="D6" s="15">
        <f>+B6+C6</f>
        <v>5163</v>
      </c>
      <c r="E6" s="13">
        <v>33</v>
      </c>
      <c r="F6" s="13">
        <f t="shared" si="2"/>
        <v>1484.848484848485</v>
      </c>
      <c r="H6" s="10">
        <v>25</v>
      </c>
      <c r="I6" s="15">
        <v>5068</v>
      </c>
      <c r="J6" s="15">
        <f>+H6+I6</f>
        <v>5093</v>
      </c>
      <c r="K6" s="10">
        <v>33</v>
      </c>
      <c r="L6" s="10">
        <f t="shared" si="3"/>
        <v>48.979591836734691</v>
      </c>
      <c r="M6" s="10">
        <f t="shared" si="3"/>
        <v>0.89949159170903403</v>
      </c>
      <c r="N6" s="10">
        <f>+(D6-J6)/D6*100</f>
        <v>1.3558008909548713</v>
      </c>
      <c r="O6" s="13">
        <f t="shared" si="4"/>
        <v>757.57575757575762</v>
      </c>
    </row>
    <row r="7" spans="1:16" x14ac:dyDescent="0.3">
      <c r="A7" s="16" t="s">
        <v>38</v>
      </c>
      <c r="B7" s="10">
        <v>37</v>
      </c>
      <c r="C7" s="10">
        <v>5333</v>
      </c>
      <c r="D7" s="15">
        <f t="shared" si="1"/>
        <v>5370</v>
      </c>
      <c r="E7" s="13">
        <v>33</v>
      </c>
      <c r="F7" s="13">
        <f t="shared" si="2"/>
        <v>1121.2121212121212</v>
      </c>
      <c r="H7" s="10">
        <v>19</v>
      </c>
      <c r="I7" s="15">
        <v>3063</v>
      </c>
      <c r="J7" s="15">
        <f t="shared" ref="J7:J12" si="5">+H7+I7</f>
        <v>3082</v>
      </c>
      <c r="K7" s="10">
        <v>33</v>
      </c>
      <c r="L7" s="10">
        <f t="shared" si="3"/>
        <v>48.648648648648653</v>
      </c>
      <c r="M7" s="10">
        <f t="shared" si="3"/>
        <v>42.565160322520157</v>
      </c>
      <c r="N7" s="10">
        <f t="shared" si="3"/>
        <v>42.607076350093109</v>
      </c>
      <c r="O7" s="13">
        <f t="shared" si="4"/>
        <v>575.75757575757575</v>
      </c>
    </row>
    <row r="8" spans="1:16" x14ac:dyDescent="0.3">
      <c r="A8" s="16" t="s">
        <v>36</v>
      </c>
      <c r="B8" s="10">
        <v>60</v>
      </c>
      <c r="C8" s="15">
        <v>5006</v>
      </c>
      <c r="D8" s="15">
        <f t="shared" si="1"/>
        <v>5066</v>
      </c>
      <c r="E8" s="13">
        <v>33</v>
      </c>
      <c r="F8" s="13">
        <f t="shared" si="2"/>
        <v>1818.1818181818182</v>
      </c>
      <c r="H8" s="10">
        <v>28</v>
      </c>
      <c r="I8" s="15">
        <v>3614</v>
      </c>
      <c r="J8" s="15">
        <f t="shared" si="5"/>
        <v>3642</v>
      </c>
      <c r="K8" s="10">
        <v>33</v>
      </c>
      <c r="L8" s="10">
        <f t="shared" si="3"/>
        <v>53.333333333333336</v>
      </c>
      <c r="M8" s="10">
        <f t="shared" si="3"/>
        <v>27.806632041550138</v>
      </c>
      <c r="N8" s="10">
        <f t="shared" si="3"/>
        <v>28.108961705487562</v>
      </c>
      <c r="O8" s="13">
        <f t="shared" si="4"/>
        <v>848.4848484848485</v>
      </c>
    </row>
    <row r="9" spans="1:16" x14ac:dyDescent="0.3">
      <c r="A9" s="16" t="s">
        <v>42</v>
      </c>
      <c r="B9" s="10">
        <v>42</v>
      </c>
      <c r="C9" s="15">
        <v>4452</v>
      </c>
      <c r="D9" s="15">
        <f t="shared" si="1"/>
        <v>4494</v>
      </c>
      <c r="E9" s="13">
        <v>33</v>
      </c>
      <c r="F9" s="13">
        <f t="shared" si="2"/>
        <v>1272.7272727272727</v>
      </c>
      <c r="H9" s="10">
        <v>17</v>
      </c>
      <c r="I9" s="15">
        <v>3479</v>
      </c>
      <c r="J9" s="15">
        <f t="shared" si="5"/>
        <v>3496</v>
      </c>
      <c r="K9" s="10">
        <v>33</v>
      </c>
      <c r="L9" s="10">
        <f t="shared" si="3"/>
        <v>59.523809523809526</v>
      </c>
      <c r="M9" s="10">
        <f t="shared" si="3"/>
        <v>21.855345911949687</v>
      </c>
      <c r="N9" s="10">
        <f t="shared" si="3"/>
        <v>22.207387627948375</v>
      </c>
      <c r="O9" s="13">
        <f t="shared" si="4"/>
        <v>515.15151515151513</v>
      </c>
    </row>
    <row r="10" spans="1:16" x14ac:dyDescent="0.3">
      <c r="A10" s="16" t="s">
        <v>43</v>
      </c>
      <c r="B10" s="10">
        <v>77</v>
      </c>
      <c r="C10" s="15">
        <v>3413</v>
      </c>
      <c r="D10" s="15">
        <f t="shared" si="1"/>
        <v>3490</v>
      </c>
      <c r="E10" s="13">
        <v>33</v>
      </c>
      <c r="F10" s="13">
        <f t="shared" si="2"/>
        <v>2333.3333333333335</v>
      </c>
      <c r="H10" s="10">
        <v>41</v>
      </c>
      <c r="I10" s="15">
        <v>3366</v>
      </c>
      <c r="J10" s="15">
        <f t="shared" si="5"/>
        <v>3407</v>
      </c>
      <c r="K10" s="10">
        <v>33</v>
      </c>
      <c r="L10" s="10">
        <f t="shared" si="3"/>
        <v>46.753246753246749</v>
      </c>
      <c r="M10" s="10">
        <f t="shared" si="3"/>
        <v>1.377087606211544</v>
      </c>
      <c r="N10" s="10">
        <f t="shared" si="3"/>
        <v>2.3782234957020054</v>
      </c>
      <c r="O10" s="13">
        <f t="shared" si="4"/>
        <v>1242.4242424242425</v>
      </c>
    </row>
    <row r="11" spans="1:16" x14ac:dyDescent="0.3">
      <c r="A11" s="16" t="s">
        <v>40</v>
      </c>
      <c r="B11" s="15">
        <v>70</v>
      </c>
      <c r="C11" s="15">
        <v>4595</v>
      </c>
      <c r="D11" s="15">
        <f t="shared" si="1"/>
        <v>4665</v>
      </c>
      <c r="E11" s="13">
        <v>33</v>
      </c>
      <c r="F11" s="13">
        <f t="shared" si="2"/>
        <v>2121.2121212121215</v>
      </c>
      <c r="H11" s="15">
        <v>18</v>
      </c>
      <c r="I11" s="15">
        <v>4571</v>
      </c>
      <c r="J11" s="15">
        <f t="shared" si="5"/>
        <v>4589</v>
      </c>
      <c r="K11" s="10">
        <v>33</v>
      </c>
      <c r="L11" s="10">
        <f t="shared" si="3"/>
        <v>74.285714285714292</v>
      </c>
      <c r="M11" s="10">
        <f t="shared" si="3"/>
        <v>0.52230685527747545</v>
      </c>
      <c r="N11" s="10">
        <f t="shared" si="3"/>
        <v>1.6291532690246517</v>
      </c>
      <c r="O11" s="13">
        <f t="shared" si="4"/>
        <v>545.4545454545455</v>
      </c>
    </row>
    <row r="12" spans="1:16" x14ac:dyDescent="0.3">
      <c r="A12" s="16" t="s">
        <v>41</v>
      </c>
      <c r="B12" s="10">
        <v>54</v>
      </c>
      <c r="C12" s="15">
        <v>5640</v>
      </c>
      <c r="D12" s="15">
        <f t="shared" si="1"/>
        <v>5694</v>
      </c>
      <c r="E12" s="13">
        <v>33</v>
      </c>
      <c r="F12" s="13">
        <f t="shared" si="2"/>
        <v>1636.3636363636365</v>
      </c>
      <c r="H12" s="10">
        <v>41</v>
      </c>
      <c r="I12" s="15">
        <v>4149</v>
      </c>
      <c r="J12" s="15">
        <f t="shared" si="5"/>
        <v>4190</v>
      </c>
      <c r="K12" s="10">
        <v>33</v>
      </c>
      <c r="L12" s="10">
        <f t="shared" si="3"/>
        <v>24.074074074074073</v>
      </c>
      <c r="M12" s="10">
        <f t="shared" si="3"/>
        <v>26.436170212765958</v>
      </c>
      <c r="N12" s="10">
        <f t="shared" si="3"/>
        <v>26.413768879522305</v>
      </c>
      <c r="O12" s="13">
        <f t="shared" si="4"/>
        <v>1242.4242424242425</v>
      </c>
    </row>
    <row r="13" spans="1:16" x14ac:dyDescent="0.3">
      <c r="F13" s="10" t="s">
        <v>68</v>
      </c>
      <c r="G13" s="10" t="s">
        <v>69</v>
      </c>
      <c r="O13" s="10" t="s">
        <v>68</v>
      </c>
      <c r="P13" s="10" t="s">
        <v>69</v>
      </c>
    </row>
    <row r="14" spans="1:16" x14ac:dyDescent="0.3">
      <c r="F14" s="13">
        <f>AVERAGE(F4:F12)</f>
        <v>1619.5286195286196</v>
      </c>
      <c r="G14" s="10">
        <f>_xlfn.STDEV.S(F4:F12)</f>
        <v>629.49232374551286</v>
      </c>
      <c r="L14" s="10">
        <f>AVERAGE(L4:L12)</f>
        <v>46.348542221558098</v>
      </c>
      <c r="M14" s="10">
        <f>AVERAGE(M4:M12)</f>
        <v>19.523508838343826</v>
      </c>
      <c r="N14" s="10">
        <f>AVERAGE(N4:N12)</f>
        <v>19.900848892522177</v>
      </c>
      <c r="O14" s="13">
        <f>AVERAGE(O4:O12)</f>
        <v>784.51178451178441</v>
      </c>
      <c r="P14" s="10">
        <f>_xlfn.STDEV.S(O4:O12)</f>
        <v>304.70915412117893</v>
      </c>
    </row>
    <row r="15" spans="1:16" x14ac:dyDescent="0.3">
      <c r="A15" s="10" t="s">
        <v>70</v>
      </c>
    </row>
    <row r="16" spans="1:16" x14ac:dyDescent="0.3">
      <c r="B16" s="10" t="s">
        <v>58</v>
      </c>
      <c r="C16" s="10" t="s">
        <v>59</v>
      </c>
      <c r="D16" s="10" t="s">
        <v>60</v>
      </c>
      <c r="E16" s="13" t="s">
        <v>1</v>
      </c>
      <c r="F16" s="13" t="s">
        <v>67</v>
      </c>
    </row>
    <row r="17" spans="1:6" ht="19.5" customHeight="1" x14ac:dyDescent="0.3">
      <c r="A17" s="10" t="s">
        <v>61</v>
      </c>
      <c r="B17" s="10">
        <v>37646</v>
      </c>
      <c r="C17" s="15">
        <v>13353</v>
      </c>
      <c r="D17" s="15">
        <f>+B17+C17</f>
        <v>50999</v>
      </c>
      <c r="E17" s="13">
        <v>33</v>
      </c>
      <c r="F17" s="13">
        <f>(1000/E17)*B17</f>
        <v>1140787.8787878789</v>
      </c>
    </row>
    <row r="18" spans="1:6" ht="19.5" customHeight="1" x14ac:dyDescent="0.3">
      <c r="A18" t="s">
        <v>146</v>
      </c>
      <c r="B18">
        <v>1770</v>
      </c>
      <c r="C18"/>
      <c r="D18" s="1">
        <v>33</v>
      </c>
      <c r="E18" s="1">
        <f>B18+C18</f>
        <v>1770</v>
      </c>
      <c r="F18">
        <f>E18/D18*1000</f>
        <v>53636.363636363632</v>
      </c>
    </row>
    <row r="19" spans="1:6" ht="19.5" customHeight="1" x14ac:dyDescent="0.3">
      <c r="A19" t="s">
        <v>147</v>
      </c>
      <c r="B19" s="1">
        <f>B17-B18</f>
        <v>35876</v>
      </c>
      <c r="C19"/>
      <c r="D19" s="1">
        <v>33</v>
      </c>
      <c r="E19" s="1">
        <f>B19+C19</f>
        <v>35876</v>
      </c>
      <c r="F19">
        <f>E19/D19*1000</f>
        <v>1087151.5151515151</v>
      </c>
    </row>
    <row r="20" spans="1:6" ht="19.5" customHeight="1" x14ac:dyDescent="0.3">
      <c r="C20" s="15"/>
      <c r="D20" s="15"/>
      <c r="E20" s="13"/>
      <c r="F20" s="13"/>
    </row>
    <row r="21" spans="1:6" ht="19.5" customHeight="1" x14ac:dyDescent="0.3">
      <c r="C21" s="15"/>
      <c r="D21" s="15"/>
      <c r="E21" s="13"/>
      <c r="F21" s="13"/>
    </row>
    <row r="22" spans="1:6" ht="19.5" customHeight="1" x14ac:dyDescent="0.3">
      <c r="C22" s="15"/>
      <c r="D22" s="15"/>
      <c r="E22" s="13"/>
      <c r="F22" s="13"/>
    </row>
    <row r="23" spans="1:6" x14ac:dyDescent="0.3">
      <c r="B23" s="10" t="s">
        <v>80</v>
      </c>
      <c r="D23" s="15"/>
      <c r="E23" s="13"/>
      <c r="F23" s="13"/>
    </row>
    <row r="25" spans="1:6" x14ac:dyDescent="0.3">
      <c r="A25" s="10" t="s">
        <v>77</v>
      </c>
    </row>
    <row r="26" spans="1:6" x14ac:dyDescent="0.3">
      <c r="A26" s="10" t="s">
        <v>78</v>
      </c>
    </row>
    <row r="27" spans="1:6" x14ac:dyDescent="0.3">
      <c r="A27" s="10" t="s">
        <v>79</v>
      </c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E37" s="15"/>
      <c r="F37" s="15"/>
    </row>
    <row r="38" spans="4:6" x14ac:dyDescent="0.3">
      <c r="E38" s="15"/>
      <c r="F38" s="15"/>
    </row>
    <row r="39" spans="4:6" x14ac:dyDescent="0.3">
      <c r="E39" s="15"/>
      <c r="F39" s="15"/>
    </row>
    <row r="40" spans="4:6" x14ac:dyDescent="0.3">
      <c r="D40" s="15"/>
      <c r="E40" s="15"/>
      <c r="F40" s="15"/>
    </row>
    <row r="41" spans="4:6" x14ac:dyDescent="0.3">
      <c r="E41" s="15"/>
      <c r="F41" s="15"/>
    </row>
    <row r="42" spans="4:6" x14ac:dyDescent="0.3">
      <c r="D42" s="15"/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  <row r="51" spans="5:6" x14ac:dyDescent="0.3">
      <c r="E51" s="15"/>
      <c r="F51" s="15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A4" sqref="A4:O12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H1" s="10" t="s">
        <v>4</v>
      </c>
      <c r="L1" s="10" t="e">
        <f>AVERAGE(#REF!)</f>
        <v>#REF!</v>
      </c>
      <c r="N1" s="14"/>
    </row>
    <row r="2" spans="1:16" x14ac:dyDescent="0.3">
      <c r="A2" s="16"/>
      <c r="B2" s="10" t="s">
        <v>5</v>
      </c>
      <c r="E2" s="13"/>
      <c r="F2" s="13"/>
      <c r="H2" s="10" t="s">
        <v>5</v>
      </c>
      <c r="N2" s="10" t="s">
        <v>64</v>
      </c>
    </row>
    <row r="3" spans="1:16" x14ac:dyDescent="0.3">
      <c r="A3" s="16" t="s">
        <v>34</v>
      </c>
      <c r="B3" s="10" t="s">
        <v>58</v>
      </c>
      <c r="C3" s="10" t="s">
        <v>59</v>
      </c>
      <c r="D3" s="10" t="s">
        <v>60</v>
      </c>
      <c r="E3" s="13" t="s">
        <v>1</v>
      </c>
      <c r="F3" s="13" t="s">
        <v>67</v>
      </c>
      <c r="H3" s="10" t="s">
        <v>58</v>
      </c>
      <c r="I3" s="10" t="s">
        <v>59</v>
      </c>
      <c r="J3" s="10" t="s">
        <v>60</v>
      </c>
      <c r="K3" s="13" t="s">
        <v>1</v>
      </c>
      <c r="L3" s="10" t="s">
        <v>62</v>
      </c>
      <c r="M3" s="10" t="s">
        <v>63</v>
      </c>
      <c r="N3" s="17" t="s">
        <v>76</v>
      </c>
      <c r="O3" s="13" t="s">
        <v>67</v>
      </c>
    </row>
    <row r="4" spans="1:16" x14ac:dyDescent="0.3">
      <c r="A4" s="16" t="s">
        <v>44</v>
      </c>
      <c r="B4" s="10">
        <v>129</v>
      </c>
      <c r="C4" s="15">
        <v>2338</v>
      </c>
      <c r="D4" s="15">
        <f>+B4+C4</f>
        <v>2467</v>
      </c>
      <c r="E4" s="13">
        <v>33</v>
      </c>
      <c r="F4" s="13">
        <f>(1000/E4)*B4</f>
        <v>3909.0909090909095</v>
      </c>
      <c r="H4" s="10">
        <v>77</v>
      </c>
      <c r="I4" s="15">
        <v>1666</v>
      </c>
      <c r="J4" s="15">
        <f t="shared" ref="J4:J5" si="0">+H4+I4</f>
        <v>1743</v>
      </c>
      <c r="K4" s="10">
        <v>33</v>
      </c>
      <c r="L4" s="10">
        <f>+(B4-H4)/B4*100</f>
        <v>40.310077519379846</v>
      </c>
      <c r="M4" s="10">
        <f>+(C4-I4)/C4*100</f>
        <v>28.742514970059879</v>
      </c>
      <c r="N4" s="10">
        <f>+(D4-J4)/D4*100</f>
        <v>29.347385488447507</v>
      </c>
      <c r="O4" s="13">
        <f>(1000/K4)*H4</f>
        <v>2333.3333333333335</v>
      </c>
    </row>
    <row r="5" spans="1:16" x14ac:dyDescent="0.3">
      <c r="A5" s="16" t="s">
        <v>37</v>
      </c>
      <c r="B5" s="10">
        <v>42</v>
      </c>
      <c r="C5" s="15">
        <v>5333</v>
      </c>
      <c r="D5" s="15">
        <f t="shared" ref="D5:D12" si="1">+B5+C5</f>
        <v>5375</v>
      </c>
      <c r="E5" s="13">
        <v>33</v>
      </c>
      <c r="F5" s="13">
        <f t="shared" ref="F5:F12" si="2">(1000/E5)*B5</f>
        <v>1272.7272727272727</v>
      </c>
      <c r="H5" s="10">
        <v>41</v>
      </c>
      <c r="I5" s="15">
        <v>4522</v>
      </c>
      <c r="J5" s="15">
        <f t="shared" si="0"/>
        <v>4563</v>
      </c>
      <c r="K5" s="10">
        <v>33</v>
      </c>
      <c r="L5" s="10">
        <f t="shared" ref="L5:N12" si="3">+(B5-H5)/B5*100</f>
        <v>2.3809523809523809</v>
      </c>
      <c r="M5" s="10">
        <f t="shared" si="3"/>
        <v>15.207200450028127</v>
      </c>
      <c r="N5" s="10">
        <f>+(D5-J5)/D5*100</f>
        <v>15.106976744186046</v>
      </c>
      <c r="O5" s="13">
        <f t="shared" ref="O5:O12" si="4">(1000/K5)*H5</f>
        <v>1242.4242424242425</v>
      </c>
    </row>
    <row r="6" spans="1:16" x14ac:dyDescent="0.3">
      <c r="A6" s="16" t="s">
        <v>39</v>
      </c>
      <c r="B6" s="10">
        <v>33</v>
      </c>
      <c r="C6" s="10">
        <v>15328</v>
      </c>
      <c r="D6" s="15">
        <f>+B6+C6</f>
        <v>15361</v>
      </c>
      <c r="E6" s="13">
        <v>33</v>
      </c>
      <c r="F6" s="13">
        <f t="shared" si="2"/>
        <v>1000</v>
      </c>
      <c r="H6" s="10">
        <v>32</v>
      </c>
      <c r="I6" s="15">
        <v>1651</v>
      </c>
      <c r="J6" s="15">
        <f>+H6+I6</f>
        <v>1683</v>
      </c>
      <c r="K6" s="10">
        <v>33</v>
      </c>
      <c r="L6" s="10">
        <f t="shared" si="3"/>
        <v>3.0303030303030303</v>
      </c>
      <c r="M6" s="10">
        <f t="shared" si="3"/>
        <v>89.228862212943625</v>
      </c>
      <c r="N6" s="10">
        <f>+(D6-J6)/D6*100</f>
        <v>89.043682051949745</v>
      </c>
      <c r="O6" s="13">
        <f t="shared" si="4"/>
        <v>969.69696969696975</v>
      </c>
    </row>
    <row r="7" spans="1:16" x14ac:dyDescent="0.3">
      <c r="A7" s="16" t="s">
        <v>38</v>
      </c>
      <c r="B7" s="10">
        <v>64</v>
      </c>
      <c r="C7" s="10">
        <v>4411</v>
      </c>
      <c r="D7" s="15">
        <f t="shared" si="1"/>
        <v>4475</v>
      </c>
      <c r="E7" s="13">
        <v>33</v>
      </c>
      <c r="F7" s="13">
        <f t="shared" si="2"/>
        <v>1939.3939393939395</v>
      </c>
      <c r="H7" s="10">
        <v>44</v>
      </c>
      <c r="I7" s="15">
        <v>2706</v>
      </c>
      <c r="J7" s="15">
        <f>+H7+I7</f>
        <v>2750</v>
      </c>
      <c r="K7" s="10">
        <v>33</v>
      </c>
      <c r="L7" s="10">
        <f t="shared" si="3"/>
        <v>31.25</v>
      </c>
      <c r="M7" s="10">
        <f t="shared" si="3"/>
        <v>38.65336658354115</v>
      </c>
      <c r="N7" s="10">
        <f t="shared" si="3"/>
        <v>38.547486033519554</v>
      </c>
      <c r="O7" s="13">
        <f t="shared" si="4"/>
        <v>1333.3333333333335</v>
      </c>
    </row>
    <row r="8" spans="1:16" x14ac:dyDescent="0.3">
      <c r="A8" s="16" t="s">
        <v>36</v>
      </c>
      <c r="B8" s="10">
        <v>94</v>
      </c>
      <c r="C8" s="15">
        <v>4149</v>
      </c>
      <c r="D8" s="15">
        <f t="shared" si="1"/>
        <v>4243</v>
      </c>
      <c r="E8" s="13">
        <v>33</v>
      </c>
      <c r="F8" s="13">
        <f t="shared" si="2"/>
        <v>2848.4848484848485</v>
      </c>
      <c r="H8" s="10">
        <v>58</v>
      </c>
      <c r="I8" s="15">
        <v>2400</v>
      </c>
      <c r="J8" s="15">
        <f t="shared" ref="J8:J12" si="5">+H8+I8</f>
        <v>2458</v>
      </c>
      <c r="K8" s="10">
        <v>33</v>
      </c>
      <c r="L8" s="10">
        <f t="shared" si="3"/>
        <v>38.297872340425535</v>
      </c>
      <c r="M8" s="10">
        <f t="shared" si="3"/>
        <v>42.154736080983369</v>
      </c>
      <c r="N8" s="10">
        <f t="shared" si="3"/>
        <v>42.069290596276218</v>
      </c>
      <c r="O8" s="13">
        <f t="shared" si="4"/>
        <v>1757.5757575757577</v>
      </c>
    </row>
    <row r="9" spans="1:16" x14ac:dyDescent="0.3">
      <c r="A9" s="16" t="s">
        <v>42</v>
      </c>
      <c r="B9" s="10">
        <v>40</v>
      </c>
      <c r="C9" s="15">
        <v>4186</v>
      </c>
      <c r="D9" s="15">
        <f t="shared" si="1"/>
        <v>4226</v>
      </c>
      <c r="E9" s="13">
        <v>33</v>
      </c>
      <c r="F9" s="13">
        <f t="shared" si="2"/>
        <v>1212.1212121212122</v>
      </c>
      <c r="H9" s="10">
        <v>658</v>
      </c>
      <c r="I9" s="15">
        <v>107232</v>
      </c>
      <c r="J9" s="15">
        <f t="shared" si="5"/>
        <v>107890</v>
      </c>
      <c r="K9" s="10">
        <v>33</v>
      </c>
      <c r="O9" s="13">
        <f t="shared" si="4"/>
        <v>19939.39393939394</v>
      </c>
    </row>
    <row r="10" spans="1:16" x14ac:dyDescent="0.3">
      <c r="A10" s="16" t="s">
        <v>43</v>
      </c>
      <c r="B10" s="10">
        <v>110</v>
      </c>
      <c r="C10" s="15">
        <v>3510</v>
      </c>
      <c r="D10" s="15">
        <f t="shared" si="1"/>
        <v>3620</v>
      </c>
      <c r="E10" s="13">
        <v>33</v>
      </c>
      <c r="F10" s="13">
        <f t="shared" si="2"/>
        <v>3333.3333333333335</v>
      </c>
      <c r="H10" s="10">
        <v>84</v>
      </c>
      <c r="I10" s="15">
        <v>2967</v>
      </c>
      <c r="J10" s="15">
        <f t="shared" si="5"/>
        <v>3051</v>
      </c>
      <c r="K10" s="10">
        <v>33</v>
      </c>
      <c r="L10" s="10">
        <f t="shared" si="3"/>
        <v>23.636363636363637</v>
      </c>
      <c r="M10" s="10">
        <f t="shared" si="3"/>
        <v>15.47008547008547</v>
      </c>
      <c r="N10" s="10">
        <f t="shared" si="3"/>
        <v>15.718232044198896</v>
      </c>
      <c r="O10" s="13">
        <f t="shared" si="4"/>
        <v>2545.4545454545455</v>
      </c>
    </row>
    <row r="11" spans="1:16" x14ac:dyDescent="0.3">
      <c r="A11" s="16" t="s">
        <v>40</v>
      </c>
      <c r="B11" s="15">
        <v>342</v>
      </c>
      <c r="C11" s="15">
        <v>2153</v>
      </c>
      <c r="D11" s="15">
        <f t="shared" si="1"/>
        <v>2495</v>
      </c>
      <c r="E11" s="13">
        <v>33</v>
      </c>
      <c r="F11" s="13">
        <f t="shared" si="2"/>
        <v>10363.636363636364</v>
      </c>
      <c r="H11" s="15">
        <v>36</v>
      </c>
      <c r="I11" s="15">
        <v>1824</v>
      </c>
      <c r="J11" s="15">
        <f t="shared" si="5"/>
        <v>1860</v>
      </c>
      <c r="K11" s="10">
        <v>33</v>
      </c>
      <c r="L11" s="10">
        <f t="shared" si="3"/>
        <v>89.473684210526315</v>
      </c>
      <c r="M11" s="10">
        <f t="shared" si="3"/>
        <v>15.281003251277287</v>
      </c>
      <c r="N11" s="10">
        <f t="shared" si="3"/>
        <v>25.450901803607213</v>
      </c>
      <c r="O11" s="13">
        <f t="shared" si="4"/>
        <v>1090.909090909091</v>
      </c>
    </row>
    <row r="12" spans="1:16" x14ac:dyDescent="0.3">
      <c r="A12" s="16" t="s">
        <v>41</v>
      </c>
      <c r="B12" s="10">
        <v>62</v>
      </c>
      <c r="C12" s="15">
        <v>1870</v>
      </c>
      <c r="D12" s="15">
        <f t="shared" si="1"/>
        <v>1932</v>
      </c>
      <c r="E12" s="13">
        <v>33</v>
      </c>
      <c r="F12" s="13">
        <f t="shared" si="2"/>
        <v>1878.787878787879</v>
      </c>
      <c r="H12" s="10">
        <v>44</v>
      </c>
      <c r="I12" s="15">
        <v>1764</v>
      </c>
      <c r="J12" s="15">
        <f t="shared" si="5"/>
        <v>1808</v>
      </c>
      <c r="K12" s="10">
        <v>33</v>
      </c>
      <c r="L12" s="10">
        <f t="shared" si="3"/>
        <v>29.032258064516132</v>
      </c>
      <c r="M12" s="10">
        <f t="shared" si="3"/>
        <v>5.668449197860963</v>
      </c>
      <c r="N12" s="10">
        <f t="shared" si="3"/>
        <v>6.4182194616977233</v>
      </c>
      <c r="O12" s="13">
        <f t="shared" si="4"/>
        <v>1333.3333333333335</v>
      </c>
    </row>
    <row r="13" spans="1:16" x14ac:dyDescent="0.3">
      <c r="F13" s="10" t="s">
        <v>68</v>
      </c>
      <c r="G13" s="10" t="s">
        <v>69</v>
      </c>
      <c r="O13" s="10" t="s">
        <v>68</v>
      </c>
      <c r="P13" s="10" t="s">
        <v>69</v>
      </c>
    </row>
    <row r="14" spans="1:16" x14ac:dyDescent="0.3">
      <c r="F14" s="13">
        <f>AVERAGE(F4:F12)</f>
        <v>3084.1750841750845</v>
      </c>
      <c r="G14" s="10">
        <f>_xlfn.STDEV.S(F4:F12)</f>
        <v>2908.6480793708251</v>
      </c>
      <c r="L14" s="10">
        <f>AVERAGE(L4:L12)</f>
        <v>32.17643889780836</v>
      </c>
      <c r="M14" s="10">
        <f>AVERAGE(M4:M12)</f>
        <v>31.300777277097488</v>
      </c>
      <c r="N14" s="10">
        <f>AVERAGE(N4:N12)</f>
        <v>32.712771777985367</v>
      </c>
      <c r="O14" s="13">
        <f>AVERAGE(O4:O12)</f>
        <v>3616.1616161616162</v>
      </c>
      <c r="P14" s="10">
        <f>_xlfn.STDEV.S(O4:O12)</f>
        <v>6145.4478214056817</v>
      </c>
    </row>
    <row r="15" spans="1:16" x14ac:dyDescent="0.3">
      <c r="A15" s="10" t="s">
        <v>70</v>
      </c>
    </row>
    <row r="16" spans="1:16" x14ac:dyDescent="0.3">
      <c r="B16" s="10" t="s">
        <v>58</v>
      </c>
      <c r="C16" s="10" t="s">
        <v>59</v>
      </c>
      <c r="D16" s="10" t="s">
        <v>60</v>
      </c>
      <c r="E16" s="13" t="s">
        <v>1</v>
      </c>
      <c r="F16" s="13" t="s">
        <v>67</v>
      </c>
    </row>
    <row r="17" spans="1:6" x14ac:dyDescent="0.3">
      <c r="A17" s="10" t="s">
        <v>61</v>
      </c>
      <c r="B17" s="10">
        <v>54264</v>
      </c>
      <c r="C17" s="15">
        <v>21072</v>
      </c>
      <c r="D17" s="15">
        <f>+B17+C17</f>
        <v>75336</v>
      </c>
      <c r="E17" s="13">
        <v>33</v>
      </c>
      <c r="F17" s="13">
        <f>(1000/E17)*B17</f>
        <v>1644363.6363636365</v>
      </c>
    </row>
    <row r="18" spans="1:6" x14ac:dyDescent="0.3">
      <c r="A18" t="s">
        <v>146</v>
      </c>
      <c r="B18">
        <v>5105</v>
      </c>
      <c r="C18"/>
      <c r="D18" s="1">
        <v>33</v>
      </c>
      <c r="E18" s="1">
        <f>B18+C18</f>
        <v>5105</v>
      </c>
      <c r="F18">
        <f>E18/D18*1000</f>
        <v>154696.9696969697</v>
      </c>
    </row>
    <row r="19" spans="1:6" x14ac:dyDescent="0.3">
      <c r="A19" t="s">
        <v>147</v>
      </c>
      <c r="B19" s="1">
        <f>B17-B18</f>
        <v>49159</v>
      </c>
      <c r="C19"/>
      <c r="D19" s="1">
        <v>33</v>
      </c>
      <c r="E19" s="1">
        <f>B19+C19</f>
        <v>49159</v>
      </c>
      <c r="F19">
        <f>E19/D19*1000</f>
        <v>1489666.6666666667</v>
      </c>
    </row>
    <row r="20" spans="1:6" x14ac:dyDescent="0.3">
      <c r="C20" s="15"/>
      <c r="D20" s="15"/>
      <c r="E20" s="13"/>
      <c r="F20" s="13"/>
    </row>
    <row r="21" spans="1:6" x14ac:dyDescent="0.3">
      <c r="C21" s="15"/>
      <c r="D21" s="15"/>
      <c r="E21" s="13"/>
      <c r="F21" s="13"/>
    </row>
    <row r="22" spans="1:6" x14ac:dyDescent="0.3">
      <c r="C22" s="15"/>
      <c r="D22" s="15"/>
      <c r="E22" s="13"/>
      <c r="F22" s="13"/>
    </row>
    <row r="23" spans="1:6" x14ac:dyDescent="0.3">
      <c r="B23" s="10" t="s">
        <v>80</v>
      </c>
      <c r="D23" s="15"/>
      <c r="E23" s="13"/>
      <c r="F23" s="13"/>
    </row>
    <row r="25" spans="1:6" x14ac:dyDescent="0.3">
      <c r="A25" s="10" t="s">
        <v>77</v>
      </c>
    </row>
    <row r="26" spans="1:6" x14ac:dyDescent="0.3">
      <c r="A26" s="10" t="s">
        <v>78</v>
      </c>
    </row>
    <row r="27" spans="1:6" x14ac:dyDescent="0.3">
      <c r="A27" s="10" t="s">
        <v>79</v>
      </c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E37" s="15"/>
      <c r="F37" s="15"/>
    </row>
    <row r="38" spans="4:6" x14ac:dyDescent="0.3">
      <c r="E38" s="15"/>
      <c r="F38" s="15"/>
    </row>
    <row r="39" spans="4:6" x14ac:dyDescent="0.3">
      <c r="E39" s="15"/>
      <c r="F39" s="15"/>
    </row>
    <row r="40" spans="4:6" x14ac:dyDescent="0.3">
      <c r="D40" s="15"/>
      <c r="E40" s="15"/>
      <c r="F40" s="15"/>
    </row>
    <row r="41" spans="4:6" x14ac:dyDescent="0.3">
      <c r="E41" s="15"/>
      <c r="F41" s="15"/>
    </row>
    <row r="42" spans="4:6" x14ac:dyDescent="0.3">
      <c r="D42" s="15"/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  <row r="51" spans="5:6" x14ac:dyDescent="0.3">
      <c r="E51" s="15"/>
      <c r="F51" s="15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4" sqref="A4:O12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H1" s="10" t="s">
        <v>4</v>
      </c>
      <c r="L1" s="10" t="e">
        <f>AVERAGE(#REF!)</f>
        <v>#REF!</v>
      </c>
      <c r="N1" s="14"/>
    </row>
    <row r="2" spans="1:16" x14ac:dyDescent="0.3">
      <c r="A2" s="16"/>
      <c r="B2" s="10" t="s">
        <v>5</v>
      </c>
      <c r="E2" s="13"/>
      <c r="F2" s="13"/>
      <c r="H2" s="10" t="s">
        <v>5</v>
      </c>
      <c r="N2" s="10" t="s">
        <v>64</v>
      </c>
    </row>
    <row r="3" spans="1:16" x14ac:dyDescent="0.3">
      <c r="A3" s="16" t="s">
        <v>34</v>
      </c>
      <c r="B3" s="10" t="s">
        <v>58</v>
      </c>
      <c r="C3" s="10" t="s">
        <v>59</v>
      </c>
      <c r="D3" s="10" t="s">
        <v>60</v>
      </c>
      <c r="E3" s="13" t="s">
        <v>1</v>
      </c>
      <c r="F3" s="13" t="s">
        <v>67</v>
      </c>
      <c r="H3" s="10" t="s">
        <v>58</v>
      </c>
      <c r="I3" s="10" t="s">
        <v>59</v>
      </c>
      <c r="J3" s="10" t="s">
        <v>60</v>
      </c>
      <c r="K3" s="13" t="s">
        <v>1</v>
      </c>
      <c r="L3" s="10" t="s">
        <v>62</v>
      </c>
      <c r="M3" s="10" t="s">
        <v>63</v>
      </c>
      <c r="N3" s="17" t="s">
        <v>76</v>
      </c>
      <c r="O3" s="13" t="s">
        <v>67</v>
      </c>
    </row>
    <row r="4" spans="1:16" x14ac:dyDescent="0.3">
      <c r="A4" s="16" t="s">
        <v>44</v>
      </c>
      <c r="B4" s="10">
        <v>104</v>
      </c>
      <c r="C4" s="15">
        <v>5037</v>
      </c>
      <c r="D4" s="15">
        <f>+B4+C4</f>
        <v>5141</v>
      </c>
      <c r="E4" s="13">
        <v>33</v>
      </c>
      <c r="F4" s="13">
        <f>(1000/E4)*B4</f>
        <v>3151.5151515151515</v>
      </c>
      <c r="H4" s="10">
        <v>49</v>
      </c>
      <c r="I4" s="15">
        <v>3467</v>
      </c>
      <c r="J4" s="15">
        <f t="shared" ref="J4:J5" si="0">+H4+I4</f>
        <v>3516</v>
      </c>
      <c r="K4" s="10">
        <v>33</v>
      </c>
      <c r="L4" s="10">
        <f>+(B4-H4)/B4*100</f>
        <v>52.884615384615387</v>
      </c>
      <c r="M4" s="10">
        <f>+(C4-I4)/C4*100</f>
        <v>31.169346833432598</v>
      </c>
      <c r="N4" s="10">
        <f>+(D4-J4)/D4*100</f>
        <v>31.608636452052131</v>
      </c>
      <c r="O4" s="13">
        <f>(1000/K4)*H4</f>
        <v>1484.848484848485</v>
      </c>
    </row>
    <row r="5" spans="1:16" x14ac:dyDescent="0.3">
      <c r="A5" s="16" t="s">
        <v>37</v>
      </c>
      <c r="B5" s="10">
        <v>26</v>
      </c>
      <c r="C5" s="15">
        <v>4266</v>
      </c>
      <c r="D5" s="15">
        <f t="shared" ref="D5:D12" si="1">+B5+C5</f>
        <v>4292</v>
      </c>
      <c r="E5" s="13">
        <v>33</v>
      </c>
      <c r="F5" s="13">
        <f t="shared" ref="F5:F12" si="2">(1000/E5)*B5</f>
        <v>787.87878787878788</v>
      </c>
      <c r="H5" s="10">
        <v>68</v>
      </c>
      <c r="I5" s="15">
        <v>3611</v>
      </c>
      <c r="J5" s="15">
        <f t="shared" si="0"/>
        <v>3679</v>
      </c>
      <c r="K5" s="10">
        <v>33</v>
      </c>
      <c r="M5" s="10">
        <f t="shared" ref="L5:N12" si="3">+(C5-I5)/C5*100</f>
        <v>15.3539615564932</v>
      </c>
      <c r="N5" s="10">
        <f>+(D5-J5)/D5*100</f>
        <v>14.282385834109974</v>
      </c>
      <c r="O5" s="13">
        <f t="shared" ref="O5:O12" si="4">(1000/K5)*H5</f>
        <v>2060.6060606060605</v>
      </c>
    </row>
    <row r="6" spans="1:16" x14ac:dyDescent="0.3">
      <c r="A6" s="16" t="s">
        <v>39</v>
      </c>
      <c r="B6" s="10">
        <v>49</v>
      </c>
      <c r="C6" s="10">
        <v>7722</v>
      </c>
      <c r="D6" s="15">
        <f>+B6+C6</f>
        <v>7771</v>
      </c>
      <c r="E6" s="13">
        <v>33</v>
      </c>
      <c r="F6" s="13">
        <f t="shared" si="2"/>
        <v>1484.848484848485</v>
      </c>
      <c r="H6" s="10">
        <v>31</v>
      </c>
      <c r="I6" s="15">
        <v>2605</v>
      </c>
      <c r="J6" s="15">
        <f>+H6+I6</f>
        <v>2636</v>
      </c>
      <c r="K6" s="10">
        <v>33</v>
      </c>
      <c r="L6" s="10">
        <f t="shared" si="3"/>
        <v>36.734693877551024</v>
      </c>
      <c r="M6" s="10">
        <f t="shared" si="3"/>
        <v>66.265216265216267</v>
      </c>
      <c r="N6" s="10">
        <f>+(D6-J6)/D6*100</f>
        <v>66.079011710204611</v>
      </c>
      <c r="O6" s="13">
        <f t="shared" si="4"/>
        <v>939.39393939393949</v>
      </c>
    </row>
    <row r="7" spans="1:16" x14ac:dyDescent="0.3">
      <c r="A7" s="16" t="s">
        <v>38</v>
      </c>
      <c r="B7" s="10">
        <v>29</v>
      </c>
      <c r="C7" s="10">
        <v>6591</v>
      </c>
      <c r="D7" s="15">
        <f t="shared" si="1"/>
        <v>6620</v>
      </c>
      <c r="E7" s="13">
        <v>33</v>
      </c>
      <c r="F7" s="13">
        <f t="shared" si="2"/>
        <v>878.78787878787887</v>
      </c>
      <c r="H7" s="10">
        <v>23</v>
      </c>
      <c r="I7" s="15">
        <v>3413</v>
      </c>
      <c r="J7" s="15">
        <f>+H7+I7</f>
        <v>3436</v>
      </c>
      <c r="K7" s="10">
        <v>33</v>
      </c>
      <c r="L7" s="10">
        <f t="shared" si="3"/>
        <v>20.689655172413794</v>
      </c>
      <c r="M7" s="10">
        <f t="shared" si="3"/>
        <v>48.217265968745259</v>
      </c>
      <c r="N7" s="10">
        <f t="shared" si="3"/>
        <v>48.096676737160124</v>
      </c>
      <c r="O7" s="13">
        <f t="shared" si="4"/>
        <v>696.969696969697</v>
      </c>
    </row>
    <row r="8" spans="1:16" x14ac:dyDescent="0.3">
      <c r="A8" s="16" t="s">
        <v>36</v>
      </c>
      <c r="B8" s="10">
        <v>61</v>
      </c>
      <c r="C8" s="15">
        <v>5937</v>
      </c>
      <c r="D8" s="15">
        <f t="shared" si="1"/>
        <v>5998</v>
      </c>
      <c r="E8" s="13">
        <v>33</v>
      </c>
      <c r="F8" s="13">
        <f t="shared" si="2"/>
        <v>1848.4848484848485</v>
      </c>
      <c r="H8" s="10">
        <v>21</v>
      </c>
      <c r="I8" s="15">
        <v>2292</v>
      </c>
      <c r="J8" s="15">
        <f t="shared" ref="J8:J12" si="5">+H8+I8</f>
        <v>2313</v>
      </c>
      <c r="K8" s="10">
        <v>33</v>
      </c>
      <c r="L8" s="10">
        <f t="shared" si="3"/>
        <v>65.573770491803273</v>
      </c>
      <c r="M8" s="10">
        <f t="shared" si="3"/>
        <v>61.394643759474491</v>
      </c>
      <c r="N8" s="10">
        <f t="shared" si="3"/>
        <v>61.437145715238415</v>
      </c>
      <c r="O8" s="13">
        <f t="shared" si="4"/>
        <v>636.36363636363637</v>
      </c>
    </row>
    <row r="9" spans="1:16" x14ac:dyDescent="0.3">
      <c r="A9" s="16" t="s">
        <v>42</v>
      </c>
      <c r="B9" s="10">
        <v>48</v>
      </c>
      <c r="C9" s="15">
        <v>5391</v>
      </c>
      <c r="D9" s="15">
        <f t="shared" si="1"/>
        <v>5439</v>
      </c>
      <c r="E9" s="13">
        <v>33</v>
      </c>
      <c r="F9" s="13">
        <f t="shared" si="2"/>
        <v>1454.5454545454545</v>
      </c>
      <c r="H9" s="10">
        <v>22</v>
      </c>
      <c r="I9" s="15">
        <v>2502</v>
      </c>
      <c r="J9" s="15">
        <f t="shared" si="5"/>
        <v>2524</v>
      </c>
      <c r="K9" s="10">
        <v>33</v>
      </c>
      <c r="L9" s="10">
        <f t="shared" si="3"/>
        <v>54.166666666666664</v>
      </c>
      <c r="M9" s="10">
        <f t="shared" si="3"/>
        <v>53.589315525876458</v>
      </c>
      <c r="N9" s="10">
        <f t="shared" si="3"/>
        <v>53.594410737267886</v>
      </c>
      <c r="O9" s="13">
        <f t="shared" si="4"/>
        <v>666.66666666666674</v>
      </c>
    </row>
    <row r="10" spans="1:16" x14ac:dyDescent="0.3">
      <c r="A10" s="16" t="s">
        <v>43</v>
      </c>
      <c r="B10" s="10">
        <v>85</v>
      </c>
      <c r="C10" s="15">
        <v>3978</v>
      </c>
      <c r="D10" s="15">
        <f t="shared" si="1"/>
        <v>4063</v>
      </c>
      <c r="E10" s="13">
        <v>33</v>
      </c>
      <c r="F10" s="13">
        <f t="shared" si="2"/>
        <v>2575.757575757576</v>
      </c>
      <c r="H10" s="10">
        <v>25</v>
      </c>
      <c r="I10" s="15">
        <v>3656</v>
      </c>
      <c r="J10" s="15">
        <f t="shared" si="5"/>
        <v>3681</v>
      </c>
      <c r="K10" s="10">
        <v>33</v>
      </c>
      <c r="L10" s="10">
        <f t="shared" si="3"/>
        <v>70.588235294117652</v>
      </c>
      <c r="M10" s="10">
        <f t="shared" si="3"/>
        <v>8.0945198592257412</v>
      </c>
      <c r="N10" s="10">
        <f t="shared" si="3"/>
        <v>9.4019197637213878</v>
      </c>
      <c r="O10" s="13">
        <f t="shared" si="4"/>
        <v>757.57575757575762</v>
      </c>
    </row>
    <row r="11" spans="1:16" x14ac:dyDescent="0.3">
      <c r="A11" s="16" t="s">
        <v>40</v>
      </c>
      <c r="B11" s="15">
        <v>42</v>
      </c>
      <c r="C11" s="15">
        <v>3147</v>
      </c>
      <c r="D11" s="15">
        <f t="shared" si="1"/>
        <v>3189</v>
      </c>
      <c r="E11" s="13">
        <v>33</v>
      </c>
      <c r="F11" s="13">
        <f t="shared" si="2"/>
        <v>1272.7272727272727</v>
      </c>
      <c r="H11" s="15">
        <v>10</v>
      </c>
      <c r="I11" s="15">
        <v>2450</v>
      </c>
      <c r="J11" s="15">
        <f t="shared" si="5"/>
        <v>2460</v>
      </c>
      <c r="K11" s="10">
        <v>33</v>
      </c>
      <c r="L11" s="10">
        <f t="shared" si="3"/>
        <v>76.19047619047619</v>
      </c>
      <c r="M11" s="10">
        <f t="shared" si="3"/>
        <v>22.148077534159516</v>
      </c>
      <c r="N11" s="10">
        <f t="shared" si="3"/>
        <v>22.859830667920978</v>
      </c>
      <c r="O11" s="13">
        <f t="shared" si="4"/>
        <v>303.03030303030306</v>
      </c>
    </row>
    <row r="12" spans="1:16" x14ac:dyDescent="0.3">
      <c r="A12" s="16" t="s">
        <v>41</v>
      </c>
      <c r="B12" s="10">
        <v>32</v>
      </c>
      <c r="C12" s="15">
        <v>3471</v>
      </c>
      <c r="D12" s="15">
        <f t="shared" si="1"/>
        <v>3503</v>
      </c>
      <c r="E12" s="13">
        <v>33</v>
      </c>
      <c r="F12" s="13">
        <f t="shared" si="2"/>
        <v>969.69696969696975</v>
      </c>
      <c r="H12" s="10">
        <v>10</v>
      </c>
      <c r="I12" s="15">
        <v>2552</v>
      </c>
      <c r="J12" s="15">
        <f t="shared" si="5"/>
        <v>2562</v>
      </c>
      <c r="K12" s="10">
        <v>33</v>
      </c>
      <c r="L12" s="10">
        <f t="shared" si="3"/>
        <v>68.75</v>
      </c>
      <c r="M12" s="10">
        <f t="shared" si="3"/>
        <v>26.476519734946702</v>
      </c>
      <c r="N12" s="10">
        <f t="shared" si="3"/>
        <v>26.862689123608334</v>
      </c>
      <c r="O12" s="13">
        <f t="shared" si="4"/>
        <v>303.03030303030306</v>
      </c>
    </row>
    <row r="13" spans="1:16" x14ac:dyDescent="0.3">
      <c r="F13" s="10" t="s">
        <v>68</v>
      </c>
      <c r="G13" s="10" t="s">
        <v>69</v>
      </c>
      <c r="O13" s="10" t="s">
        <v>68</v>
      </c>
      <c r="P13" s="10" t="s">
        <v>69</v>
      </c>
    </row>
    <row r="14" spans="1:16" x14ac:dyDescent="0.3">
      <c r="F14" s="13">
        <f>AVERAGE(F4:F12)</f>
        <v>1602.6936026936028</v>
      </c>
      <c r="G14" s="10">
        <f>_xlfn.STDEV.S(F4:F12)</f>
        <v>801.52008425537872</v>
      </c>
      <c r="L14" s="10">
        <f>AVERAGE(L4:L12)</f>
        <v>55.697264134705499</v>
      </c>
      <c r="M14" s="10">
        <f>AVERAGE(M4:M12)</f>
        <v>36.967651893063362</v>
      </c>
      <c r="N14" s="10">
        <f>AVERAGE(N4:N12)</f>
        <v>37.135856304587087</v>
      </c>
      <c r="O14" s="13">
        <f>AVERAGE(O4:O12)</f>
        <v>872.05387205387206</v>
      </c>
      <c r="P14" s="10">
        <f>_xlfn.STDEV.S(O4:O12)</f>
        <v>568.08641174298475</v>
      </c>
    </row>
    <row r="15" spans="1:16" x14ac:dyDescent="0.3">
      <c r="A15" s="10" t="s">
        <v>70</v>
      </c>
    </row>
    <row r="16" spans="1:16" x14ac:dyDescent="0.3">
      <c r="B16" s="10" t="s">
        <v>58</v>
      </c>
      <c r="C16" s="10" t="s">
        <v>59</v>
      </c>
      <c r="D16" s="10" t="s">
        <v>60</v>
      </c>
      <c r="E16" s="13" t="s">
        <v>1</v>
      </c>
      <c r="F16" s="13" t="s">
        <v>67</v>
      </c>
    </row>
    <row r="17" spans="1:6" x14ac:dyDescent="0.3">
      <c r="A17" s="10" t="s">
        <v>61</v>
      </c>
      <c r="B17" s="10">
        <v>13947</v>
      </c>
      <c r="C17" s="15">
        <v>9495</v>
      </c>
      <c r="D17" s="15">
        <f>+B17+C17</f>
        <v>23442</v>
      </c>
      <c r="E17" s="13">
        <v>33</v>
      </c>
      <c r="F17" s="13">
        <f>(1000/E17)*B17</f>
        <v>422636.36363636365</v>
      </c>
    </row>
    <row r="18" spans="1:6" x14ac:dyDescent="0.3">
      <c r="A18" t="s">
        <v>146</v>
      </c>
      <c r="B18">
        <v>5474</v>
      </c>
      <c r="C18"/>
      <c r="D18" s="1">
        <v>33</v>
      </c>
      <c r="E18" s="1">
        <f>B18+C18</f>
        <v>5474</v>
      </c>
      <c r="F18">
        <f>E18/D18*1000</f>
        <v>165878.78787878787</v>
      </c>
    </row>
    <row r="19" spans="1:6" x14ac:dyDescent="0.3">
      <c r="A19" t="s">
        <v>147</v>
      </c>
      <c r="B19" s="1">
        <f>B17-B18</f>
        <v>8473</v>
      </c>
      <c r="C19"/>
      <c r="D19" s="1">
        <v>33</v>
      </c>
      <c r="E19" s="1">
        <f>B19+C19</f>
        <v>8473</v>
      </c>
      <c r="F19">
        <f>E19/D19*1000</f>
        <v>256757.57575757575</v>
      </c>
    </row>
    <row r="20" spans="1:6" x14ac:dyDescent="0.3">
      <c r="C20" s="15"/>
      <c r="D20" s="15"/>
      <c r="E20" s="13"/>
      <c r="F20" s="13"/>
    </row>
    <row r="21" spans="1:6" x14ac:dyDescent="0.3">
      <c r="C21" s="15"/>
      <c r="D21" s="15"/>
      <c r="E21" s="13"/>
      <c r="F21" s="13"/>
    </row>
    <row r="22" spans="1:6" x14ac:dyDescent="0.3">
      <c r="B22" s="10" t="s">
        <v>80</v>
      </c>
      <c r="D22" s="15"/>
      <c r="E22" s="13"/>
      <c r="F22" s="13"/>
    </row>
    <row r="24" spans="1:6" x14ac:dyDescent="0.3">
      <c r="A24" s="10" t="s">
        <v>77</v>
      </c>
    </row>
    <row r="25" spans="1:6" x14ac:dyDescent="0.3">
      <c r="A25" s="10" t="s">
        <v>78</v>
      </c>
    </row>
    <row r="26" spans="1:6" x14ac:dyDescent="0.3">
      <c r="A26" s="10" t="s">
        <v>79</v>
      </c>
    </row>
    <row r="32" spans="1:6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D41" s="15"/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D39" sqref="D39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H1" s="10" t="s">
        <v>4</v>
      </c>
      <c r="L1" s="10" t="e">
        <f>AVERAGE(#REF!)</f>
        <v>#REF!</v>
      </c>
      <c r="N1" s="14"/>
    </row>
    <row r="2" spans="1:16" x14ac:dyDescent="0.3">
      <c r="A2" s="16"/>
      <c r="B2" s="10" t="s">
        <v>5</v>
      </c>
      <c r="E2" s="13"/>
      <c r="F2" s="13"/>
      <c r="H2" s="10" t="s">
        <v>5</v>
      </c>
      <c r="N2" s="10" t="s">
        <v>64</v>
      </c>
    </row>
    <row r="3" spans="1:16" x14ac:dyDescent="0.3">
      <c r="A3" s="16" t="s">
        <v>34</v>
      </c>
      <c r="B3" s="10" t="s">
        <v>58</v>
      </c>
      <c r="C3" s="10" t="s">
        <v>59</v>
      </c>
      <c r="D3" s="10" t="s">
        <v>60</v>
      </c>
      <c r="E3" s="13" t="s">
        <v>1</v>
      </c>
      <c r="F3" s="13" t="s">
        <v>67</v>
      </c>
      <c r="H3" s="10" t="s">
        <v>58</v>
      </c>
      <c r="I3" s="10" t="s">
        <v>59</v>
      </c>
      <c r="J3" s="10" t="s">
        <v>60</v>
      </c>
      <c r="K3" s="13" t="s">
        <v>1</v>
      </c>
      <c r="L3" s="10" t="s">
        <v>62</v>
      </c>
      <c r="M3" s="10" t="s">
        <v>63</v>
      </c>
      <c r="N3" s="17" t="s">
        <v>76</v>
      </c>
      <c r="O3" s="13" t="s">
        <v>67</v>
      </c>
    </row>
    <row r="4" spans="1:16" x14ac:dyDescent="0.3">
      <c r="A4" s="16" t="s">
        <v>44</v>
      </c>
      <c r="B4" s="10">
        <v>254</v>
      </c>
      <c r="C4" s="15">
        <v>12570</v>
      </c>
      <c r="D4" s="15">
        <f>+B4+C4</f>
        <v>12824</v>
      </c>
      <c r="E4" s="13">
        <v>33</v>
      </c>
      <c r="F4" s="13">
        <f>(1000/E4)*B4</f>
        <v>7696.969696969697</v>
      </c>
      <c r="H4" s="10">
        <v>119</v>
      </c>
      <c r="I4" s="15">
        <v>3312</v>
      </c>
      <c r="J4" s="15">
        <f t="shared" ref="J4:J5" si="0">+H4+I4</f>
        <v>3431</v>
      </c>
      <c r="K4" s="10">
        <v>33</v>
      </c>
      <c r="L4" s="10">
        <f>+(B4-H4)/B4*100</f>
        <v>53.149606299212607</v>
      </c>
      <c r="M4" s="10">
        <f>+(C4-I4)/C4*100</f>
        <v>73.651551312649161</v>
      </c>
      <c r="N4" s="10">
        <f>+(D4-J4)/D4*100</f>
        <v>73.245477230193387</v>
      </c>
      <c r="O4" s="13">
        <f>(1000/K4)*H4</f>
        <v>3606.0606060606065</v>
      </c>
    </row>
    <row r="5" spans="1:16" x14ac:dyDescent="0.3">
      <c r="A5" s="16" t="s">
        <v>37</v>
      </c>
      <c r="B5" s="10">
        <v>184</v>
      </c>
      <c r="C5" s="15">
        <v>2788</v>
      </c>
      <c r="D5" s="15">
        <f t="shared" ref="D5:D12" si="1">+B5+C5</f>
        <v>2972</v>
      </c>
      <c r="E5" s="13">
        <v>33</v>
      </c>
      <c r="F5" s="13">
        <f t="shared" ref="F5:F12" si="2">(1000/E5)*B5</f>
        <v>5575.757575757576</v>
      </c>
      <c r="H5" s="10">
        <v>65</v>
      </c>
      <c r="I5" s="15">
        <v>2465</v>
      </c>
      <c r="J5" s="15">
        <f t="shared" si="0"/>
        <v>2530</v>
      </c>
      <c r="K5" s="10">
        <v>33</v>
      </c>
      <c r="L5" s="10">
        <f>+(B5-H5)/B5*100</f>
        <v>64.673913043478265</v>
      </c>
      <c r="M5" s="10">
        <f t="shared" ref="L5:N12" si="3">+(C5-I5)/C5*100</f>
        <v>11.585365853658537</v>
      </c>
      <c r="N5" s="10">
        <f>+(D5-J5)/D5*100</f>
        <v>14.872139973082099</v>
      </c>
      <c r="O5" s="13">
        <f t="shared" ref="O5:O12" si="4">(1000/K5)*H5</f>
        <v>1969.6969696969697</v>
      </c>
    </row>
    <row r="6" spans="1:16" x14ac:dyDescent="0.3">
      <c r="A6" s="16" t="s">
        <v>39</v>
      </c>
      <c r="B6" s="10">
        <v>62</v>
      </c>
      <c r="C6" s="10">
        <v>2854</v>
      </c>
      <c r="D6" s="15">
        <f>+B6+C6</f>
        <v>2916</v>
      </c>
      <c r="E6" s="13">
        <v>33</v>
      </c>
      <c r="F6" s="13">
        <f t="shared" si="2"/>
        <v>1878.787878787879</v>
      </c>
      <c r="H6" s="10">
        <v>58</v>
      </c>
      <c r="I6" s="15">
        <v>8557</v>
      </c>
      <c r="J6" s="15">
        <f>+H6+I6</f>
        <v>8615</v>
      </c>
      <c r="K6" s="10">
        <v>33</v>
      </c>
      <c r="L6" s="10">
        <f t="shared" si="3"/>
        <v>6.4516129032258061</v>
      </c>
      <c r="M6" s="10">
        <f>+(C6-I6)/C6*100</f>
        <v>-199.82480728801681</v>
      </c>
      <c r="O6" s="13">
        <f t="shared" si="4"/>
        <v>1757.5757575757577</v>
      </c>
    </row>
    <row r="7" spans="1:16" x14ac:dyDescent="0.3">
      <c r="A7" s="16" t="s">
        <v>38</v>
      </c>
      <c r="B7" s="10">
        <v>11</v>
      </c>
      <c r="C7" s="10">
        <v>3003</v>
      </c>
      <c r="D7" s="15">
        <f t="shared" si="1"/>
        <v>3014</v>
      </c>
      <c r="E7" s="13">
        <v>33</v>
      </c>
      <c r="F7" s="13">
        <f t="shared" si="2"/>
        <v>333.33333333333337</v>
      </c>
      <c r="H7" s="10">
        <v>10</v>
      </c>
      <c r="I7" s="15">
        <v>2794</v>
      </c>
      <c r="J7" s="15">
        <f>+H7+I7</f>
        <v>2804</v>
      </c>
      <c r="K7" s="10">
        <v>33</v>
      </c>
      <c r="L7" s="10">
        <f t="shared" si="3"/>
        <v>9.0909090909090917</v>
      </c>
      <c r="M7" s="10">
        <f t="shared" si="3"/>
        <v>6.9597069597069599</v>
      </c>
      <c r="N7" s="10">
        <f t="shared" si="3"/>
        <v>6.9674850696748507</v>
      </c>
      <c r="O7" s="13">
        <f t="shared" si="4"/>
        <v>303.03030303030306</v>
      </c>
    </row>
    <row r="8" spans="1:16" x14ac:dyDescent="0.3">
      <c r="A8" s="16" t="s">
        <v>36</v>
      </c>
      <c r="B8" s="10">
        <v>10</v>
      </c>
      <c r="C8" s="15">
        <v>2653</v>
      </c>
      <c r="D8" s="15">
        <f t="shared" si="1"/>
        <v>2663</v>
      </c>
      <c r="E8" s="13">
        <v>33</v>
      </c>
      <c r="F8" s="13">
        <f t="shared" si="2"/>
        <v>303.03030303030306</v>
      </c>
      <c r="H8" s="10">
        <v>5</v>
      </c>
      <c r="I8" s="15">
        <v>2265</v>
      </c>
      <c r="J8" s="15">
        <f t="shared" ref="J8:J12" si="5">+H8+I8</f>
        <v>2270</v>
      </c>
      <c r="K8" s="10">
        <v>33</v>
      </c>
      <c r="L8" s="10">
        <f t="shared" si="3"/>
        <v>50</v>
      </c>
      <c r="M8" s="10">
        <f t="shared" si="3"/>
        <v>14.624952883528081</v>
      </c>
      <c r="N8" s="10">
        <f t="shared" si="3"/>
        <v>14.757791963950432</v>
      </c>
      <c r="O8" s="13">
        <f t="shared" si="4"/>
        <v>151.51515151515153</v>
      </c>
    </row>
    <row r="9" spans="1:16" x14ac:dyDescent="0.3">
      <c r="A9" s="16" t="s">
        <v>42</v>
      </c>
      <c r="B9" s="10">
        <v>4</v>
      </c>
      <c r="C9" s="15">
        <v>3881</v>
      </c>
      <c r="D9" s="15">
        <f t="shared" si="1"/>
        <v>3885</v>
      </c>
      <c r="E9" s="13">
        <v>33</v>
      </c>
      <c r="F9" s="13">
        <f t="shared" si="2"/>
        <v>121.21212121212122</v>
      </c>
      <c r="H9" s="10">
        <v>5</v>
      </c>
      <c r="I9" s="15">
        <v>2596</v>
      </c>
      <c r="J9" s="15">
        <f t="shared" si="5"/>
        <v>2601</v>
      </c>
      <c r="K9" s="10">
        <v>33</v>
      </c>
      <c r="L9" s="10">
        <f t="shared" si="3"/>
        <v>-25</v>
      </c>
      <c r="M9" s="10">
        <f t="shared" si="3"/>
        <v>33.110023189899515</v>
      </c>
      <c r="N9" s="10">
        <f t="shared" si="3"/>
        <v>33.050193050193052</v>
      </c>
      <c r="O9" s="13">
        <f t="shared" si="4"/>
        <v>151.51515151515153</v>
      </c>
    </row>
    <row r="10" spans="1:16" x14ac:dyDescent="0.3">
      <c r="A10" s="16" t="s">
        <v>43</v>
      </c>
      <c r="B10" s="10">
        <v>24</v>
      </c>
      <c r="C10" s="15">
        <v>2817</v>
      </c>
      <c r="D10" s="15">
        <f t="shared" si="1"/>
        <v>2841</v>
      </c>
      <c r="E10" s="13">
        <v>33</v>
      </c>
      <c r="F10" s="13">
        <f t="shared" si="2"/>
        <v>727.27272727272725</v>
      </c>
      <c r="H10" s="10">
        <v>28</v>
      </c>
      <c r="I10" s="15">
        <v>2808</v>
      </c>
      <c r="J10" s="15">
        <f t="shared" si="5"/>
        <v>2836</v>
      </c>
      <c r="K10" s="10">
        <v>33</v>
      </c>
      <c r="L10" s="10">
        <f t="shared" si="3"/>
        <v>-16.666666666666664</v>
      </c>
      <c r="M10" s="10">
        <f t="shared" si="3"/>
        <v>0.31948881789137379</v>
      </c>
      <c r="N10" s="10">
        <f t="shared" si="3"/>
        <v>0.17599436818021824</v>
      </c>
      <c r="O10" s="13">
        <f t="shared" si="4"/>
        <v>848.4848484848485</v>
      </c>
    </row>
    <row r="11" spans="1:16" x14ac:dyDescent="0.3">
      <c r="A11" s="16" t="s">
        <v>40</v>
      </c>
      <c r="B11" s="15">
        <v>74</v>
      </c>
      <c r="C11" s="15">
        <v>3989</v>
      </c>
      <c r="D11" s="15">
        <f t="shared" si="1"/>
        <v>4063</v>
      </c>
      <c r="E11" s="13">
        <v>33</v>
      </c>
      <c r="F11" s="13">
        <f t="shared" si="2"/>
        <v>2242.4242424242425</v>
      </c>
      <c r="H11" s="15">
        <v>41</v>
      </c>
      <c r="I11" s="15">
        <v>2941</v>
      </c>
      <c r="J11" s="15">
        <f t="shared" si="5"/>
        <v>2982</v>
      </c>
      <c r="K11" s="10">
        <v>33</v>
      </c>
      <c r="L11" s="10">
        <f t="shared" si="3"/>
        <v>44.594594594594597</v>
      </c>
      <c r="M11" s="10">
        <f t="shared" si="3"/>
        <v>26.272248683880672</v>
      </c>
      <c r="N11" s="10">
        <f t="shared" si="3"/>
        <v>26.605956190007383</v>
      </c>
      <c r="O11" s="13">
        <f t="shared" si="4"/>
        <v>1242.4242424242425</v>
      </c>
    </row>
    <row r="12" spans="1:16" x14ac:dyDescent="0.3">
      <c r="A12" s="16" t="s">
        <v>41</v>
      </c>
      <c r="B12" s="10">
        <v>200</v>
      </c>
      <c r="C12" s="15">
        <v>3091</v>
      </c>
      <c r="D12" s="15">
        <f t="shared" si="1"/>
        <v>3291</v>
      </c>
      <c r="E12" s="13">
        <v>33</v>
      </c>
      <c r="F12" s="13">
        <f t="shared" si="2"/>
        <v>6060.606060606061</v>
      </c>
      <c r="H12" s="10">
        <v>36</v>
      </c>
      <c r="I12" s="15">
        <v>2267</v>
      </c>
      <c r="J12" s="15">
        <f t="shared" si="5"/>
        <v>2303</v>
      </c>
      <c r="K12" s="10">
        <v>33</v>
      </c>
      <c r="L12" s="10">
        <f t="shared" si="3"/>
        <v>82</v>
      </c>
      <c r="M12" s="10">
        <f t="shared" si="3"/>
        <v>26.658039469427369</v>
      </c>
      <c r="N12" s="10">
        <f t="shared" si="3"/>
        <v>30.021270130659371</v>
      </c>
      <c r="O12" s="13">
        <f t="shared" si="4"/>
        <v>1090.909090909091</v>
      </c>
    </row>
    <row r="13" spans="1:16" x14ac:dyDescent="0.3">
      <c r="F13" s="10" t="s">
        <v>68</v>
      </c>
      <c r="G13" s="10" t="s">
        <v>69</v>
      </c>
      <c r="O13" s="10" t="s">
        <v>68</v>
      </c>
      <c r="P13" s="10" t="s">
        <v>69</v>
      </c>
    </row>
    <row r="14" spans="1:16" x14ac:dyDescent="0.3">
      <c r="F14" s="13">
        <f>AVERAGE(F4:F12)</f>
        <v>2771.0437710437714</v>
      </c>
      <c r="G14" s="10">
        <f>_xlfn.STDEV.S(F4:F12)</f>
        <v>2899.5705609300949</v>
      </c>
      <c r="L14" s="10">
        <f>AVERAGE(L4:L12)</f>
        <v>29.810441029417078</v>
      </c>
      <c r="M14" s="10">
        <f>AVERAGE(M4:M12)</f>
        <v>-0.73815890193056988</v>
      </c>
      <c r="N14" s="10">
        <f>AVERAGE(N4:N12)</f>
        <v>24.962038496992601</v>
      </c>
      <c r="O14" s="13">
        <f>AVERAGE(O4:O12)</f>
        <v>1235.690235690236</v>
      </c>
      <c r="P14" s="10">
        <f>_xlfn.STDEV.S(O4:O12)</f>
        <v>1108.007603264964</v>
      </c>
    </row>
    <row r="16" spans="1:16" x14ac:dyDescent="0.3">
      <c r="A16" s="10" t="s">
        <v>82</v>
      </c>
    </row>
    <row r="19" spans="1:6" x14ac:dyDescent="0.3">
      <c r="B19" s="10" t="s">
        <v>58</v>
      </c>
      <c r="C19" s="10" t="s">
        <v>59</v>
      </c>
      <c r="D19" s="10" t="s">
        <v>60</v>
      </c>
      <c r="E19" s="13" t="s">
        <v>1</v>
      </c>
      <c r="F19" s="13" t="s">
        <v>67</v>
      </c>
    </row>
    <row r="20" spans="1:6" x14ac:dyDescent="0.3">
      <c r="A20" s="10" t="s">
        <v>61</v>
      </c>
    </row>
    <row r="21" spans="1:6" x14ac:dyDescent="0.3">
      <c r="A21" t="s">
        <v>146</v>
      </c>
    </row>
    <row r="22" spans="1:6" x14ac:dyDescent="0.3">
      <c r="A22" t="s">
        <v>147</v>
      </c>
      <c r="B22" s="1">
        <f>'Algal bucket'!C42-'Algal bucket'!L42</f>
        <v>49334</v>
      </c>
      <c r="C22"/>
      <c r="D22" s="1">
        <v>33</v>
      </c>
      <c r="E22" s="1">
        <f>B22+C22</f>
        <v>49334</v>
      </c>
      <c r="F22">
        <f>E22/D22*1000</f>
        <v>1494969.696969697</v>
      </c>
    </row>
    <row r="23" spans="1:6" x14ac:dyDescent="0.3">
      <c r="A23" s="10" t="s">
        <v>81</v>
      </c>
      <c r="B23" s="10">
        <v>18</v>
      </c>
      <c r="C23" s="10">
        <v>5346</v>
      </c>
      <c r="D23" s="15">
        <f>+B23+C23</f>
        <v>5364</v>
      </c>
      <c r="E23" s="13">
        <v>34</v>
      </c>
      <c r="F23" s="13">
        <f>(1000/E23)*B23</f>
        <v>529.41176470588232</v>
      </c>
    </row>
    <row r="30" spans="1:6" x14ac:dyDescent="0.3">
      <c r="E30" s="15"/>
      <c r="F30" s="15"/>
    </row>
    <row r="31" spans="1:6" x14ac:dyDescent="0.3">
      <c r="E31" s="15"/>
      <c r="F31" s="15"/>
    </row>
    <row r="32" spans="1:6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A23" sqref="A23:XFD23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H1" s="10" t="s">
        <v>4</v>
      </c>
      <c r="N1" s="14"/>
    </row>
    <row r="2" spans="1:16" x14ac:dyDescent="0.3">
      <c r="A2" s="16"/>
      <c r="B2" s="10" t="s">
        <v>5</v>
      </c>
      <c r="E2" s="13"/>
      <c r="F2" s="13"/>
      <c r="H2" s="10" t="s">
        <v>5</v>
      </c>
      <c r="N2" s="10" t="s">
        <v>64</v>
      </c>
    </row>
    <row r="3" spans="1:16" x14ac:dyDescent="0.3">
      <c r="A3" s="16" t="s">
        <v>34</v>
      </c>
      <c r="B3" s="10" t="s">
        <v>58</v>
      </c>
      <c r="C3" s="10" t="s">
        <v>59</v>
      </c>
      <c r="D3" s="10" t="s">
        <v>60</v>
      </c>
      <c r="E3" s="13" t="s">
        <v>1</v>
      </c>
      <c r="F3" s="13" t="s">
        <v>67</v>
      </c>
      <c r="H3" s="10" t="s">
        <v>58</v>
      </c>
      <c r="I3" s="10" t="s">
        <v>59</v>
      </c>
      <c r="J3" s="10" t="s">
        <v>60</v>
      </c>
      <c r="K3" s="13" t="s">
        <v>1</v>
      </c>
      <c r="L3" s="10" t="s">
        <v>62</v>
      </c>
      <c r="M3" s="10" t="s">
        <v>63</v>
      </c>
      <c r="N3" s="17" t="s">
        <v>76</v>
      </c>
      <c r="O3" s="13" t="s">
        <v>67</v>
      </c>
    </row>
    <row r="4" spans="1:16" x14ac:dyDescent="0.3">
      <c r="A4" s="16" t="s">
        <v>44</v>
      </c>
      <c r="B4" s="10">
        <v>277</v>
      </c>
      <c r="C4" s="15">
        <v>4601</v>
      </c>
      <c r="D4" s="15">
        <f>+B4+C4</f>
        <v>4878</v>
      </c>
      <c r="E4" s="13">
        <v>33</v>
      </c>
      <c r="F4" s="13">
        <f>(1000/E4)*B4</f>
        <v>8393.939393939394</v>
      </c>
      <c r="H4" s="10">
        <v>175</v>
      </c>
      <c r="I4" s="15">
        <v>4264</v>
      </c>
      <c r="J4" s="15">
        <f t="shared" ref="J4:J5" si="0">+H4+I4</f>
        <v>4439</v>
      </c>
      <c r="K4" s="10">
        <v>33</v>
      </c>
      <c r="L4" s="10">
        <f>+(B4-H4)/B4*100</f>
        <v>36.823104693140799</v>
      </c>
      <c r="M4" s="10">
        <f>+(C4-I4)/C4*100</f>
        <v>7.3244946750706363</v>
      </c>
      <c r="N4" s="10">
        <f>+(D4-J4)/D4*100</f>
        <v>8.9995899958999601</v>
      </c>
      <c r="O4" s="13">
        <f>(1000/K4)*H4</f>
        <v>5303.030303030303</v>
      </c>
    </row>
    <row r="5" spans="1:16" x14ac:dyDescent="0.3">
      <c r="A5" s="16" t="s">
        <v>37</v>
      </c>
      <c r="B5" s="10">
        <v>206</v>
      </c>
      <c r="C5" s="15">
        <v>3041</v>
      </c>
      <c r="D5" s="15">
        <f t="shared" ref="D5:D12" si="1">+B5+C5</f>
        <v>3247</v>
      </c>
      <c r="E5" s="13">
        <v>33</v>
      </c>
      <c r="F5" s="13">
        <f t="shared" ref="F5:F12" si="2">(1000/E5)*B5</f>
        <v>6242.4242424242429</v>
      </c>
      <c r="H5" s="10">
        <v>95</v>
      </c>
      <c r="I5" s="15">
        <v>2931</v>
      </c>
      <c r="J5" s="15">
        <f t="shared" si="0"/>
        <v>3026</v>
      </c>
      <c r="K5" s="10">
        <v>33</v>
      </c>
      <c r="L5" s="10">
        <f>+(B5-H5)/B5*100</f>
        <v>53.883495145631066</v>
      </c>
      <c r="M5" s="10">
        <f t="shared" ref="L5:N12" si="3">+(C5-I5)/C5*100</f>
        <v>3.6172311739559357</v>
      </c>
      <c r="N5" s="10">
        <f>+(D5-J5)/D5*100</f>
        <v>6.8062827225130889</v>
      </c>
      <c r="O5" s="13">
        <f t="shared" ref="O5:O12" si="4">(1000/K5)*H5</f>
        <v>2878.787878787879</v>
      </c>
    </row>
    <row r="6" spans="1:16" x14ac:dyDescent="0.3">
      <c r="A6" s="16" t="s">
        <v>39</v>
      </c>
      <c r="B6" s="10">
        <v>83</v>
      </c>
      <c r="C6" s="10">
        <v>3824</v>
      </c>
      <c r="D6" s="15">
        <f>+B6+C6</f>
        <v>3907</v>
      </c>
      <c r="E6" s="13">
        <v>33</v>
      </c>
      <c r="F6" s="13">
        <f t="shared" si="2"/>
        <v>2515.1515151515155</v>
      </c>
      <c r="H6" s="10">
        <v>82</v>
      </c>
      <c r="I6" s="15">
        <v>2436</v>
      </c>
      <c r="J6" s="15">
        <f>+H6+I6</f>
        <v>2518</v>
      </c>
      <c r="K6" s="10">
        <v>33</v>
      </c>
      <c r="L6" s="10">
        <f t="shared" si="3"/>
        <v>1.2048192771084338</v>
      </c>
      <c r="M6" s="10">
        <f>+(C6-I6)/C6*100</f>
        <v>36.297071129707113</v>
      </c>
      <c r="N6" s="10">
        <f>+(D6-J6)/D6*100</f>
        <v>35.551574097773226</v>
      </c>
      <c r="O6" s="13">
        <f t="shared" si="4"/>
        <v>2484.848484848485</v>
      </c>
    </row>
    <row r="7" spans="1:16" x14ac:dyDescent="0.3">
      <c r="A7" s="16" t="s">
        <v>38</v>
      </c>
      <c r="B7" s="10">
        <v>203</v>
      </c>
      <c r="C7" s="10">
        <v>3856</v>
      </c>
      <c r="D7" s="15">
        <f t="shared" si="1"/>
        <v>4059</v>
      </c>
      <c r="E7" s="13">
        <v>33</v>
      </c>
      <c r="F7" s="13">
        <f t="shared" si="2"/>
        <v>6151.515151515152</v>
      </c>
      <c r="H7" s="10">
        <v>95</v>
      </c>
      <c r="I7" s="15">
        <v>3311</v>
      </c>
      <c r="J7" s="15">
        <f>+H7+I7</f>
        <v>3406</v>
      </c>
      <c r="K7" s="10">
        <v>33</v>
      </c>
      <c r="L7" s="10">
        <f t="shared" si="3"/>
        <v>53.201970443349758</v>
      </c>
      <c r="M7" s="10">
        <f t="shared" si="3"/>
        <v>14.133817427385893</v>
      </c>
      <c r="N7" s="10">
        <f t="shared" si="3"/>
        <v>16.087706331608771</v>
      </c>
      <c r="O7" s="13">
        <f t="shared" si="4"/>
        <v>2878.787878787879</v>
      </c>
    </row>
    <row r="8" spans="1:16" x14ac:dyDescent="0.3">
      <c r="A8" s="16" t="s">
        <v>36</v>
      </c>
      <c r="B8" s="10">
        <v>72</v>
      </c>
      <c r="C8" s="15">
        <v>4586</v>
      </c>
      <c r="D8" s="15">
        <f t="shared" si="1"/>
        <v>4658</v>
      </c>
      <c r="E8" s="13">
        <v>33</v>
      </c>
      <c r="F8" s="13">
        <f t="shared" si="2"/>
        <v>2181.818181818182</v>
      </c>
      <c r="H8" s="10">
        <v>90</v>
      </c>
      <c r="I8" s="15">
        <v>3144</v>
      </c>
      <c r="J8" s="15">
        <f t="shared" ref="J8:J12" si="5">+H8+I8</f>
        <v>3234</v>
      </c>
      <c r="K8" s="10">
        <v>33</v>
      </c>
      <c r="L8" s="10">
        <f t="shared" si="3"/>
        <v>-25</v>
      </c>
      <c r="M8" s="10">
        <f t="shared" si="3"/>
        <v>31.443523767989532</v>
      </c>
      <c r="N8" s="10">
        <f t="shared" si="3"/>
        <v>30.571060541004723</v>
      </c>
      <c r="O8" s="13">
        <f t="shared" si="4"/>
        <v>2727.2727272727275</v>
      </c>
    </row>
    <row r="9" spans="1:16" x14ac:dyDescent="0.3">
      <c r="A9" s="16" t="s">
        <v>42</v>
      </c>
      <c r="B9" s="10">
        <v>82</v>
      </c>
      <c r="C9" s="15">
        <v>5093</v>
      </c>
      <c r="D9" s="15">
        <f t="shared" si="1"/>
        <v>5175</v>
      </c>
      <c r="E9" s="13">
        <v>33</v>
      </c>
      <c r="F9" s="13">
        <f t="shared" si="2"/>
        <v>2484.848484848485</v>
      </c>
      <c r="H9" s="10">
        <v>49</v>
      </c>
      <c r="I9" s="15">
        <v>2591</v>
      </c>
      <c r="J9" s="15">
        <f t="shared" si="5"/>
        <v>2640</v>
      </c>
      <c r="K9" s="10">
        <v>33</v>
      </c>
      <c r="L9" s="10">
        <f t="shared" si="3"/>
        <v>40.243902439024396</v>
      </c>
      <c r="M9" s="10">
        <f t="shared" si="3"/>
        <v>49.126251718044372</v>
      </c>
      <c r="N9" s="10">
        <f t="shared" si="3"/>
        <v>48.985507246376812</v>
      </c>
      <c r="O9" s="13">
        <f t="shared" si="4"/>
        <v>1484.848484848485</v>
      </c>
    </row>
    <row r="10" spans="1:16" x14ac:dyDescent="0.3">
      <c r="A10" s="16" t="s">
        <v>43</v>
      </c>
      <c r="B10" s="10">
        <v>427</v>
      </c>
      <c r="C10" s="15">
        <v>4417</v>
      </c>
      <c r="D10" s="15">
        <f t="shared" si="1"/>
        <v>4844</v>
      </c>
      <c r="E10" s="13">
        <v>33</v>
      </c>
      <c r="F10" s="13">
        <f t="shared" si="2"/>
        <v>12939.39393939394</v>
      </c>
      <c r="H10" s="10">
        <v>70</v>
      </c>
      <c r="I10" s="15">
        <v>3106</v>
      </c>
      <c r="J10" s="15">
        <f t="shared" si="5"/>
        <v>3176</v>
      </c>
      <c r="K10" s="10">
        <v>33</v>
      </c>
      <c r="L10" s="10">
        <f t="shared" si="3"/>
        <v>83.606557377049185</v>
      </c>
      <c r="M10" s="10">
        <f t="shared" si="3"/>
        <v>29.680778809146481</v>
      </c>
      <c r="N10" s="10">
        <f t="shared" si="3"/>
        <v>34.434351775392237</v>
      </c>
      <c r="O10" s="13">
        <f t="shared" si="4"/>
        <v>2121.2121212121215</v>
      </c>
    </row>
    <row r="11" spans="1:16" x14ac:dyDescent="0.3">
      <c r="A11" s="16" t="s">
        <v>40</v>
      </c>
      <c r="B11" s="15">
        <v>173</v>
      </c>
      <c r="C11" s="15">
        <v>5193</v>
      </c>
      <c r="D11" s="15">
        <f t="shared" si="1"/>
        <v>5366</v>
      </c>
      <c r="E11" s="13">
        <v>33</v>
      </c>
      <c r="F11" s="13">
        <f t="shared" si="2"/>
        <v>5242.4242424242429</v>
      </c>
      <c r="H11" s="15">
        <v>95</v>
      </c>
      <c r="I11" s="15">
        <v>3525</v>
      </c>
      <c r="J11" s="15">
        <f t="shared" si="5"/>
        <v>3620</v>
      </c>
      <c r="K11" s="10">
        <v>33</v>
      </c>
      <c r="L11" s="10">
        <f t="shared" si="3"/>
        <v>45.086705202312139</v>
      </c>
      <c r="M11" s="10">
        <f t="shared" si="3"/>
        <v>32.12016175621028</v>
      </c>
      <c r="N11" s="10">
        <f t="shared" si="3"/>
        <v>32.538203503540814</v>
      </c>
      <c r="O11" s="13">
        <f t="shared" si="4"/>
        <v>2878.787878787879</v>
      </c>
    </row>
    <row r="12" spans="1:16" x14ac:dyDescent="0.3">
      <c r="A12" s="16" t="s">
        <v>41</v>
      </c>
      <c r="B12" s="10">
        <v>352</v>
      </c>
      <c r="C12" s="15">
        <v>4884</v>
      </c>
      <c r="D12" s="15">
        <f t="shared" si="1"/>
        <v>5236</v>
      </c>
      <c r="E12" s="13">
        <v>33</v>
      </c>
      <c r="F12" s="13">
        <f t="shared" si="2"/>
        <v>10666.666666666668</v>
      </c>
      <c r="H12" s="10">
        <v>71</v>
      </c>
      <c r="I12" s="15">
        <v>3123</v>
      </c>
      <c r="J12" s="15">
        <f t="shared" si="5"/>
        <v>3194</v>
      </c>
      <c r="K12" s="10">
        <v>33</v>
      </c>
      <c r="L12" s="10">
        <f t="shared" si="3"/>
        <v>79.829545454545453</v>
      </c>
      <c r="M12" s="10">
        <f t="shared" si="3"/>
        <v>36.056511056511056</v>
      </c>
      <c r="N12" s="10">
        <f t="shared" si="3"/>
        <v>38.999236058059587</v>
      </c>
      <c r="O12" s="13">
        <f t="shared" si="4"/>
        <v>2151.5151515151515</v>
      </c>
    </row>
    <row r="13" spans="1:16" x14ac:dyDescent="0.3">
      <c r="F13" s="10" t="s">
        <v>68</v>
      </c>
      <c r="G13" s="10" t="s">
        <v>69</v>
      </c>
      <c r="O13" s="10" t="s">
        <v>68</v>
      </c>
      <c r="P13" s="10" t="s">
        <v>69</v>
      </c>
    </row>
    <row r="14" spans="1:16" x14ac:dyDescent="0.3">
      <c r="F14" s="13">
        <f>AVERAGE(F4:F12)</f>
        <v>6313.1313131313136</v>
      </c>
      <c r="G14" s="10">
        <f>_xlfn.STDEV.S(F4:F12)</f>
        <v>3783.4519586747278</v>
      </c>
      <c r="L14" s="10">
        <f>AVERAGE(L4:L12)</f>
        <v>40.986677781351247</v>
      </c>
      <c r="M14" s="10">
        <f>AVERAGE(M4:M12)</f>
        <v>26.644426834891256</v>
      </c>
      <c r="N14" s="10">
        <f>AVERAGE(N4:N12)</f>
        <v>28.108168030241025</v>
      </c>
      <c r="O14" s="13">
        <f>AVERAGE(O4:O12)</f>
        <v>2767.6767676767681</v>
      </c>
      <c r="P14" s="10">
        <f>_xlfn.STDEV.S(O4:O12)</f>
        <v>1060.0647969522299</v>
      </c>
    </row>
    <row r="16" spans="1:16" x14ac:dyDescent="0.3">
      <c r="A16" s="10" t="s">
        <v>82</v>
      </c>
    </row>
    <row r="19" spans="1:6" x14ac:dyDescent="0.3">
      <c r="B19" s="10" t="s">
        <v>58</v>
      </c>
      <c r="C19" s="10" t="s">
        <v>59</v>
      </c>
      <c r="D19" s="10" t="s">
        <v>60</v>
      </c>
      <c r="E19" s="13" t="s">
        <v>1</v>
      </c>
      <c r="F19" s="13" t="s">
        <v>67</v>
      </c>
    </row>
    <row r="20" spans="1:6" x14ac:dyDescent="0.3">
      <c r="A20" s="10" t="s">
        <v>61</v>
      </c>
      <c r="B20" s="10">
        <v>59935</v>
      </c>
      <c r="C20" s="15">
        <v>27950</v>
      </c>
      <c r="D20" s="15">
        <f>+B20+C20</f>
        <v>87885</v>
      </c>
      <c r="E20" s="13">
        <v>33</v>
      </c>
      <c r="F20" s="13">
        <f>(1000/E20)*B20</f>
        <v>1816212.1212121213</v>
      </c>
    </row>
    <row r="21" spans="1:6" x14ac:dyDescent="0.3">
      <c r="A21" t="s">
        <v>146</v>
      </c>
      <c r="B21">
        <v>4178</v>
      </c>
      <c r="C21"/>
      <c r="D21" s="1">
        <v>33</v>
      </c>
      <c r="E21" s="1">
        <f>B21+C21</f>
        <v>4178</v>
      </c>
      <c r="F21">
        <f>E21/D21*1000</f>
        <v>126606.06060606061</v>
      </c>
    </row>
    <row r="22" spans="1:6" x14ac:dyDescent="0.3">
      <c r="A22" t="s">
        <v>147</v>
      </c>
      <c r="B22" s="1">
        <f>B20-B21</f>
        <v>55757</v>
      </c>
      <c r="C22"/>
      <c r="D22" s="1">
        <v>33</v>
      </c>
      <c r="E22" s="1">
        <f>B22+C22</f>
        <v>55757</v>
      </c>
      <c r="F22">
        <f>E22/D22*1000</f>
        <v>1689606.0606060605</v>
      </c>
    </row>
    <row r="23" spans="1:6" x14ac:dyDescent="0.3">
      <c r="D23" s="15"/>
      <c r="E23" s="13"/>
      <c r="F23" s="13"/>
    </row>
    <row r="30" spans="1:6" x14ac:dyDescent="0.3">
      <c r="E30" s="15"/>
      <c r="F30" s="15"/>
    </row>
    <row r="31" spans="1:6" x14ac:dyDescent="0.3">
      <c r="E31" s="15"/>
      <c r="F31" s="15"/>
    </row>
    <row r="32" spans="1:6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B23" sqref="B23:E23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7" width="9.109375" style="10"/>
    <col min="18" max="18" width="15" style="10" customWidth="1"/>
    <col min="19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170</v>
      </c>
      <c r="M3" s="8" t="s">
        <v>1</v>
      </c>
      <c r="N3" t="s">
        <v>62</v>
      </c>
      <c r="O3" t="s">
        <v>63</v>
      </c>
      <c r="P3" s="5"/>
      <c r="Q3" s="8" t="s">
        <v>67</v>
      </c>
      <c r="R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44543</v>
      </c>
      <c r="B4" s="3" t="s">
        <v>44</v>
      </c>
      <c r="C4" s="10">
        <v>121</v>
      </c>
      <c r="D4" s="15">
        <v>7532</v>
      </c>
      <c r="E4" s="15">
        <f>+C4+D4</f>
        <v>7653</v>
      </c>
      <c r="F4" s="13">
        <v>33</v>
      </c>
      <c r="G4" s="13">
        <f>(1000/F4)*C4</f>
        <v>3666.666666666667</v>
      </c>
      <c r="J4" s="10">
        <v>132</v>
      </c>
      <c r="K4" s="15">
        <v>4692</v>
      </c>
      <c r="L4" s="15">
        <f t="shared" ref="L4:L5" si="0">+J4+K4</f>
        <v>4824</v>
      </c>
      <c r="M4" s="10">
        <v>33</v>
      </c>
      <c r="N4" s="10">
        <f>+(C4-J4)/C4*100</f>
        <v>-9.0909090909090917</v>
      </c>
      <c r="O4" s="10">
        <f>+(D4-K4)/D4*100</f>
        <v>37.705788635156665</v>
      </c>
      <c r="P4" s="13">
        <f>(E4-L4)/E4*100</f>
        <v>36.965895727165815</v>
      </c>
      <c r="Q4" s="8"/>
      <c r="R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44543</v>
      </c>
      <c r="B5" s="3" t="s">
        <v>37</v>
      </c>
      <c r="C5" s="10">
        <v>62</v>
      </c>
      <c r="D5" s="15">
        <v>6015</v>
      </c>
      <c r="E5" s="15">
        <f t="shared" ref="E5:E12" si="1">+C5+D5</f>
        <v>6077</v>
      </c>
      <c r="F5" s="13">
        <v>33</v>
      </c>
      <c r="G5" s="13">
        <f t="shared" ref="G5:G12" si="2">(1000/F5)*C5</f>
        <v>1878.787878787879</v>
      </c>
      <c r="J5" s="10">
        <v>93</v>
      </c>
      <c r="K5" s="15">
        <v>4408</v>
      </c>
      <c r="L5" s="15">
        <f t="shared" si="0"/>
        <v>4501</v>
      </c>
      <c r="M5" s="10">
        <v>33</v>
      </c>
      <c r="N5" s="10">
        <f t="shared" ref="N5:N12" si="3">+(C5-J5)/C5*100</f>
        <v>-50</v>
      </c>
      <c r="O5" s="10">
        <f t="shared" ref="O5:O12" si="4">+(D5-K5)/D5*100</f>
        <v>26.716541978387365</v>
      </c>
      <c r="P5" s="13">
        <f t="shared" ref="P5:P12" si="5">(E5-L5)/E5*100</f>
        <v>25.933848938621029</v>
      </c>
      <c r="Q5" s="8"/>
      <c r="R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44543</v>
      </c>
      <c r="B6" s="3" t="s">
        <v>39</v>
      </c>
      <c r="C6" s="10">
        <v>77</v>
      </c>
      <c r="D6" s="10">
        <v>4532</v>
      </c>
      <c r="E6" s="15">
        <f>+C6+D6</f>
        <v>4609</v>
      </c>
      <c r="F6" s="13">
        <v>33</v>
      </c>
      <c r="G6" s="13">
        <f t="shared" si="2"/>
        <v>2333.3333333333335</v>
      </c>
      <c r="J6" s="10">
        <v>77</v>
      </c>
      <c r="K6" s="15">
        <v>3595</v>
      </c>
      <c r="L6" s="15">
        <f>+J6+K6</f>
        <v>3672</v>
      </c>
      <c r="M6" s="10">
        <v>33</v>
      </c>
      <c r="N6" s="10">
        <f t="shared" si="3"/>
        <v>0</v>
      </c>
      <c r="O6" s="10">
        <f t="shared" si="4"/>
        <v>20.675198587819946</v>
      </c>
      <c r="P6" s="13">
        <f t="shared" si="5"/>
        <v>20.329789542200043</v>
      </c>
      <c r="Q6" s="8"/>
      <c r="R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44543</v>
      </c>
      <c r="B7" s="3" t="s">
        <v>38</v>
      </c>
      <c r="C7" s="10">
        <v>68</v>
      </c>
      <c r="D7" s="10">
        <v>5101</v>
      </c>
      <c r="E7" s="15">
        <f t="shared" si="1"/>
        <v>5169</v>
      </c>
      <c r="F7" s="13">
        <v>33</v>
      </c>
      <c r="G7" s="13">
        <f t="shared" si="2"/>
        <v>2060.6060606060605</v>
      </c>
      <c r="J7" s="10">
        <v>153</v>
      </c>
      <c r="K7" s="15">
        <v>5182</v>
      </c>
      <c r="L7" s="15">
        <f>+J7+K7</f>
        <v>5335</v>
      </c>
      <c r="M7" s="10">
        <v>33</v>
      </c>
      <c r="N7" s="10">
        <f t="shared" si="3"/>
        <v>-125</v>
      </c>
      <c r="O7" s="10">
        <f t="shared" si="4"/>
        <v>-1.5879239364830426</v>
      </c>
      <c r="P7" s="13">
        <f t="shared" si="5"/>
        <v>-3.2114528922422134</v>
      </c>
      <c r="Q7" s="8"/>
      <c r="R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44543</v>
      </c>
      <c r="B8" s="3" t="s">
        <v>36</v>
      </c>
      <c r="C8" s="10">
        <v>91</v>
      </c>
      <c r="D8" s="15">
        <v>5086</v>
      </c>
      <c r="E8" s="15">
        <f t="shared" si="1"/>
        <v>5177</v>
      </c>
      <c r="F8" s="13">
        <v>33</v>
      </c>
      <c r="G8" s="13">
        <f t="shared" si="2"/>
        <v>2757.5757575757575</v>
      </c>
      <c r="J8" s="10">
        <v>59</v>
      </c>
      <c r="K8" s="15">
        <v>4513</v>
      </c>
      <c r="L8" s="15">
        <f t="shared" ref="L8:L12" si="6">+J8+K8</f>
        <v>4572</v>
      </c>
      <c r="M8" s="10">
        <v>33</v>
      </c>
      <c r="N8" s="10">
        <f t="shared" si="3"/>
        <v>35.164835164835168</v>
      </c>
      <c r="O8" s="10">
        <f t="shared" si="4"/>
        <v>11.266220998820291</v>
      </c>
      <c r="P8" s="13">
        <f t="shared" si="5"/>
        <v>11.686304809735368</v>
      </c>
      <c r="Q8" s="8"/>
      <c r="R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44543</v>
      </c>
      <c r="B9" s="3" t="s">
        <v>42</v>
      </c>
      <c r="C9" s="10">
        <v>19</v>
      </c>
      <c r="D9" s="15">
        <v>7397</v>
      </c>
      <c r="E9" s="15">
        <f t="shared" si="1"/>
        <v>7416</v>
      </c>
      <c r="F9" s="13">
        <v>33</v>
      </c>
      <c r="G9" s="13">
        <f t="shared" si="2"/>
        <v>575.75757575757575</v>
      </c>
      <c r="J9" s="10">
        <v>11</v>
      </c>
      <c r="K9" s="15">
        <v>3757</v>
      </c>
      <c r="L9" s="15">
        <f t="shared" si="6"/>
        <v>3768</v>
      </c>
      <c r="M9" s="10">
        <v>33</v>
      </c>
      <c r="N9" s="10">
        <f t="shared" si="3"/>
        <v>42.105263157894733</v>
      </c>
      <c r="O9" s="10">
        <f t="shared" si="4"/>
        <v>49.209138840070295</v>
      </c>
      <c r="P9" s="13">
        <f t="shared" si="5"/>
        <v>49.190938511326863</v>
      </c>
      <c r="Q9" s="8"/>
      <c r="R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44543</v>
      </c>
      <c r="B10" s="3" t="s">
        <v>43</v>
      </c>
      <c r="C10" s="10">
        <v>170</v>
      </c>
      <c r="D10" s="15">
        <v>5669</v>
      </c>
      <c r="E10" s="15">
        <f t="shared" si="1"/>
        <v>5839</v>
      </c>
      <c r="F10" s="13">
        <v>33</v>
      </c>
      <c r="G10" s="13">
        <f t="shared" si="2"/>
        <v>5151.515151515152</v>
      </c>
      <c r="J10" s="10">
        <v>67</v>
      </c>
      <c r="K10" s="15">
        <v>3929</v>
      </c>
      <c r="L10" s="15">
        <f t="shared" si="6"/>
        <v>3996</v>
      </c>
      <c r="M10" s="10">
        <v>33</v>
      </c>
      <c r="N10" s="10">
        <f t="shared" si="3"/>
        <v>60.588235294117645</v>
      </c>
      <c r="O10" s="10">
        <f t="shared" si="4"/>
        <v>30.693243958370083</v>
      </c>
      <c r="P10" s="13">
        <f t="shared" si="5"/>
        <v>31.563623908203457</v>
      </c>
      <c r="Q10" s="8"/>
      <c r="R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44543</v>
      </c>
      <c r="B11" s="3" t="s">
        <v>40</v>
      </c>
      <c r="C11" s="15">
        <v>224</v>
      </c>
      <c r="D11" s="15">
        <v>6631</v>
      </c>
      <c r="E11" s="15">
        <f t="shared" si="1"/>
        <v>6855</v>
      </c>
      <c r="F11" s="13">
        <v>33</v>
      </c>
      <c r="G11" s="13">
        <f t="shared" si="2"/>
        <v>6787.878787878788</v>
      </c>
      <c r="J11" s="15">
        <v>84</v>
      </c>
      <c r="K11" s="15">
        <v>6924</v>
      </c>
      <c r="L11" s="15">
        <f t="shared" si="6"/>
        <v>7008</v>
      </c>
      <c r="M11" s="10">
        <v>33</v>
      </c>
      <c r="N11" s="10">
        <f t="shared" si="3"/>
        <v>62.5</v>
      </c>
      <c r="O11" s="10">
        <f t="shared" si="4"/>
        <v>-4.4186397225154579</v>
      </c>
      <c r="P11" s="13">
        <f t="shared" si="5"/>
        <v>-2.2319474835886215</v>
      </c>
      <c r="Q11" s="8"/>
      <c r="R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44543</v>
      </c>
      <c r="B12" s="3" t="s">
        <v>41</v>
      </c>
      <c r="C12" s="10">
        <v>159</v>
      </c>
      <c r="D12" s="15">
        <v>5490</v>
      </c>
      <c r="E12" s="15">
        <f t="shared" si="1"/>
        <v>5649</v>
      </c>
      <c r="F12" s="13">
        <v>33</v>
      </c>
      <c r="G12" s="13">
        <f t="shared" si="2"/>
        <v>4818.181818181818</v>
      </c>
      <c r="J12" s="10">
        <v>72</v>
      </c>
      <c r="K12" s="15">
        <v>4157</v>
      </c>
      <c r="L12" s="15">
        <f t="shared" si="6"/>
        <v>4229</v>
      </c>
      <c r="M12" s="10">
        <v>33</v>
      </c>
      <c r="N12" s="10">
        <f t="shared" si="3"/>
        <v>54.716981132075468</v>
      </c>
      <c r="O12" s="10">
        <f t="shared" si="4"/>
        <v>24.280510018214937</v>
      </c>
      <c r="P12" s="13">
        <f t="shared" si="5"/>
        <v>25.137192423437778</v>
      </c>
      <c r="Q12" s="8"/>
      <c r="R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3336.7003367003367</v>
      </c>
      <c r="G14">
        <f>_xlfn.STDEV.S(G4:G12)</f>
        <v>1943.7949853329728</v>
      </c>
      <c r="H14"/>
      <c r="I14"/>
      <c r="J14"/>
      <c r="K14"/>
      <c r="L14"/>
      <c r="M14"/>
      <c r="N14"/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61</v>
      </c>
      <c r="B19" s="10">
        <v>63706</v>
      </c>
      <c r="C19" s="15">
        <v>21367</v>
      </c>
      <c r="D19" s="15">
        <v>33</v>
      </c>
      <c r="E19" s="13">
        <f>B19+C19</f>
        <v>85073</v>
      </c>
      <c r="F19" s="13">
        <f>(1000/D19)*B19</f>
        <v>1930484.8484848486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7398</v>
      </c>
      <c r="C20"/>
      <c r="D20" s="15">
        <v>33</v>
      </c>
      <c r="E20" s="13">
        <f t="shared" ref="E20:E23" si="7">B20+C20</f>
        <v>7398</v>
      </c>
      <c r="F20" s="13">
        <f>(1000/D20)*B20</f>
        <v>224181.81818181821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56308</v>
      </c>
      <c r="C21"/>
      <c r="D21" s="15">
        <v>33</v>
      </c>
      <c r="E21" s="13">
        <f t="shared" si="7"/>
        <v>56308</v>
      </c>
      <c r="F21" s="13">
        <f>(1000/D21)*B21</f>
        <v>1706303.0303030303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A23" s="10" t="s">
        <v>81</v>
      </c>
      <c r="B23" s="10">
        <v>54</v>
      </c>
      <c r="C23" s="10">
        <v>4439</v>
      </c>
      <c r="D23" s="15">
        <v>34</v>
      </c>
      <c r="E23" s="13">
        <f t="shared" si="7"/>
        <v>4493</v>
      </c>
      <c r="F23" s="13">
        <f>E23/D23*1000</f>
        <v>132147.05882352943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B23" sqref="B23:F24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Q3" s="5"/>
      <c r="R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44544</v>
      </c>
      <c r="B4" s="3" t="s">
        <v>44</v>
      </c>
      <c r="C4" s="10">
        <v>111</v>
      </c>
      <c r="D4" s="15">
        <v>3076</v>
      </c>
      <c r="E4" s="15">
        <f>+C4+D4</f>
        <v>3187</v>
      </c>
      <c r="F4" s="13">
        <v>33</v>
      </c>
      <c r="G4" s="13">
        <f>(1000/F4)*C4</f>
        <v>3363.636363636364</v>
      </c>
      <c r="J4" s="10">
        <v>112</v>
      </c>
      <c r="K4" s="15">
        <v>3042</v>
      </c>
      <c r="L4" s="15">
        <f t="shared" ref="L4:L5" si="0">+J4+K4</f>
        <v>3154</v>
      </c>
      <c r="M4" s="10">
        <v>33</v>
      </c>
      <c r="N4" s="10">
        <f t="shared" ref="N4:N12" si="1">+(C4-J4)/C4*100</f>
        <v>-0.90090090090090091</v>
      </c>
      <c r="O4" s="10">
        <f t="shared" ref="O4:O12" si="2">+(D4-K4)/D4*100</f>
        <v>1.1053315994798438</v>
      </c>
      <c r="P4" s="13">
        <f t="shared" ref="P4:P12" si="3">(E4-L4)/E4*100</f>
        <v>1.0354565422026984</v>
      </c>
      <c r="Q4" s="8">
        <f>(1000/M4)*J4</f>
        <v>3393.939393939394</v>
      </c>
      <c r="R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44544</v>
      </c>
      <c r="B5" s="3" t="s">
        <v>37</v>
      </c>
      <c r="C5" s="10">
        <v>54</v>
      </c>
      <c r="D5" s="15">
        <v>2151</v>
      </c>
      <c r="E5" s="15">
        <f t="shared" ref="E5:E12" si="4">+C5+D5</f>
        <v>2205</v>
      </c>
      <c r="F5" s="13">
        <v>33</v>
      </c>
      <c r="G5" s="13">
        <f t="shared" ref="G5:G12" si="5">(1000/F5)*C5</f>
        <v>1636.3636363636365</v>
      </c>
      <c r="J5" s="10">
        <v>22</v>
      </c>
      <c r="K5" s="15">
        <v>1721</v>
      </c>
      <c r="L5" s="15">
        <f t="shared" si="0"/>
        <v>1743</v>
      </c>
      <c r="M5" s="10">
        <v>33</v>
      </c>
      <c r="N5" s="10">
        <f t="shared" si="1"/>
        <v>59.259259259259252</v>
      </c>
      <c r="O5" s="10">
        <f t="shared" si="2"/>
        <v>19.9907019990702</v>
      </c>
      <c r="P5" s="13">
        <f t="shared" si="3"/>
        <v>20.952380952380953</v>
      </c>
      <c r="Q5" s="8">
        <f t="shared" ref="Q5:Q12" si="6">(1000/M5)*J5</f>
        <v>666.66666666666674</v>
      </c>
      <c r="R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44544</v>
      </c>
      <c r="B6" s="3" t="s">
        <v>39</v>
      </c>
      <c r="C6" s="10">
        <v>230</v>
      </c>
      <c r="D6" s="10">
        <v>2442</v>
      </c>
      <c r="E6" s="15">
        <f>+C6+D6</f>
        <v>2672</v>
      </c>
      <c r="F6" s="13">
        <v>33</v>
      </c>
      <c r="G6" s="13">
        <f t="shared" si="5"/>
        <v>6969.69696969697</v>
      </c>
      <c r="J6" s="10">
        <v>85</v>
      </c>
      <c r="K6" s="15">
        <v>2673</v>
      </c>
      <c r="L6" s="15">
        <f>+J6+K6</f>
        <v>2758</v>
      </c>
      <c r="M6" s="10">
        <v>33</v>
      </c>
      <c r="N6" s="10">
        <f t="shared" si="1"/>
        <v>63.04347826086957</v>
      </c>
      <c r="O6" s="10">
        <f t="shared" si="2"/>
        <v>-9.4594594594594597</v>
      </c>
      <c r="P6" s="13">
        <f t="shared" si="3"/>
        <v>-3.2185628742514969</v>
      </c>
      <c r="Q6" s="8">
        <f t="shared" si="6"/>
        <v>2575.757575757576</v>
      </c>
      <c r="R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44544</v>
      </c>
      <c r="B7" s="3" t="s">
        <v>38</v>
      </c>
      <c r="C7" s="10">
        <v>55</v>
      </c>
      <c r="D7" s="10">
        <v>2261</v>
      </c>
      <c r="E7" s="15">
        <f t="shared" si="4"/>
        <v>2316</v>
      </c>
      <c r="F7" s="13">
        <v>33</v>
      </c>
      <c r="G7" s="13">
        <f t="shared" si="5"/>
        <v>1666.6666666666667</v>
      </c>
      <c r="J7" s="10">
        <v>40</v>
      </c>
      <c r="K7" s="15">
        <v>2279</v>
      </c>
      <c r="L7" s="15">
        <f>+J7+K7</f>
        <v>2319</v>
      </c>
      <c r="M7" s="10">
        <v>33</v>
      </c>
      <c r="N7" s="10">
        <f t="shared" si="1"/>
        <v>27.27272727272727</v>
      </c>
      <c r="O7" s="10">
        <f t="shared" si="2"/>
        <v>-0.79610791685095095</v>
      </c>
      <c r="P7" s="13">
        <f t="shared" si="3"/>
        <v>-0.1295336787564767</v>
      </c>
      <c r="Q7" s="8">
        <f t="shared" si="6"/>
        <v>1212.1212121212122</v>
      </c>
      <c r="R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44544</v>
      </c>
      <c r="B8" s="3" t="s">
        <v>36</v>
      </c>
      <c r="C8" s="10">
        <v>51</v>
      </c>
      <c r="D8" s="15">
        <v>2286</v>
      </c>
      <c r="E8" s="15">
        <f t="shared" si="4"/>
        <v>2337</v>
      </c>
      <c r="F8" s="13">
        <v>33</v>
      </c>
      <c r="G8" s="13">
        <f t="shared" si="5"/>
        <v>1545.4545454545455</v>
      </c>
      <c r="J8" s="10">
        <v>65</v>
      </c>
      <c r="K8" s="15">
        <v>2413</v>
      </c>
      <c r="L8" s="15">
        <f t="shared" ref="L8:L12" si="7">+J8+K8</f>
        <v>2478</v>
      </c>
      <c r="M8" s="10">
        <v>33</v>
      </c>
      <c r="N8" s="10">
        <f t="shared" si="1"/>
        <v>-27.450980392156865</v>
      </c>
      <c r="O8" s="10">
        <f t="shared" si="2"/>
        <v>-5.5555555555555554</v>
      </c>
      <c r="P8" s="13">
        <f t="shared" si="3"/>
        <v>-6.033376123234917</v>
      </c>
      <c r="Q8" s="8">
        <f t="shared" si="6"/>
        <v>1969.6969696969697</v>
      </c>
      <c r="R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44544</v>
      </c>
      <c r="B9" s="3" t="s">
        <v>42</v>
      </c>
      <c r="C9" s="10">
        <v>63</v>
      </c>
      <c r="D9" s="15">
        <v>2601</v>
      </c>
      <c r="E9" s="15">
        <f t="shared" si="4"/>
        <v>2664</v>
      </c>
      <c r="F9" s="13">
        <v>33</v>
      </c>
      <c r="G9" s="13">
        <f t="shared" si="5"/>
        <v>1909.0909090909092</v>
      </c>
      <c r="J9" s="10">
        <v>49</v>
      </c>
      <c r="K9" s="15">
        <v>3243</v>
      </c>
      <c r="L9" s="15">
        <f t="shared" si="7"/>
        <v>3292</v>
      </c>
      <c r="M9" s="10">
        <v>33</v>
      </c>
      <c r="N9" s="10">
        <f t="shared" si="1"/>
        <v>22.222222222222221</v>
      </c>
      <c r="O9" s="10">
        <f t="shared" si="2"/>
        <v>-24.682814302191463</v>
      </c>
      <c r="P9" s="13">
        <f t="shared" si="3"/>
        <v>-23.573573573573572</v>
      </c>
      <c r="Q9" s="8">
        <f t="shared" si="6"/>
        <v>1484.848484848485</v>
      </c>
      <c r="R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44544</v>
      </c>
      <c r="B10" s="3" t="s">
        <v>43</v>
      </c>
      <c r="C10" s="10">
        <v>80</v>
      </c>
      <c r="D10" s="15">
        <v>2472</v>
      </c>
      <c r="E10" s="15">
        <f t="shared" si="4"/>
        <v>2552</v>
      </c>
      <c r="F10" s="13">
        <v>33</v>
      </c>
      <c r="G10" s="13">
        <f t="shared" si="5"/>
        <v>2424.2424242424245</v>
      </c>
      <c r="J10" s="10">
        <v>58</v>
      </c>
      <c r="K10" s="15">
        <v>2288</v>
      </c>
      <c r="L10" s="15">
        <f t="shared" si="7"/>
        <v>2346</v>
      </c>
      <c r="M10" s="10">
        <v>33</v>
      </c>
      <c r="N10" s="10">
        <f t="shared" si="1"/>
        <v>27.500000000000004</v>
      </c>
      <c r="O10" s="10">
        <f t="shared" si="2"/>
        <v>7.4433656957928811</v>
      </c>
      <c r="P10" s="13">
        <f t="shared" si="3"/>
        <v>8.0721003134796234</v>
      </c>
      <c r="Q10" s="8">
        <f t="shared" si="6"/>
        <v>1757.5757575757577</v>
      </c>
      <c r="R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44544</v>
      </c>
      <c r="B11" s="3" t="s">
        <v>40</v>
      </c>
      <c r="C11" s="15">
        <v>189</v>
      </c>
      <c r="D11" s="15">
        <v>12498</v>
      </c>
      <c r="E11" s="15">
        <f t="shared" si="4"/>
        <v>12687</v>
      </c>
      <c r="F11" s="13">
        <v>33</v>
      </c>
      <c r="G11" s="13">
        <f t="shared" si="5"/>
        <v>5727.2727272727279</v>
      </c>
      <c r="J11" s="15">
        <v>457</v>
      </c>
      <c r="K11" s="15">
        <v>18352</v>
      </c>
      <c r="L11" s="15">
        <f t="shared" si="7"/>
        <v>18809</v>
      </c>
      <c r="M11" s="10">
        <v>33</v>
      </c>
      <c r="N11" s="10">
        <f t="shared" si="1"/>
        <v>-141.7989417989418</v>
      </c>
      <c r="O11" s="10">
        <f t="shared" si="2"/>
        <v>-46.83949431909106</v>
      </c>
      <c r="P11" s="13">
        <f t="shared" si="3"/>
        <v>-48.254118388902022</v>
      </c>
      <c r="Q11" s="8">
        <f t="shared" si="6"/>
        <v>13848.48484848485</v>
      </c>
      <c r="R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44544</v>
      </c>
      <c r="B12" s="3" t="s">
        <v>41</v>
      </c>
      <c r="C12" s="10">
        <v>84</v>
      </c>
      <c r="D12" s="15">
        <v>2588</v>
      </c>
      <c r="E12" s="15">
        <f t="shared" si="4"/>
        <v>2672</v>
      </c>
      <c r="F12" s="13">
        <v>33</v>
      </c>
      <c r="G12" s="13">
        <f t="shared" si="5"/>
        <v>2545.4545454545455</v>
      </c>
      <c r="J12" s="10">
        <v>69</v>
      </c>
      <c r="K12" s="15">
        <v>3028</v>
      </c>
      <c r="L12" s="15">
        <f t="shared" si="7"/>
        <v>3097</v>
      </c>
      <c r="M12" s="10">
        <v>33</v>
      </c>
      <c r="N12" s="10">
        <f t="shared" si="1"/>
        <v>17.857142857142858</v>
      </c>
      <c r="O12" s="10">
        <f t="shared" si="2"/>
        <v>-17.001545595054097</v>
      </c>
      <c r="P12" s="13">
        <f t="shared" si="3"/>
        <v>-15.905688622754491</v>
      </c>
      <c r="Q12" s="8">
        <f t="shared" si="6"/>
        <v>2090.909090909091</v>
      </c>
      <c r="R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 t="s">
        <v>68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3087.5420875420878</v>
      </c>
      <c r="G14">
        <f>_xlfn.STDEV.S(G4:G12)</f>
        <v>1960.259702231788</v>
      </c>
      <c r="H14"/>
      <c r="I14"/>
      <c r="J14"/>
      <c r="K14"/>
      <c r="L14"/>
      <c r="M14"/>
      <c r="N14"/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61</v>
      </c>
      <c r="B19" s="10">
        <v>41281</v>
      </c>
      <c r="C19" s="15">
        <v>10386</v>
      </c>
      <c r="D19" s="15">
        <v>33</v>
      </c>
      <c r="E19" s="13">
        <v>33</v>
      </c>
      <c r="F19" s="13">
        <f>(1000/E19)*B19</f>
        <v>1250939.393939394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2059</v>
      </c>
      <c r="C20"/>
      <c r="D20" s="1">
        <v>33</v>
      </c>
      <c r="E20" s="1">
        <f>B20+C20</f>
        <v>2059</v>
      </c>
      <c r="F20">
        <f>E20/D20*1000</f>
        <v>62393.939393939392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39222</v>
      </c>
      <c r="C21"/>
      <c r="D21" s="1">
        <v>33</v>
      </c>
      <c r="E21" s="1">
        <f>B21+C21</f>
        <v>39222</v>
      </c>
      <c r="F21">
        <f>E21/D21*1000</f>
        <v>1188545.4545454546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A22" s="10" t="s">
        <v>81</v>
      </c>
      <c r="B22" s="10">
        <v>15</v>
      </c>
      <c r="C22" s="10">
        <v>6293</v>
      </c>
      <c r="D22" s="13">
        <v>34</v>
      </c>
      <c r="E22" s="1">
        <f t="shared" ref="E22:E24" si="8">B22+C22</f>
        <v>6308</v>
      </c>
      <c r="F22">
        <f t="shared" ref="F22:F24" si="9">E22/D22*1000</f>
        <v>185529.41176470587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A23" s="10" t="s">
        <v>167</v>
      </c>
      <c r="B23" s="10">
        <v>39</v>
      </c>
      <c r="C23" s="10">
        <v>6493</v>
      </c>
      <c r="D23" s="13">
        <v>35</v>
      </c>
      <c r="E23" s="1">
        <f t="shared" si="8"/>
        <v>6532</v>
      </c>
      <c r="F23">
        <f t="shared" si="9"/>
        <v>186628.57142857142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 s="10" t="s">
        <v>168</v>
      </c>
      <c r="B24" s="10">
        <v>21</v>
      </c>
      <c r="C24" s="10">
        <v>9954</v>
      </c>
      <c r="D24" s="13">
        <v>36</v>
      </c>
      <c r="E24" s="1">
        <f t="shared" si="8"/>
        <v>9975</v>
      </c>
      <c r="F24">
        <f t="shared" si="9"/>
        <v>277083.33333333331</v>
      </c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A4" sqref="A4:P13"/>
    </sheetView>
  </sheetViews>
  <sheetFormatPr defaultColWidth="9.109375" defaultRowHeight="14.4" x14ac:dyDescent="0.3"/>
  <cols>
    <col min="1" max="1" width="17.6640625" style="10" customWidth="1"/>
    <col min="2" max="2" width="18.88671875" style="10" customWidth="1"/>
    <col min="3" max="4" width="14" style="10" customWidth="1"/>
    <col min="5" max="5" width="15.6640625" style="10" customWidth="1"/>
    <col min="6" max="6" width="9.109375" style="10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44432</v>
      </c>
      <c r="B4" s="10">
        <v>1</v>
      </c>
      <c r="C4" s="10">
        <v>64</v>
      </c>
      <c r="D4" s="10">
        <v>740</v>
      </c>
      <c r="E4" s="15">
        <f>+C4+D4</f>
        <v>804</v>
      </c>
      <c r="F4" s="10">
        <v>33</v>
      </c>
      <c r="G4" s="13">
        <f>(1000/F4)*C4</f>
        <v>1939.3939393939395</v>
      </c>
      <c r="I4" s="10">
        <v>48</v>
      </c>
      <c r="J4" s="10">
        <v>661</v>
      </c>
      <c r="K4" s="15">
        <f>I4+J4</f>
        <v>709</v>
      </c>
      <c r="L4" s="10">
        <v>33</v>
      </c>
      <c r="M4" s="10">
        <f>+(C4-I4)/C4*100</f>
        <v>25</v>
      </c>
      <c r="N4" s="10">
        <f>+(D4-J4)/D4*100</f>
        <v>10.675675675675675</v>
      </c>
      <c r="O4" s="10">
        <f>+(E4-K4)/E4*100</f>
        <v>11.815920398009951</v>
      </c>
      <c r="P4" s="13">
        <f>(1000/L4)*I4</f>
        <v>1454.5454545454545</v>
      </c>
    </row>
    <row r="5" spans="1:16" x14ac:dyDescent="0.3">
      <c r="A5" s="2">
        <v>44432</v>
      </c>
      <c r="B5" s="10">
        <v>2</v>
      </c>
      <c r="C5" s="10">
        <v>58</v>
      </c>
      <c r="D5" s="10">
        <v>916</v>
      </c>
      <c r="E5" s="15">
        <f t="shared" ref="E5:E13" si="0">+C5+D5</f>
        <v>974</v>
      </c>
      <c r="F5" s="10">
        <v>33</v>
      </c>
      <c r="G5" s="13">
        <f t="shared" ref="G5:G13" si="1">(1000/F5)*C5</f>
        <v>1757.5757575757577</v>
      </c>
      <c r="I5" s="10">
        <v>36</v>
      </c>
      <c r="J5" s="10">
        <v>770</v>
      </c>
      <c r="K5" s="15">
        <f t="shared" ref="K5:K13" si="2">I5+J5</f>
        <v>806</v>
      </c>
      <c r="L5" s="10">
        <v>33</v>
      </c>
      <c r="M5" s="10">
        <f t="shared" ref="M5:M13" si="3">+(C5-I5)/C5*100</f>
        <v>37.931034482758619</v>
      </c>
      <c r="N5" s="10">
        <f t="shared" ref="N5:N13" si="4">+(D5-J5)/D5*100</f>
        <v>15.938864628820962</v>
      </c>
      <c r="O5" s="10">
        <f t="shared" ref="O5:O13" si="5">+(E5-K5)/E5*100</f>
        <v>17.248459958932237</v>
      </c>
      <c r="P5" s="13">
        <f t="shared" ref="P5:P13" si="6">(1000/L5)*I5</f>
        <v>1090.909090909091</v>
      </c>
    </row>
    <row r="6" spans="1:16" x14ac:dyDescent="0.3">
      <c r="A6" s="2">
        <v>44432</v>
      </c>
      <c r="B6" s="10">
        <v>3</v>
      </c>
      <c r="C6" s="10">
        <v>52</v>
      </c>
      <c r="D6" s="15">
        <v>1365</v>
      </c>
      <c r="E6" s="15">
        <f t="shared" si="0"/>
        <v>1417</v>
      </c>
      <c r="F6" s="10">
        <v>33</v>
      </c>
      <c r="G6" s="13">
        <f t="shared" si="1"/>
        <v>1575.7575757575758</v>
      </c>
      <c r="I6" s="10">
        <v>37</v>
      </c>
      <c r="J6" s="15">
        <v>1410</v>
      </c>
      <c r="K6" s="15">
        <f t="shared" si="2"/>
        <v>1447</v>
      </c>
      <c r="L6" s="10">
        <v>33</v>
      </c>
      <c r="M6" s="10">
        <f t="shared" si="3"/>
        <v>28.846153846153843</v>
      </c>
      <c r="N6" s="10">
        <f t="shared" si="4"/>
        <v>-3.296703296703297</v>
      </c>
      <c r="O6" s="10">
        <f t="shared" si="5"/>
        <v>-2.1171489061397319</v>
      </c>
      <c r="P6" s="13">
        <f t="shared" si="6"/>
        <v>1121.2121212121212</v>
      </c>
    </row>
    <row r="7" spans="1:16" x14ac:dyDescent="0.3">
      <c r="A7" s="2">
        <v>44432</v>
      </c>
      <c r="B7" s="10">
        <v>4</v>
      </c>
      <c r="C7" s="10">
        <v>36</v>
      </c>
      <c r="D7" s="15">
        <v>1173</v>
      </c>
      <c r="E7" s="15">
        <f t="shared" si="0"/>
        <v>1209</v>
      </c>
      <c r="F7" s="10">
        <v>33</v>
      </c>
      <c r="G7" s="13">
        <f t="shared" si="1"/>
        <v>1090.909090909091</v>
      </c>
      <c r="I7" s="10">
        <v>39</v>
      </c>
      <c r="J7" s="15">
        <v>1858</v>
      </c>
      <c r="K7" s="15">
        <f t="shared" si="2"/>
        <v>1897</v>
      </c>
      <c r="L7" s="10">
        <v>33</v>
      </c>
      <c r="M7" s="10">
        <f t="shared" si="3"/>
        <v>-8.3333333333333321</v>
      </c>
      <c r="N7" s="10">
        <f t="shared" si="4"/>
        <v>-58.397271952259167</v>
      </c>
      <c r="O7" s="10">
        <f t="shared" si="5"/>
        <v>-56.906534325889169</v>
      </c>
      <c r="P7" s="13">
        <f t="shared" si="6"/>
        <v>1181.818181818182</v>
      </c>
    </row>
    <row r="8" spans="1:16" x14ac:dyDescent="0.3">
      <c r="A8" s="2">
        <v>44432</v>
      </c>
      <c r="B8" s="10">
        <v>5</v>
      </c>
      <c r="C8" s="10">
        <v>59</v>
      </c>
      <c r="D8" s="15">
        <v>1388</v>
      </c>
      <c r="E8" s="15">
        <f t="shared" si="0"/>
        <v>1447</v>
      </c>
      <c r="F8" s="10">
        <v>33</v>
      </c>
      <c r="G8" s="13">
        <f t="shared" si="1"/>
        <v>1787.878787878788</v>
      </c>
      <c r="I8" s="10">
        <v>57</v>
      </c>
      <c r="J8" s="15">
        <v>1554</v>
      </c>
      <c r="K8" s="15">
        <f t="shared" si="2"/>
        <v>1611</v>
      </c>
      <c r="L8" s="10">
        <v>33</v>
      </c>
      <c r="M8" s="10">
        <f t="shared" si="3"/>
        <v>3.3898305084745761</v>
      </c>
      <c r="N8" s="10">
        <f t="shared" si="4"/>
        <v>-11.959654178674352</v>
      </c>
      <c r="O8" s="10">
        <f t="shared" si="5"/>
        <v>-11.333794056668971</v>
      </c>
      <c r="P8" s="13">
        <f t="shared" si="6"/>
        <v>1727.2727272727273</v>
      </c>
    </row>
    <row r="9" spans="1:16" x14ac:dyDescent="0.3">
      <c r="A9" s="2">
        <v>44432</v>
      </c>
      <c r="B9" s="10">
        <v>6</v>
      </c>
      <c r="C9" s="10">
        <v>57</v>
      </c>
      <c r="D9" s="15">
        <v>1432</v>
      </c>
      <c r="E9" s="15">
        <f t="shared" si="0"/>
        <v>1489</v>
      </c>
      <c r="F9" s="10">
        <v>33</v>
      </c>
      <c r="G9" s="13">
        <f t="shared" si="1"/>
        <v>1727.2727272727273</v>
      </c>
      <c r="I9" s="10">
        <v>42</v>
      </c>
      <c r="J9" s="15">
        <v>1404</v>
      </c>
      <c r="K9" s="15">
        <f t="shared" si="2"/>
        <v>1446</v>
      </c>
      <c r="L9" s="10">
        <v>33</v>
      </c>
      <c r="M9" s="10">
        <f t="shared" si="3"/>
        <v>26.315789473684209</v>
      </c>
      <c r="N9" s="10">
        <f t="shared" si="4"/>
        <v>1.9553072625698324</v>
      </c>
      <c r="O9" s="10">
        <f t="shared" si="5"/>
        <v>2.8878441907320349</v>
      </c>
      <c r="P9" s="13">
        <f t="shared" si="6"/>
        <v>1272.7272727272727</v>
      </c>
    </row>
    <row r="10" spans="1:16" x14ac:dyDescent="0.3">
      <c r="A10" s="2">
        <v>44432</v>
      </c>
      <c r="B10" s="10">
        <v>7</v>
      </c>
      <c r="C10" s="10">
        <v>39</v>
      </c>
      <c r="D10" s="15">
        <v>1336</v>
      </c>
      <c r="E10" s="15">
        <f t="shared" si="0"/>
        <v>1375</v>
      </c>
      <c r="F10" s="10">
        <v>33</v>
      </c>
      <c r="G10" s="13">
        <f t="shared" si="1"/>
        <v>1181.818181818182</v>
      </c>
      <c r="I10" s="10">
        <v>34</v>
      </c>
      <c r="J10" s="15">
        <v>1149</v>
      </c>
      <c r="K10" s="15">
        <f t="shared" si="2"/>
        <v>1183</v>
      </c>
      <c r="L10" s="10">
        <v>33</v>
      </c>
      <c r="M10" s="10">
        <f t="shared" si="3"/>
        <v>12.820512820512819</v>
      </c>
      <c r="N10" s="10">
        <f t="shared" si="4"/>
        <v>13.997005988023952</v>
      </c>
      <c r="O10" s="10">
        <f t="shared" si="5"/>
        <v>13.963636363636365</v>
      </c>
      <c r="P10" s="13">
        <f t="shared" si="6"/>
        <v>1030.3030303030303</v>
      </c>
    </row>
    <row r="11" spans="1:16" x14ac:dyDescent="0.3">
      <c r="A11" s="2">
        <v>44432</v>
      </c>
      <c r="B11" s="10">
        <v>8</v>
      </c>
      <c r="C11" s="10">
        <v>40</v>
      </c>
      <c r="D11" s="15">
        <v>1371</v>
      </c>
      <c r="E11" s="15">
        <f t="shared" si="0"/>
        <v>1411</v>
      </c>
      <c r="F11" s="10">
        <v>33</v>
      </c>
      <c r="G11" s="13">
        <f t="shared" si="1"/>
        <v>1212.1212121212122</v>
      </c>
      <c r="I11" s="10">
        <v>33</v>
      </c>
      <c r="J11" s="15">
        <v>1495</v>
      </c>
      <c r="K11" s="15">
        <f t="shared" si="2"/>
        <v>1528</v>
      </c>
      <c r="L11" s="10">
        <v>33</v>
      </c>
      <c r="M11" s="10">
        <f t="shared" si="3"/>
        <v>17.5</v>
      </c>
      <c r="N11" s="10">
        <f t="shared" si="4"/>
        <v>-9.0444930707512761</v>
      </c>
      <c r="O11" s="10">
        <f t="shared" si="5"/>
        <v>-8.2919914953933382</v>
      </c>
      <c r="P11" s="13">
        <f t="shared" si="6"/>
        <v>1000</v>
      </c>
    </row>
    <row r="12" spans="1:16" x14ac:dyDescent="0.3">
      <c r="A12" s="2">
        <v>44432</v>
      </c>
      <c r="B12" s="10">
        <v>9</v>
      </c>
      <c r="C12" s="10">
        <v>53</v>
      </c>
      <c r="D12" s="15">
        <v>1331</v>
      </c>
      <c r="E12" s="15">
        <f t="shared" si="0"/>
        <v>1384</v>
      </c>
      <c r="F12" s="10">
        <v>33</v>
      </c>
      <c r="G12" s="13">
        <f t="shared" si="1"/>
        <v>1606.0606060606062</v>
      </c>
      <c r="I12" s="10">
        <v>88</v>
      </c>
      <c r="J12" s="15">
        <v>1400</v>
      </c>
      <c r="K12" s="15">
        <f t="shared" si="2"/>
        <v>1488</v>
      </c>
      <c r="L12" s="10">
        <v>33</v>
      </c>
      <c r="M12" s="10">
        <f t="shared" si="3"/>
        <v>-66.037735849056602</v>
      </c>
      <c r="N12" s="10">
        <f t="shared" si="4"/>
        <v>-5.1840721262208866</v>
      </c>
      <c r="O12" s="10">
        <f t="shared" si="5"/>
        <v>-7.5144508670520231</v>
      </c>
      <c r="P12" s="13">
        <f t="shared" si="6"/>
        <v>2666.666666666667</v>
      </c>
    </row>
    <row r="13" spans="1:16" x14ac:dyDescent="0.3">
      <c r="A13" s="2">
        <v>44432</v>
      </c>
      <c r="B13" s="10">
        <v>10</v>
      </c>
      <c r="C13" s="10">
        <v>53</v>
      </c>
      <c r="D13" s="15">
        <v>1331</v>
      </c>
      <c r="E13" s="15">
        <f t="shared" si="0"/>
        <v>1384</v>
      </c>
      <c r="F13" s="10">
        <v>33</v>
      </c>
      <c r="G13" s="13">
        <f t="shared" si="1"/>
        <v>1606.0606060606062</v>
      </c>
      <c r="I13" s="10">
        <v>16</v>
      </c>
      <c r="J13" s="15">
        <v>1565</v>
      </c>
      <c r="K13" s="15">
        <f t="shared" si="2"/>
        <v>1581</v>
      </c>
      <c r="L13" s="10">
        <v>33</v>
      </c>
      <c r="M13" s="10">
        <f t="shared" si="3"/>
        <v>69.811320754716974</v>
      </c>
      <c r="N13" s="10">
        <f t="shared" si="4"/>
        <v>-17.580766341096922</v>
      </c>
      <c r="O13" s="10">
        <f t="shared" si="5"/>
        <v>-14.234104046242773</v>
      </c>
      <c r="P13" s="13">
        <f t="shared" si="6"/>
        <v>484.84848484848487</v>
      </c>
    </row>
    <row r="14" spans="1:16" x14ac:dyDescent="0.3">
      <c r="G14" s="13"/>
      <c r="P14" s="13"/>
    </row>
    <row r="15" spans="1:16" x14ac:dyDescent="0.3">
      <c r="A15" s="10" t="s">
        <v>85</v>
      </c>
    </row>
    <row r="19" spans="3:7" x14ac:dyDescent="0.3">
      <c r="F19" s="13"/>
      <c r="G19" s="13"/>
    </row>
    <row r="20" spans="3:7" x14ac:dyDescent="0.3">
      <c r="D20" s="15"/>
      <c r="E20" s="15"/>
      <c r="F20" s="13"/>
      <c r="G20" s="13"/>
    </row>
    <row r="21" spans="3:7" x14ac:dyDescent="0.3">
      <c r="E21" s="15"/>
      <c r="F21" s="13"/>
      <c r="G21" s="13"/>
    </row>
    <row r="22" spans="3:7" x14ac:dyDescent="0.3">
      <c r="C22" s="15"/>
    </row>
    <row r="25" spans="3:7" x14ac:dyDescent="0.3">
      <c r="C25" s="15"/>
    </row>
    <row r="26" spans="3:7" x14ac:dyDescent="0.3">
      <c r="C26" s="15"/>
      <c r="E26" s="15"/>
      <c r="F26" s="15"/>
      <c r="G26" s="15"/>
    </row>
    <row r="27" spans="3:7" x14ac:dyDescent="0.3">
      <c r="C27" s="15"/>
    </row>
    <row r="28" spans="3:7" x14ac:dyDescent="0.3">
      <c r="C28" s="15"/>
    </row>
    <row r="29" spans="3:7" x14ac:dyDescent="0.3">
      <c r="C29" s="15"/>
      <c r="E29" s="15"/>
      <c r="F29" s="15"/>
    </row>
    <row r="30" spans="3:7" x14ac:dyDescent="0.3">
      <c r="C30" s="15"/>
    </row>
    <row r="31" spans="3:7" x14ac:dyDescent="0.3">
      <c r="C31" s="15"/>
      <c r="E31" s="15"/>
      <c r="F31" s="15"/>
    </row>
    <row r="32" spans="3:7" x14ac:dyDescent="0.3">
      <c r="C32" s="15"/>
      <c r="E32" s="15"/>
      <c r="F32" s="15"/>
    </row>
    <row r="33" spans="3:6" x14ac:dyDescent="0.3">
      <c r="C33" s="15"/>
      <c r="E33" s="15"/>
      <c r="F33" s="15"/>
    </row>
    <row r="34" spans="3:6" x14ac:dyDescent="0.3">
      <c r="C34" s="15"/>
      <c r="E34" s="15"/>
      <c r="F34" s="15"/>
    </row>
    <row r="35" spans="3:6" x14ac:dyDescent="0.3">
      <c r="C35" s="15"/>
    </row>
    <row r="36" spans="3:6" x14ac:dyDescent="0.3">
      <c r="C36" s="15"/>
    </row>
    <row r="37" spans="3:6" x14ac:dyDescent="0.3">
      <c r="C37" s="15"/>
    </row>
    <row r="38" spans="3:6" x14ac:dyDescent="0.3">
      <c r="C38" s="15"/>
    </row>
    <row r="39" spans="3:6" x14ac:dyDescent="0.3">
      <c r="C39" s="15"/>
    </row>
    <row r="40" spans="3:6" x14ac:dyDescent="0.3">
      <c r="C40" s="15"/>
    </row>
    <row r="41" spans="3:6" x14ac:dyDescent="0.3">
      <c r="C41" s="15"/>
    </row>
    <row r="42" spans="3:6" x14ac:dyDescent="0.3">
      <c r="C42" s="15"/>
    </row>
    <row r="43" spans="3:6" x14ac:dyDescent="0.3">
      <c r="C43" s="15"/>
    </row>
    <row r="44" spans="3:6" x14ac:dyDescent="0.3">
      <c r="C44" s="15"/>
    </row>
    <row r="45" spans="3:6" x14ac:dyDescent="0.3">
      <c r="C45" s="15"/>
    </row>
    <row r="46" spans="3:6" x14ac:dyDescent="0.3">
      <c r="C46" s="15"/>
    </row>
    <row r="47" spans="3:6" x14ac:dyDescent="0.3">
      <c r="C47" s="15"/>
    </row>
    <row r="48" spans="3:6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3" spans="3:3" x14ac:dyDescent="0.3">
      <c r="C53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  <row r="58" spans="3:3" x14ac:dyDescent="0.3">
      <c r="C58" s="15"/>
    </row>
    <row r="59" spans="3:3" x14ac:dyDescent="0.3">
      <c r="C59" s="15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B23" sqref="B23:F24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 t="s">
        <v>171</v>
      </c>
      <c r="R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44545</v>
      </c>
      <c r="B4" s="3" t="s">
        <v>44</v>
      </c>
      <c r="C4" s="10">
        <v>128</v>
      </c>
      <c r="D4" s="15">
        <v>5227</v>
      </c>
      <c r="E4" s="15">
        <f>+C4+D4</f>
        <v>5355</v>
      </c>
      <c r="F4" s="13">
        <v>33</v>
      </c>
      <c r="G4" s="13">
        <f>(1000/F4)*C4</f>
        <v>3878.787878787879</v>
      </c>
      <c r="J4" s="10">
        <v>132</v>
      </c>
      <c r="K4" s="15">
        <v>5759</v>
      </c>
      <c r="L4" s="15">
        <f t="shared" ref="L4:L5" si="0">+J4+K4</f>
        <v>5891</v>
      </c>
      <c r="M4" s="10">
        <v>33</v>
      </c>
      <c r="N4" s="10">
        <f t="shared" ref="N4:N12" si="1">+(C4-J4)/C4*100</f>
        <v>-3.125</v>
      </c>
      <c r="O4" s="10">
        <f t="shared" ref="O4:O12" si="2">+(D4-K4)/D4*100</f>
        <v>-10.177922326382246</v>
      </c>
      <c r="P4" s="13">
        <f t="shared" ref="P4:P12" si="3">(E4-L4)/E4*100</f>
        <v>-10.009337068160598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44545</v>
      </c>
      <c r="B5" s="3" t="s">
        <v>37</v>
      </c>
      <c r="C5" s="10">
        <v>48</v>
      </c>
      <c r="D5" s="15">
        <v>5019</v>
      </c>
      <c r="E5" s="15">
        <f t="shared" ref="E5:E12" si="4">+C5+D5</f>
        <v>5067</v>
      </c>
      <c r="F5" s="13">
        <v>33</v>
      </c>
      <c r="G5" s="13">
        <f t="shared" ref="G5:G12" si="5">(1000/F5)*C5</f>
        <v>1454.5454545454545</v>
      </c>
      <c r="J5" s="10">
        <v>63</v>
      </c>
      <c r="K5" s="15">
        <v>13138</v>
      </c>
      <c r="L5" s="15">
        <f t="shared" si="0"/>
        <v>13201</v>
      </c>
      <c r="M5" s="10">
        <v>33</v>
      </c>
      <c r="N5" s="10">
        <f t="shared" si="1"/>
        <v>-31.25</v>
      </c>
      <c r="O5" s="10">
        <f t="shared" si="2"/>
        <v>-161.76529189081489</v>
      </c>
      <c r="P5" s="13">
        <f t="shared" si="3"/>
        <v>-160.52891257154133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44545</v>
      </c>
      <c r="B6" s="3" t="s">
        <v>39</v>
      </c>
      <c r="C6" s="10">
        <v>234</v>
      </c>
      <c r="D6" s="10">
        <v>6882</v>
      </c>
      <c r="E6" s="15">
        <f>+C6+D6</f>
        <v>7116</v>
      </c>
      <c r="F6" s="13">
        <v>33</v>
      </c>
      <c r="G6" s="13">
        <f t="shared" si="5"/>
        <v>7090.909090909091</v>
      </c>
      <c r="J6" s="10">
        <v>74</v>
      </c>
      <c r="K6" s="15">
        <v>6787</v>
      </c>
      <c r="L6" s="15">
        <f>+J6+K6</f>
        <v>6861</v>
      </c>
      <c r="M6" s="10">
        <v>33</v>
      </c>
      <c r="N6" s="10">
        <f t="shared" si="1"/>
        <v>68.376068376068375</v>
      </c>
      <c r="O6" s="10">
        <f t="shared" si="2"/>
        <v>1.3804126707352513</v>
      </c>
      <c r="P6" s="13">
        <f t="shared" si="3"/>
        <v>3.5834738617200679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44545</v>
      </c>
      <c r="B7" s="3" t="s">
        <v>38</v>
      </c>
      <c r="C7" s="10">
        <v>243</v>
      </c>
      <c r="D7" s="10">
        <v>7194</v>
      </c>
      <c r="E7" s="15">
        <f t="shared" si="4"/>
        <v>7437</v>
      </c>
      <c r="F7" s="13">
        <v>33</v>
      </c>
      <c r="G7" s="13">
        <f t="shared" si="5"/>
        <v>7363.636363636364</v>
      </c>
      <c r="J7" s="10">
        <v>48</v>
      </c>
      <c r="K7" s="15">
        <v>7503</v>
      </c>
      <c r="L7" s="15">
        <f>+J7+K7</f>
        <v>7551</v>
      </c>
      <c r="M7" s="10">
        <v>33</v>
      </c>
      <c r="N7" s="10">
        <f t="shared" si="1"/>
        <v>80.246913580246911</v>
      </c>
      <c r="O7" s="10">
        <f t="shared" si="2"/>
        <v>-4.2952460383653044</v>
      </c>
      <c r="P7" s="13">
        <f t="shared" si="3"/>
        <v>-1.5328761597418314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44545</v>
      </c>
      <c r="B8" s="3" t="s">
        <v>36</v>
      </c>
      <c r="C8" s="10">
        <v>108</v>
      </c>
      <c r="D8" s="15">
        <v>5042</v>
      </c>
      <c r="E8" s="15">
        <f t="shared" si="4"/>
        <v>5150</v>
      </c>
      <c r="F8" s="13">
        <v>33</v>
      </c>
      <c r="G8" s="13">
        <f t="shared" si="5"/>
        <v>3272.727272727273</v>
      </c>
      <c r="J8" s="10">
        <v>75</v>
      </c>
      <c r="K8" s="15">
        <v>6276</v>
      </c>
      <c r="L8" s="15">
        <f t="shared" ref="L8:L12" si="6">+J8+K8</f>
        <v>6351</v>
      </c>
      <c r="M8" s="10">
        <v>33</v>
      </c>
      <c r="N8" s="10">
        <f t="shared" si="1"/>
        <v>30.555555555555557</v>
      </c>
      <c r="O8" s="10">
        <f t="shared" si="2"/>
        <v>-24.474414914716384</v>
      </c>
      <c r="P8" s="13">
        <f t="shared" si="3"/>
        <v>-23.320388349514563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44545</v>
      </c>
      <c r="B9" s="3" t="s">
        <v>42</v>
      </c>
      <c r="C9" s="10">
        <v>95</v>
      </c>
      <c r="D9" s="15">
        <v>6846</v>
      </c>
      <c r="E9" s="15">
        <f t="shared" si="4"/>
        <v>6941</v>
      </c>
      <c r="F9" s="13">
        <v>33</v>
      </c>
      <c r="G9" s="13">
        <f t="shared" si="5"/>
        <v>2878.787878787879</v>
      </c>
      <c r="J9" s="10">
        <v>76</v>
      </c>
      <c r="K9" s="15">
        <v>11533</v>
      </c>
      <c r="L9" s="15">
        <f t="shared" si="6"/>
        <v>11609</v>
      </c>
      <c r="M9" s="10">
        <v>33</v>
      </c>
      <c r="N9" s="10">
        <f t="shared" si="1"/>
        <v>20</v>
      </c>
      <c r="O9" s="10">
        <f t="shared" si="2"/>
        <v>-68.463336254747304</v>
      </c>
      <c r="P9" s="13">
        <f t="shared" si="3"/>
        <v>-67.252557268405127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44545</v>
      </c>
      <c r="B10" s="3" t="s">
        <v>43</v>
      </c>
      <c r="C10" s="10">
        <v>66</v>
      </c>
      <c r="D10" s="15">
        <v>4158</v>
      </c>
      <c r="E10" s="15">
        <f t="shared" si="4"/>
        <v>4224</v>
      </c>
      <c r="F10" s="13">
        <v>33</v>
      </c>
      <c r="G10" s="13">
        <f t="shared" si="5"/>
        <v>2000</v>
      </c>
      <c r="J10" s="10">
        <v>79</v>
      </c>
      <c r="K10" s="15">
        <v>6431</v>
      </c>
      <c r="L10" s="15">
        <f t="shared" si="6"/>
        <v>6510</v>
      </c>
      <c r="M10" s="10">
        <v>33</v>
      </c>
      <c r="N10" s="10">
        <f t="shared" si="1"/>
        <v>-19.696969696969695</v>
      </c>
      <c r="O10" s="10">
        <f t="shared" si="2"/>
        <v>-54.665704665704659</v>
      </c>
      <c r="P10" s="13">
        <f t="shared" si="3"/>
        <v>-54.11931818181818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44545</v>
      </c>
      <c r="B11" s="3" t="s">
        <v>40</v>
      </c>
      <c r="C11" s="15">
        <v>146</v>
      </c>
      <c r="D11" s="15">
        <v>6688</v>
      </c>
      <c r="E11" s="15">
        <f t="shared" si="4"/>
        <v>6834</v>
      </c>
      <c r="F11" s="13">
        <v>33</v>
      </c>
      <c r="G11" s="13">
        <f t="shared" si="5"/>
        <v>4424.242424242424</v>
      </c>
      <c r="J11" s="15">
        <v>79</v>
      </c>
      <c r="K11" s="15">
        <v>9181</v>
      </c>
      <c r="L11" s="15">
        <f t="shared" si="6"/>
        <v>9260</v>
      </c>
      <c r="M11" s="10">
        <v>33</v>
      </c>
      <c r="N11" s="10">
        <f t="shared" si="1"/>
        <v>45.890410958904113</v>
      </c>
      <c r="O11" s="10">
        <f t="shared" si="2"/>
        <v>-37.275717703349279</v>
      </c>
      <c r="P11" s="13">
        <f t="shared" si="3"/>
        <v>-35.49897570968686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44545</v>
      </c>
      <c r="B12" s="3" t="s">
        <v>41</v>
      </c>
      <c r="C12" s="10">
        <v>154</v>
      </c>
      <c r="D12" s="15">
        <v>4232</v>
      </c>
      <c r="E12" s="15">
        <f t="shared" si="4"/>
        <v>4386</v>
      </c>
      <c r="F12" s="13">
        <v>33</v>
      </c>
      <c r="G12" s="13">
        <f t="shared" si="5"/>
        <v>4666.666666666667</v>
      </c>
      <c r="J12" s="10">
        <v>86</v>
      </c>
      <c r="K12" s="15">
        <v>7795</v>
      </c>
      <c r="L12" s="15">
        <f t="shared" si="6"/>
        <v>7881</v>
      </c>
      <c r="M12" s="10">
        <v>33</v>
      </c>
      <c r="N12" s="10">
        <f t="shared" si="1"/>
        <v>44.155844155844157</v>
      </c>
      <c r="O12" s="10">
        <f t="shared" si="2"/>
        <v>-84.19187145557656</v>
      </c>
      <c r="P12" s="13">
        <f t="shared" si="3"/>
        <v>-79.685362517099861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4114.4781144781145</v>
      </c>
      <c r="G14">
        <f>_xlfn.STDEV.S(G4:G12)</f>
        <v>2051.0461046638593</v>
      </c>
      <c r="H14"/>
      <c r="I14"/>
      <c r="J14"/>
      <c r="K14"/>
      <c r="L14"/>
      <c r="M14"/>
      <c r="N14"/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61</v>
      </c>
      <c r="B19" s="10">
        <v>54697</v>
      </c>
      <c r="C19" s="15">
        <v>26448</v>
      </c>
      <c r="D19" s="15">
        <v>33</v>
      </c>
      <c r="E19" s="13">
        <f>B19+C19</f>
        <v>81145</v>
      </c>
      <c r="F19" s="13">
        <f>(1000/E19)*B19</f>
        <v>674.06494546798945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2574</v>
      </c>
      <c r="C20"/>
      <c r="D20" s="1">
        <v>33</v>
      </c>
      <c r="E20" s="1">
        <f>B20+C20</f>
        <v>2574</v>
      </c>
      <c r="F20">
        <f>E20/D20*1000</f>
        <v>78000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52123</v>
      </c>
      <c r="C21"/>
      <c r="D21" s="1">
        <v>33</v>
      </c>
      <c r="E21" s="1">
        <f>B21+C21</f>
        <v>52123</v>
      </c>
      <c r="F21">
        <f>E21/D21*1000</f>
        <v>1579484.8484848484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A22" s="10" t="s">
        <v>81</v>
      </c>
      <c r="B22" s="10">
        <v>88</v>
      </c>
      <c r="C22" s="10">
        <v>26346</v>
      </c>
      <c r="D22" s="13">
        <v>34</v>
      </c>
      <c r="E22" s="1">
        <f t="shared" ref="E22:E24" si="7">B22+C22</f>
        <v>26434</v>
      </c>
      <c r="F22">
        <f t="shared" ref="F22:F24" si="8">E22/D22*1000</f>
        <v>777470.5882352941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A23" s="10" t="s">
        <v>167</v>
      </c>
      <c r="B23" s="10">
        <v>19</v>
      </c>
      <c r="C23" s="10">
        <v>6208</v>
      </c>
      <c r="D23" s="13">
        <v>35</v>
      </c>
      <c r="E23" s="1">
        <f t="shared" si="7"/>
        <v>6227</v>
      </c>
      <c r="F23">
        <f t="shared" si="8"/>
        <v>177914.28571428571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 s="10" t="s">
        <v>168</v>
      </c>
      <c r="B24" s="10">
        <v>56</v>
      </c>
      <c r="C24" s="10">
        <v>8409</v>
      </c>
      <c r="D24" s="13">
        <v>36</v>
      </c>
      <c r="E24" s="1">
        <f t="shared" si="7"/>
        <v>8465</v>
      </c>
      <c r="F24">
        <f t="shared" si="8"/>
        <v>235138.88888888888</v>
      </c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B22" sqref="B22:F22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 t="s">
        <v>67</v>
      </c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44546</v>
      </c>
      <c r="B4" s="3" t="s">
        <v>44</v>
      </c>
      <c r="C4" s="10">
        <v>307</v>
      </c>
      <c r="D4" s="15">
        <v>15134</v>
      </c>
      <c r="E4" s="15">
        <f>+C4+D4</f>
        <v>15441</v>
      </c>
      <c r="F4" s="13">
        <v>33</v>
      </c>
      <c r="G4" s="13">
        <f>(1000/F4)*C4</f>
        <v>9303.0303030303039</v>
      </c>
      <c r="J4" s="10">
        <v>190</v>
      </c>
      <c r="K4" s="15">
        <v>17122</v>
      </c>
      <c r="L4" s="15">
        <f t="shared" ref="L4:L5" si="0">+J4+K4</f>
        <v>17312</v>
      </c>
      <c r="M4" s="10">
        <v>33</v>
      </c>
      <c r="N4" s="10">
        <f>+(C4-J4)/C4*100</f>
        <v>38.11074918566775</v>
      </c>
      <c r="O4" s="10">
        <f>+(D4-K4)/D4*100</f>
        <v>-13.135985198889916</v>
      </c>
      <c r="P4" s="13">
        <f>(E4-L4)/E4*100</f>
        <v>-12.117090861990803</v>
      </c>
      <c r="Q4" s="8">
        <f t="shared" ref="Q4:Q12" si="1">(1000/M4)*K4</f>
        <v>518848.48484848486</v>
      </c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44546</v>
      </c>
      <c r="B5" s="3" t="s">
        <v>37</v>
      </c>
      <c r="C5" s="10">
        <v>1326</v>
      </c>
      <c r="D5" s="15">
        <v>18896</v>
      </c>
      <c r="E5" s="15">
        <f t="shared" ref="E5:E12" si="2">+C5+D5</f>
        <v>20222</v>
      </c>
      <c r="F5" s="13">
        <v>33</v>
      </c>
      <c r="G5" s="13">
        <f t="shared" ref="G5:G12" si="3">(1000/F5)*C5</f>
        <v>40181.818181818184</v>
      </c>
      <c r="J5" s="10">
        <v>116</v>
      </c>
      <c r="K5" s="15">
        <v>11794</v>
      </c>
      <c r="L5" s="15">
        <f t="shared" si="0"/>
        <v>11910</v>
      </c>
      <c r="M5" s="10">
        <v>33</v>
      </c>
      <c r="N5" s="10">
        <f t="shared" ref="N5:N12" si="4">+(C5-J5)/C5*100</f>
        <v>91.251885369532431</v>
      </c>
      <c r="O5" s="10">
        <f t="shared" ref="O5:O12" si="5">+(D5-K5)/D5*100</f>
        <v>37.584674005080444</v>
      </c>
      <c r="P5" s="13">
        <f t="shared" ref="P5:P12" si="6">(E5-L5)/E5*100</f>
        <v>41.103748392839485</v>
      </c>
      <c r="Q5" s="8">
        <f t="shared" si="1"/>
        <v>357393.93939393939</v>
      </c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44546</v>
      </c>
      <c r="B6" s="3" t="s">
        <v>39</v>
      </c>
      <c r="C6" s="10">
        <v>131</v>
      </c>
      <c r="D6" s="10">
        <v>11988</v>
      </c>
      <c r="E6" s="15">
        <f>+C6+D6</f>
        <v>12119</v>
      </c>
      <c r="F6" s="13">
        <v>33</v>
      </c>
      <c r="G6" s="13">
        <f t="shared" si="3"/>
        <v>3969.69696969697</v>
      </c>
      <c r="J6" s="10">
        <v>71</v>
      </c>
      <c r="K6" s="15">
        <v>6065</v>
      </c>
      <c r="L6" s="15">
        <f>+J6+K6</f>
        <v>6136</v>
      </c>
      <c r="M6" s="10">
        <v>33</v>
      </c>
      <c r="N6" s="10">
        <f t="shared" si="4"/>
        <v>45.801526717557252</v>
      </c>
      <c r="O6" s="10">
        <f t="shared" si="5"/>
        <v>49.407741074407738</v>
      </c>
      <c r="P6" s="13">
        <f t="shared" si="6"/>
        <v>49.368759798663255</v>
      </c>
      <c r="Q6" s="8">
        <f t="shared" si="1"/>
        <v>183787.87878787878</v>
      </c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44546</v>
      </c>
      <c r="B7" s="3" t="s">
        <v>38</v>
      </c>
      <c r="C7" s="10">
        <v>207</v>
      </c>
      <c r="D7" s="10">
        <v>9547</v>
      </c>
      <c r="E7" s="15">
        <f t="shared" si="2"/>
        <v>9754</v>
      </c>
      <c r="F7" s="13">
        <v>33</v>
      </c>
      <c r="G7" s="13">
        <f t="shared" si="3"/>
        <v>6272.727272727273</v>
      </c>
      <c r="J7" s="10">
        <v>55</v>
      </c>
      <c r="K7" s="15">
        <v>5177</v>
      </c>
      <c r="L7" s="15">
        <f>+J7+K7</f>
        <v>5232</v>
      </c>
      <c r="M7" s="10">
        <v>33</v>
      </c>
      <c r="N7" s="10">
        <f t="shared" si="4"/>
        <v>73.429951690821255</v>
      </c>
      <c r="O7" s="10">
        <f t="shared" si="5"/>
        <v>45.77354142662616</v>
      </c>
      <c r="P7" s="13">
        <f t="shared" si="6"/>
        <v>46.360467500512605</v>
      </c>
      <c r="Q7" s="8">
        <f t="shared" si="1"/>
        <v>156878.78787878787</v>
      </c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44546</v>
      </c>
      <c r="B8" s="3" t="s">
        <v>36</v>
      </c>
      <c r="C8" s="10">
        <v>1015</v>
      </c>
      <c r="D8" s="15">
        <v>10725</v>
      </c>
      <c r="E8" s="15">
        <f t="shared" si="2"/>
        <v>11740</v>
      </c>
      <c r="F8" s="13">
        <v>33</v>
      </c>
      <c r="G8" s="13">
        <f t="shared" si="3"/>
        <v>30757.57575757576</v>
      </c>
      <c r="J8" s="10">
        <v>139</v>
      </c>
      <c r="K8" s="15">
        <v>5701</v>
      </c>
      <c r="L8" s="15">
        <f t="shared" ref="L8:L12" si="7">+J8+K8</f>
        <v>5840</v>
      </c>
      <c r="M8" s="10">
        <v>33</v>
      </c>
      <c r="N8" s="10">
        <f t="shared" si="4"/>
        <v>86.305418719211829</v>
      </c>
      <c r="O8" s="10">
        <f t="shared" si="5"/>
        <v>46.843822843822849</v>
      </c>
      <c r="P8" s="13">
        <f t="shared" si="6"/>
        <v>50.255536626916516</v>
      </c>
      <c r="Q8" s="8">
        <f t="shared" si="1"/>
        <v>172757.57575757577</v>
      </c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44546</v>
      </c>
      <c r="B9" s="3" t="s">
        <v>42</v>
      </c>
      <c r="C9" s="10">
        <v>225</v>
      </c>
      <c r="D9" s="15">
        <v>7308</v>
      </c>
      <c r="E9" s="15">
        <f t="shared" si="2"/>
        <v>7533</v>
      </c>
      <c r="F9" s="13">
        <v>33</v>
      </c>
      <c r="G9" s="13">
        <f t="shared" si="3"/>
        <v>6818.1818181818189</v>
      </c>
      <c r="J9" s="10">
        <v>104</v>
      </c>
      <c r="K9" s="15">
        <v>6120</v>
      </c>
      <c r="L9" s="15">
        <f t="shared" si="7"/>
        <v>6224</v>
      </c>
      <c r="M9" s="10">
        <v>33</v>
      </c>
      <c r="N9" s="10">
        <f t="shared" si="4"/>
        <v>53.777777777777779</v>
      </c>
      <c r="O9" s="10">
        <f t="shared" si="5"/>
        <v>16.256157635467979</v>
      </c>
      <c r="P9" s="13">
        <f t="shared" si="6"/>
        <v>17.376875082968272</v>
      </c>
      <c r="Q9" s="8">
        <f t="shared" si="1"/>
        <v>185454.54545454547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44546</v>
      </c>
      <c r="B10" s="3" t="s">
        <v>43</v>
      </c>
      <c r="C10" s="10">
        <v>358</v>
      </c>
      <c r="D10" s="15">
        <v>9087</v>
      </c>
      <c r="E10" s="15">
        <f t="shared" si="2"/>
        <v>9445</v>
      </c>
      <c r="F10" s="13">
        <v>33</v>
      </c>
      <c r="G10" s="13">
        <f t="shared" si="3"/>
        <v>10848.48484848485</v>
      </c>
      <c r="J10" s="10">
        <v>64</v>
      </c>
      <c r="K10" s="15">
        <v>8165</v>
      </c>
      <c r="L10" s="15">
        <f t="shared" si="7"/>
        <v>8229</v>
      </c>
      <c r="M10" s="10">
        <v>33</v>
      </c>
      <c r="N10" s="10">
        <f t="shared" si="4"/>
        <v>82.122905027932958</v>
      </c>
      <c r="O10" s="10">
        <f t="shared" si="5"/>
        <v>10.146362936062507</v>
      </c>
      <c r="P10" s="13">
        <f t="shared" si="6"/>
        <v>12.874536791953414</v>
      </c>
      <c r="Q10" s="8">
        <f t="shared" si="1"/>
        <v>247424.24242424243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44546</v>
      </c>
      <c r="B11" s="3" t="s">
        <v>40</v>
      </c>
      <c r="C11" s="15">
        <v>184</v>
      </c>
      <c r="D11" s="15">
        <v>12413</v>
      </c>
      <c r="E11" s="15">
        <f t="shared" si="2"/>
        <v>12597</v>
      </c>
      <c r="F11" s="13">
        <v>33</v>
      </c>
      <c r="G11" s="13">
        <f t="shared" si="3"/>
        <v>5575.757575757576</v>
      </c>
      <c r="J11" s="15">
        <v>108</v>
      </c>
      <c r="K11" s="15">
        <v>7339</v>
      </c>
      <c r="L11" s="15">
        <f t="shared" si="7"/>
        <v>7447</v>
      </c>
      <c r="M11" s="10">
        <v>33</v>
      </c>
      <c r="N11" s="10">
        <f t="shared" si="4"/>
        <v>41.304347826086953</v>
      </c>
      <c r="O11" s="10">
        <f t="shared" si="5"/>
        <v>40.876500443083863</v>
      </c>
      <c r="P11" s="13">
        <f t="shared" si="6"/>
        <v>40.882749861078032</v>
      </c>
      <c r="Q11" s="8">
        <f t="shared" si="1"/>
        <v>222393.93939393939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44546</v>
      </c>
      <c r="B12" s="3" t="s">
        <v>41</v>
      </c>
      <c r="C12" s="10">
        <v>147</v>
      </c>
      <c r="D12" s="15">
        <v>9492</v>
      </c>
      <c r="E12" s="15">
        <f t="shared" si="2"/>
        <v>9639</v>
      </c>
      <c r="F12" s="13">
        <v>33</v>
      </c>
      <c r="G12" s="13">
        <f t="shared" si="3"/>
        <v>4454.545454545455</v>
      </c>
      <c r="J12" s="10">
        <v>137</v>
      </c>
      <c r="K12" s="15">
        <v>6957</v>
      </c>
      <c r="L12" s="15">
        <f t="shared" si="7"/>
        <v>7094</v>
      </c>
      <c r="M12" s="10">
        <v>33</v>
      </c>
      <c r="N12" s="10">
        <f t="shared" si="4"/>
        <v>6.8027210884353746</v>
      </c>
      <c r="O12" s="10">
        <f t="shared" si="5"/>
        <v>26.706700379266753</v>
      </c>
      <c r="P12" s="13">
        <f t="shared" si="6"/>
        <v>26.403153854134249</v>
      </c>
      <c r="Q12" s="8">
        <f t="shared" si="1"/>
        <v>210818.18181818182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 t="s">
        <v>68</v>
      </c>
      <c r="R13" t="s">
        <v>69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13131.313131313133</v>
      </c>
      <c r="G14">
        <f>_xlfn.STDEV.S(G4:G12)</f>
        <v>13064.674540332486</v>
      </c>
      <c r="H14"/>
      <c r="I14"/>
      <c r="J14"/>
      <c r="K14"/>
      <c r="L14"/>
      <c r="M14"/>
      <c r="N14"/>
      <c r="O14"/>
      <c r="P14"/>
      <c r="Q14" s="8">
        <f>AVERAGE(Q4:Q12)</f>
        <v>250639.73063973064</v>
      </c>
      <c r="R14">
        <f>_xlfn.STDEV.S(Q4:Q12)</f>
        <v>116887.41359702648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61</v>
      </c>
      <c r="B19" s="10">
        <v>54697</v>
      </c>
      <c r="C19" s="15">
        <v>26448</v>
      </c>
      <c r="D19" s="15">
        <v>33</v>
      </c>
      <c r="E19" s="13">
        <f>B19+C19</f>
        <v>81145</v>
      </c>
      <c r="F19" s="13">
        <f>(1000/E19)*B19</f>
        <v>674.06494546798945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8569</v>
      </c>
      <c r="C20"/>
      <c r="D20" s="1">
        <v>33</v>
      </c>
      <c r="E20" s="1">
        <f>B20+C20</f>
        <v>8569</v>
      </c>
      <c r="F20">
        <f>E20/D20*1000</f>
        <v>259666.66666666669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46128</v>
      </c>
      <c r="C21"/>
      <c r="D21" s="1">
        <v>33</v>
      </c>
      <c r="E21" s="1">
        <f>B21+C21</f>
        <v>46128</v>
      </c>
      <c r="F21">
        <f>E21/D21*1000</f>
        <v>1397818.1818181816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A22" s="10" t="s">
        <v>81</v>
      </c>
      <c r="B22" s="10">
        <v>24</v>
      </c>
      <c r="C22" s="10">
        <v>10936</v>
      </c>
      <c r="D22" s="13">
        <v>34</v>
      </c>
      <c r="E22" s="1">
        <f>B22+C22</f>
        <v>10960</v>
      </c>
      <c r="F22">
        <f>E22/D22*1000</f>
        <v>322352.9411764706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D23" s="15"/>
      <c r="E23" s="13"/>
      <c r="F23" s="1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D24" s="15"/>
      <c r="E24" s="13"/>
      <c r="F24" s="13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B22" sqref="B22:F22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 t="s">
        <v>67</v>
      </c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44551</v>
      </c>
      <c r="B4" s="3" t="s">
        <v>44</v>
      </c>
      <c r="C4" s="10">
        <v>101</v>
      </c>
      <c r="D4" s="15">
        <v>2113</v>
      </c>
      <c r="E4" s="15">
        <f>+C4+D4</f>
        <v>2214</v>
      </c>
      <c r="F4" s="13">
        <v>33</v>
      </c>
      <c r="G4" s="13">
        <f>(1000/F4)*C4</f>
        <v>3060.606060606061</v>
      </c>
      <c r="J4" s="10">
        <v>103</v>
      </c>
      <c r="K4" s="15">
        <v>2073</v>
      </c>
      <c r="L4" s="15">
        <f>+J4+K4</f>
        <v>2176</v>
      </c>
      <c r="M4" s="10">
        <v>33</v>
      </c>
      <c r="N4" s="10">
        <f>+(C4-J4)/C4*100</f>
        <v>-1.9801980198019802</v>
      </c>
      <c r="O4" s="10">
        <f>+(D4-K4)/D4*100</f>
        <v>1.893043066729768</v>
      </c>
      <c r="P4" s="10">
        <f>+(E4-L4)/E4*100</f>
        <v>1.7163504968383017</v>
      </c>
      <c r="Q4" s="8">
        <f t="shared" ref="Q4:Q12" si="0">(1000/M4)*K4</f>
        <v>62818.181818181823</v>
      </c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44551</v>
      </c>
      <c r="B5" s="3" t="s">
        <v>37</v>
      </c>
      <c r="C5" s="10">
        <v>94</v>
      </c>
      <c r="D5" s="15">
        <v>1708</v>
      </c>
      <c r="E5" s="15">
        <f t="shared" ref="E5:E12" si="1">+C5+D5</f>
        <v>1802</v>
      </c>
      <c r="F5" s="13">
        <v>33</v>
      </c>
      <c r="G5" s="13">
        <f t="shared" ref="G5:G12" si="2">(1000/F5)*C5</f>
        <v>2848.4848484848485</v>
      </c>
      <c r="J5" s="10">
        <v>35</v>
      </c>
      <c r="K5" s="15">
        <v>2074</v>
      </c>
      <c r="L5" s="15">
        <f t="shared" ref="L5" si="3">+J5+K5</f>
        <v>2109</v>
      </c>
      <c r="M5" s="10">
        <v>33</v>
      </c>
      <c r="N5" s="10">
        <f t="shared" ref="N5:N12" si="4">+(C5-J5)/C5*100</f>
        <v>62.765957446808507</v>
      </c>
      <c r="O5" s="10">
        <f t="shared" ref="O5:O12" si="5">+(D5-K5)/D5*100</f>
        <v>-21.428571428571427</v>
      </c>
      <c r="P5" s="10">
        <f t="shared" ref="P5:P12" si="6">+(E5-L5)/E5*100</f>
        <v>-17.036625971143174</v>
      </c>
      <c r="Q5" s="8">
        <f t="shared" si="0"/>
        <v>62848.484848484848</v>
      </c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44551</v>
      </c>
      <c r="B6" s="3" t="s">
        <v>39</v>
      </c>
      <c r="C6" s="10">
        <v>91</v>
      </c>
      <c r="D6" s="10">
        <v>2681</v>
      </c>
      <c r="E6" s="15">
        <f>+C6+D6</f>
        <v>2772</v>
      </c>
      <c r="F6" s="13">
        <v>33</v>
      </c>
      <c r="G6" s="13">
        <f t="shared" si="2"/>
        <v>2757.5757575757575</v>
      </c>
      <c r="J6" s="10">
        <v>63</v>
      </c>
      <c r="K6" s="15">
        <v>2247</v>
      </c>
      <c r="L6" s="15">
        <f>+J6+K6</f>
        <v>2310</v>
      </c>
      <c r="M6" s="10">
        <v>33</v>
      </c>
      <c r="N6" s="10">
        <f t="shared" si="4"/>
        <v>30.76923076923077</v>
      </c>
      <c r="O6" s="10">
        <f t="shared" si="5"/>
        <v>16.187989556135772</v>
      </c>
      <c r="P6" s="10">
        <f t="shared" si="6"/>
        <v>16.666666666666664</v>
      </c>
      <c r="Q6" s="8">
        <f t="shared" si="0"/>
        <v>68090.909090909088</v>
      </c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44551</v>
      </c>
      <c r="B7" s="3" t="s">
        <v>38</v>
      </c>
      <c r="C7" s="10">
        <v>55</v>
      </c>
      <c r="D7" s="10">
        <v>2058</v>
      </c>
      <c r="E7" s="15">
        <f t="shared" si="1"/>
        <v>2113</v>
      </c>
      <c r="F7" s="13">
        <v>33</v>
      </c>
      <c r="G7" s="13">
        <f t="shared" si="2"/>
        <v>1666.6666666666667</v>
      </c>
      <c r="J7" s="10">
        <v>37</v>
      </c>
      <c r="K7" s="15">
        <v>1717</v>
      </c>
      <c r="L7" s="15">
        <f>+J7+K7</f>
        <v>1754</v>
      </c>
      <c r="M7" s="10">
        <v>33</v>
      </c>
      <c r="N7" s="10">
        <f t="shared" si="4"/>
        <v>32.727272727272727</v>
      </c>
      <c r="O7" s="10">
        <f t="shared" si="5"/>
        <v>16.569484936831877</v>
      </c>
      <c r="P7" s="10">
        <f t="shared" si="6"/>
        <v>16.990061523899669</v>
      </c>
      <c r="Q7" s="8">
        <f t="shared" si="0"/>
        <v>52030.303030303032</v>
      </c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44551</v>
      </c>
      <c r="B8" s="3" t="s">
        <v>36</v>
      </c>
      <c r="C8" s="10">
        <v>24</v>
      </c>
      <c r="D8" s="15">
        <v>16643</v>
      </c>
      <c r="E8" s="15">
        <f t="shared" si="1"/>
        <v>16667</v>
      </c>
      <c r="F8" s="13">
        <v>33</v>
      </c>
      <c r="G8" s="13">
        <f t="shared" si="2"/>
        <v>727.27272727272725</v>
      </c>
      <c r="J8" s="10">
        <v>7</v>
      </c>
      <c r="K8" s="15">
        <v>1623</v>
      </c>
      <c r="L8" s="15">
        <f t="shared" ref="L8:L12" si="7">+J8+K8</f>
        <v>1630</v>
      </c>
      <c r="M8" s="10">
        <v>33</v>
      </c>
      <c r="N8" s="10">
        <f t="shared" si="4"/>
        <v>70.833333333333343</v>
      </c>
      <c r="O8" s="10">
        <f t="shared" si="5"/>
        <v>90.248152376374449</v>
      </c>
      <c r="P8" s="10">
        <f t="shared" si="6"/>
        <v>90.220195596088075</v>
      </c>
      <c r="Q8" s="8">
        <f t="shared" si="0"/>
        <v>49181.818181818184</v>
      </c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44551</v>
      </c>
      <c r="B9" s="3" t="s">
        <v>42</v>
      </c>
      <c r="C9" s="10">
        <v>70</v>
      </c>
      <c r="D9" s="15">
        <v>2002</v>
      </c>
      <c r="E9" s="15">
        <f t="shared" si="1"/>
        <v>2072</v>
      </c>
      <c r="F9" s="13">
        <v>33</v>
      </c>
      <c r="G9" s="13">
        <f t="shared" si="2"/>
        <v>2121.2121212121215</v>
      </c>
      <c r="J9" s="10">
        <v>10</v>
      </c>
      <c r="K9" s="15">
        <v>1855</v>
      </c>
      <c r="L9" s="15">
        <f t="shared" si="7"/>
        <v>1865</v>
      </c>
      <c r="M9" s="10">
        <v>33</v>
      </c>
      <c r="N9" s="10">
        <f t="shared" si="4"/>
        <v>85.714285714285708</v>
      </c>
      <c r="O9" s="10">
        <f t="shared" si="5"/>
        <v>7.3426573426573425</v>
      </c>
      <c r="P9" s="10">
        <f t="shared" si="6"/>
        <v>9.9903474903474905</v>
      </c>
      <c r="Q9" s="8">
        <f t="shared" si="0"/>
        <v>56212.121212121216</v>
      </c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44551</v>
      </c>
      <c r="B10" s="3" t="s">
        <v>43</v>
      </c>
      <c r="C10" s="10">
        <v>11</v>
      </c>
      <c r="D10" s="15">
        <v>2276</v>
      </c>
      <c r="E10" s="15">
        <f t="shared" si="1"/>
        <v>2287</v>
      </c>
      <c r="F10" s="13">
        <v>33</v>
      </c>
      <c r="G10" s="13">
        <f t="shared" si="2"/>
        <v>333.33333333333337</v>
      </c>
      <c r="J10" s="10">
        <v>5</v>
      </c>
      <c r="K10" s="15">
        <v>1249</v>
      </c>
      <c r="L10" s="15">
        <f t="shared" si="7"/>
        <v>1254</v>
      </c>
      <c r="M10" s="10">
        <v>33</v>
      </c>
      <c r="N10" s="10">
        <f t="shared" si="4"/>
        <v>54.54545454545454</v>
      </c>
      <c r="O10" s="10">
        <f t="shared" si="5"/>
        <v>45.123022847100174</v>
      </c>
      <c r="P10" s="10">
        <f t="shared" si="6"/>
        <v>45.168342807170966</v>
      </c>
      <c r="Q10" s="8">
        <f t="shared" si="0"/>
        <v>37848.484848484848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44551</v>
      </c>
      <c r="B11" s="3" t="s">
        <v>40</v>
      </c>
      <c r="C11" s="15">
        <v>68</v>
      </c>
      <c r="D11" s="15">
        <v>1751</v>
      </c>
      <c r="E11" s="15">
        <f t="shared" si="1"/>
        <v>1819</v>
      </c>
      <c r="F11" s="13">
        <v>33</v>
      </c>
      <c r="G11" s="13">
        <f t="shared" si="2"/>
        <v>2060.6060606060605</v>
      </c>
      <c r="J11" s="15">
        <v>38</v>
      </c>
      <c r="K11" s="15">
        <v>1751</v>
      </c>
      <c r="L11" s="15">
        <f t="shared" si="7"/>
        <v>1789</v>
      </c>
      <c r="M11" s="10">
        <v>33</v>
      </c>
      <c r="N11" s="10">
        <f t="shared" si="4"/>
        <v>44.117647058823529</v>
      </c>
      <c r="O11" s="10">
        <f t="shared" si="5"/>
        <v>0</v>
      </c>
      <c r="P11" s="10">
        <f t="shared" si="6"/>
        <v>1.6492578339747113</v>
      </c>
      <c r="Q11" s="8">
        <f t="shared" si="0"/>
        <v>53060.606060606064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44551</v>
      </c>
      <c r="B12" s="3" t="s">
        <v>41</v>
      </c>
      <c r="C12" s="10">
        <v>4</v>
      </c>
      <c r="D12" s="15">
        <v>1935</v>
      </c>
      <c r="E12" s="15">
        <f t="shared" si="1"/>
        <v>1939</v>
      </c>
      <c r="F12" s="13">
        <v>33</v>
      </c>
      <c r="G12" s="13">
        <f t="shared" si="2"/>
        <v>121.21212121212122</v>
      </c>
      <c r="J12" s="10">
        <v>2</v>
      </c>
      <c r="K12" s="15">
        <v>1594</v>
      </c>
      <c r="L12" s="15">
        <f t="shared" si="7"/>
        <v>1596</v>
      </c>
      <c r="M12" s="10">
        <v>33</v>
      </c>
      <c r="N12" s="10">
        <f t="shared" si="4"/>
        <v>50</v>
      </c>
      <c r="O12" s="10">
        <f t="shared" si="5"/>
        <v>17.622739018087856</v>
      </c>
      <c r="P12" s="10">
        <f t="shared" si="6"/>
        <v>17.689530685920577</v>
      </c>
      <c r="Q12" s="8">
        <f t="shared" si="0"/>
        <v>48303.030303030304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 t="s">
        <v>68</v>
      </c>
      <c r="Q13" t="s">
        <v>69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A14"/>
      <c r="B14"/>
      <c r="C14"/>
      <c r="D14"/>
      <c r="E14"/>
      <c r="F14" s="8">
        <f>AVERAGE(G4:G12)</f>
        <v>1744.1077441077443</v>
      </c>
      <c r="G14">
        <f>_xlfn.STDEV.S(G4:G12)</f>
        <v>1111.6619387634423</v>
      </c>
      <c r="H14"/>
      <c r="I14"/>
      <c r="J14"/>
      <c r="K14"/>
      <c r="L14"/>
      <c r="M14"/>
      <c r="N14"/>
      <c r="O14"/>
      <c r="P14" s="8">
        <f>AVERAGE(Q4:Q12)</f>
        <v>54488.215488215494</v>
      </c>
      <c r="Q14">
        <f>_xlfn.STDEV.S(Q4:Q12)</f>
        <v>9210.4694048948204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t="s">
        <v>61</v>
      </c>
      <c r="C19" s="15"/>
      <c r="D19" s="15"/>
      <c r="E19" s="13"/>
      <c r="F19" s="13"/>
      <c r="G19" s="13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t="s">
        <v>146</v>
      </c>
      <c r="B20"/>
      <c r="C20"/>
      <c r="D20" s="1">
        <v>33</v>
      </c>
      <c r="E20" s="1">
        <f>B20+C20</f>
        <v>0</v>
      </c>
      <c r="F20">
        <f>E20/D20*1000</f>
        <v>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A21" t="s">
        <v>147</v>
      </c>
      <c r="B21" s="1"/>
      <c r="C21"/>
      <c r="D21" s="1">
        <v>33</v>
      </c>
      <c r="E21" s="1">
        <f>B21+C21</f>
        <v>0</v>
      </c>
      <c r="F21">
        <f>E21/D21*1000</f>
        <v>0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10" t="s">
        <v>81</v>
      </c>
      <c r="B22" s="10">
        <v>23</v>
      </c>
      <c r="C22" s="10">
        <v>5276</v>
      </c>
      <c r="D22" s="13">
        <v>34</v>
      </c>
      <c r="E22" s="15">
        <f>+B22+C22</f>
        <v>5299</v>
      </c>
      <c r="F22" s="13">
        <f>E22/D22*1000</f>
        <v>155852.94117647057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A23" s="10" t="s">
        <v>169</v>
      </c>
      <c r="B23" s="10">
        <v>41378</v>
      </c>
      <c r="C23" s="15">
        <v>9401</v>
      </c>
      <c r="D23" s="15">
        <v>33</v>
      </c>
      <c r="E23" s="15">
        <f>+B23+C23</f>
        <v>50779</v>
      </c>
      <c r="F23" s="13">
        <f>E23/D23*1000</f>
        <v>1538757.5757575757</v>
      </c>
      <c r="G23" s="13">
        <f>(1000/E23)*C23</f>
        <v>185.13558754603278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D24" s="15"/>
      <c r="E24" s="13"/>
      <c r="F24" s="13"/>
    </row>
    <row r="30" spans="1:31" x14ac:dyDescent="0.3">
      <c r="E30" s="15"/>
      <c r="F30" s="15"/>
    </row>
    <row r="31" spans="1:31" x14ac:dyDescent="0.3">
      <c r="E31" s="15"/>
      <c r="F31" s="15"/>
    </row>
    <row r="32" spans="1:31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D1" workbookViewId="0">
      <selection activeCell="G20" sqref="G20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44553</v>
      </c>
      <c r="B4" s="3" t="s">
        <v>44</v>
      </c>
      <c r="C4" s="10">
        <v>188</v>
      </c>
      <c r="D4" s="15">
        <v>10664</v>
      </c>
      <c r="E4" s="15">
        <f>+C4+D4</f>
        <v>10852</v>
      </c>
      <c r="F4" s="13">
        <v>33</v>
      </c>
      <c r="G4" s="13">
        <f>(1000/F4)*C4</f>
        <v>5696.969696969697</v>
      </c>
      <c r="J4" s="10">
        <v>184</v>
      </c>
      <c r="K4" s="15">
        <v>10501</v>
      </c>
      <c r="L4" s="15">
        <f t="shared" ref="L4:L5" si="0">+J4+K4</f>
        <v>10685</v>
      </c>
      <c r="M4" s="10">
        <v>33</v>
      </c>
      <c r="N4" s="10">
        <f>+(C4-J4)/C4*100</f>
        <v>2.1276595744680851</v>
      </c>
      <c r="O4" s="10">
        <f>+(D4-K4)/D4*100</f>
        <v>1.5285071267816954</v>
      </c>
      <c r="P4" s="10">
        <f>+(E4-L4)/E4*100</f>
        <v>1.5388868411352745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44553</v>
      </c>
      <c r="B5" s="3" t="s">
        <v>37</v>
      </c>
      <c r="C5" s="10">
        <v>145</v>
      </c>
      <c r="D5" s="15">
        <v>8086</v>
      </c>
      <c r="E5" s="15">
        <f t="shared" ref="E5:E12" si="1">+C5+D5</f>
        <v>8231</v>
      </c>
      <c r="F5" s="13">
        <v>33</v>
      </c>
      <c r="G5" s="13">
        <f t="shared" ref="G5:G12" si="2">(1000/F5)*C5</f>
        <v>4393.939393939394</v>
      </c>
      <c r="J5" s="10">
        <v>145</v>
      </c>
      <c r="K5" s="15">
        <v>7956</v>
      </c>
      <c r="L5" s="15">
        <f t="shared" si="0"/>
        <v>8101</v>
      </c>
      <c r="M5" s="10">
        <v>33</v>
      </c>
      <c r="N5" s="10">
        <f>+(C5-J5)/C5*100</f>
        <v>0</v>
      </c>
      <c r="O5" s="10">
        <f t="shared" ref="O5:O12" si="3">+(D5-K5)/D5*100</f>
        <v>1.607717041800643</v>
      </c>
      <c r="P5" s="10">
        <f t="shared" ref="P5:P12" si="4">+(E5-L5)/E5*100</f>
        <v>1.5793949702344796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44553</v>
      </c>
      <c r="B6" s="3" t="s">
        <v>39</v>
      </c>
      <c r="C6" s="10">
        <v>188</v>
      </c>
      <c r="D6" s="10">
        <v>10177</v>
      </c>
      <c r="E6" s="15">
        <f>+C6+D6</f>
        <v>10365</v>
      </c>
      <c r="F6" s="13">
        <v>33</v>
      </c>
      <c r="G6" s="13">
        <f t="shared" si="2"/>
        <v>5696.969696969697</v>
      </c>
      <c r="J6" s="10">
        <v>142</v>
      </c>
      <c r="K6" s="15">
        <v>2728</v>
      </c>
      <c r="L6" s="15">
        <f>+J6+K6</f>
        <v>2870</v>
      </c>
      <c r="M6" s="10">
        <v>33</v>
      </c>
      <c r="N6" s="10">
        <f t="shared" ref="N6:N12" si="5">+(C6-J6)/C6*100</f>
        <v>24.468085106382979</v>
      </c>
      <c r="O6" s="10">
        <f t="shared" si="3"/>
        <v>73.194458091775573</v>
      </c>
      <c r="P6" s="10">
        <f t="shared" si="4"/>
        <v>72.31066087795466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44553</v>
      </c>
      <c r="B7" s="3" t="s">
        <v>38</v>
      </c>
      <c r="C7" s="10">
        <v>614</v>
      </c>
      <c r="D7" s="10">
        <v>13321</v>
      </c>
      <c r="E7" s="15">
        <f t="shared" si="1"/>
        <v>13935</v>
      </c>
      <c r="F7" s="13">
        <v>33</v>
      </c>
      <c r="G7" s="13">
        <f t="shared" si="2"/>
        <v>18606.060606060608</v>
      </c>
      <c r="J7" s="10">
        <v>128</v>
      </c>
      <c r="K7" s="15">
        <v>7959</v>
      </c>
      <c r="L7" s="15">
        <f>+J7+K7</f>
        <v>8087</v>
      </c>
      <c r="M7" s="10">
        <v>33</v>
      </c>
      <c r="N7" s="10">
        <f t="shared" si="5"/>
        <v>79.153094462540722</v>
      </c>
      <c r="O7" s="10">
        <f t="shared" si="3"/>
        <v>40.252233315817129</v>
      </c>
      <c r="P7" s="10">
        <f t="shared" si="4"/>
        <v>41.966271977036243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44553</v>
      </c>
      <c r="B8" s="3" t="s">
        <v>36</v>
      </c>
      <c r="C8" s="10">
        <v>259</v>
      </c>
      <c r="D8" s="15">
        <v>7859</v>
      </c>
      <c r="E8" s="15">
        <f t="shared" si="1"/>
        <v>8118</v>
      </c>
      <c r="F8" s="13">
        <v>33</v>
      </c>
      <c r="G8" s="13">
        <f t="shared" si="2"/>
        <v>7848.484848484849</v>
      </c>
      <c r="J8" s="10">
        <v>210</v>
      </c>
      <c r="K8" s="15">
        <v>6659</v>
      </c>
      <c r="L8" s="15">
        <f t="shared" ref="L8:L12" si="6">+J8+K8</f>
        <v>6869</v>
      </c>
      <c r="M8" s="10">
        <v>33</v>
      </c>
      <c r="N8" s="10">
        <f t="shared" si="5"/>
        <v>18.918918918918919</v>
      </c>
      <c r="O8" s="10">
        <f t="shared" si="3"/>
        <v>15.269118208423462</v>
      </c>
      <c r="P8" s="10">
        <f t="shared" si="4"/>
        <v>15.385562946538556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44553</v>
      </c>
      <c r="B9" s="3" t="s">
        <v>42</v>
      </c>
      <c r="C9" s="10">
        <v>117</v>
      </c>
      <c r="D9" s="15">
        <v>27689</v>
      </c>
      <c r="E9" s="15">
        <f t="shared" si="1"/>
        <v>27806</v>
      </c>
      <c r="F9" s="13">
        <v>33</v>
      </c>
      <c r="G9" s="13">
        <f t="shared" si="2"/>
        <v>3545.4545454545455</v>
      </c>
      <c r="J9" s="10">
        <v>111</v>
      </c>
      <c r="K9" s="15">
        <v>7723</v>
      </c>
      <c r="L9" s="15">
        <f t="shared" si="6"/>
        <v>7834</v>
      </c>
      <c r="M9" s="10">
        <v>33</v>
      </c>
      <c r="N9" s="10">
        <f t="shared" si="5"/>
        <v>5.1282051282051277</v>
      </c>
      <c r="O9" s="10">
        <f t="shared" si="3"/>
        <v>72.108057351294747</v>
      </c>
      <c r="P9" s="10">
        <f t="shared" si="4"/>
        <v>71.826224555851255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44553</v>
      </c>
      <c r="B10" s="3" t="s">
        <v>43</v>
      </c>
      <c r="C10" s="10">
        <v>277</v>
      </c>
      <c r="D10" s="15">
        <v>10457</v>
      </c>
      <c r="E10" s="15">
        <f t="shared" si="1"/>
        <v>10734</v>
      </c>
      <c r="F10" s="13">
        <v>33</v>
      </c>
      <c r="G10" s="13">
        <f t="shared" si="2"/>
        <v>8393.939393939394</v>
      </c>
      <c r="J10" s="10">
        <v>116</v>
      </c>
      <c r="K10" s="15">
        <v>6696</v>
      </c>
      <c r="L10" s="15">
        <f t="shared" si="6"/>
        <v>6812</v>
      </c>
      <c r="M10" s="10">
        <v>33</v>
      </c>
      <c r="N10" s="10">
        <f t="shared" si="5"/>
        <v>58.122743682310471</v>
      </c>
      <c r="O10" s="10">
        <f t="shared" si="3"/>
        <v>35.966338337955442</v>
      </c>
      <c r="P10" s="10">
        <f t="shared" si="4"/>
        <v>36.538103223402274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44553</v>
      </c>
      <c r="B11" s="3" t="s">
        <v>40</v>
      </c>
      <c r="C11" s="15">
        <v>164</v>
      </c>
      <c r="D11" s="15">
        <v>8298</v>
      </c>
      <c r="E11" s="15">
        <f t="shared" si="1"/>
        <v>8462</v>
      </c>
      <c r="F11" s="13">
        <v>33</v>
      </c>
      <c r="G11" s="13">
        <f t="shared" si="2"/>
        <v>4969.69696969697</v>
      </c>
      <c r="J11" s="15">
        <v>105</v>
      </c>
      <c r="K11" s="15">
        <v>4767</v>
      </c>
      <c r="L11" s="15">
        <f t="shared" si="6"/>
        <v>4872</v>
      </c>
      <c r="M11" s="10">
        <v>33</v>
      </c>
      <c r="N11" s="10">
        <f t="shared" si="5"/>
        <v>35.975609756097562</v>
      </c>
      <c r="O11" s="10">
        <f t="shared" si="3"/>
        <v>42.552422270426611</v>
      </c>
      <c r="P11" s="10">
        <f t="shared" si="4"/>
        <v>42.424958638619714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44553</v>
      </c>
      <c r="B12" s="3" t="s">
        <v>41</v>
      </c>
      <c r="C12" s="10">
        <v>178</v>
      </c>
      <c r="D12" s="15">
        <v>9278</v>
      </c>
      <c r="E12" s="15">
        <f t="shared" si="1"/>
        <v>9456</v>
      </c>
      <c r="F12" s="13">
        <v>33</v>
      </c>
      <c r="G12" s="13">
        <f t="shared" si="2"/>
        <v>5393.939393939394</v>
      </c>
      <c r="J12" s="10">
        <v>123</v>
      </c>
      <c r="K12" s="15">
        <v>3179</v>
      </c>
      <c r="L12" s="15">
        <f t="shared" si="6"/>
        <v>3302</v>
      </c>
      <c r="M12" s="10">
        <v>33</v>
      </c>
      <c r="N12" s="10">
        <f t="shared" si="5"/>
        <v>30.898876404494381</v>
      </c>
      <c r="O12" s="10">
        <f t="shared" si="3"/>
        <v>65.73615003233455</v>
      </c>
      <c r="P12" s="10">
        <f t="shared" si="4"/>
        <v>65.080372250423011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7171.7171717171705</v>
      </c>
      <c r="G14">
        <f>_xlfn.STDEV.S(G4:G12)</f>
        <v>4554.1331291817123</v>
      </c>
      <c r="H14"/>
      <c r="I14"/>
      <c r="J14"/>
      <c r="K14"/>
      <c r="L14"/>
      <c r="M14" t="s">
        <v>193</v>
      </c>
      <c r="N14">
        <f>AVERAGE(N6:N12)</f>
        <v>36.095076208421453</v>
      </c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174</v>
      </c>
      <c r="B19" s="10">
        <v>55406</v>
      </c>
      <c r="C19" s="15">
        <v>12165</v>
      </c>
      <c r="D19" s="1">
        <v>33</v>
      </c>
      <c r="E19" s="1">
        <f>B19+C19</f>
        <v>67571</v>
      </c>
      <c r="F19">
        <f>E19/D19*1000</f>
        <v>2047606.0606060605</v>
      </c>
      <c r="G19">
        <f>(1000/D19)*B19</f>
        <v>1678969.696969697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34564</v>
      </c>
      <c r="C20"/>
      <c r="D20" s="1">
        <v>33</v>
      </c>
      <c r="E20" s="1">
        <f>B20+C20</f>
        <v>34564</v>
      </c>
      <c r="F20">
        <f>E20/D20*1000</f>
        <v>1047393.9393939395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20842</v>
      </c>
      <c r="C21"/>
      <c r="D21" s="1">
        <v>33</v>
      </c>
      <c r="E21" s="1">
        <f>B21+C21</f>
        <v>20842</v>
      </c>
      <c r="F21">
        <f>E21/D21*1000</f>
        <v>631575.75757575757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A22" s="10" t="s">
        <v>175</v>
      </c>
      <c r="B22" s="10">
        <v>50697</v>
      </c>
      <c r="C22" s="10">
        <v>23038</v>
      </c>
      <c r="D22" s="1">
        <v>33</v>
      </c>
      <c r="E22" s="1">
        <f t="shared" ref="E22:E24" si="7">B22+C22</f>
        <v>73735</v>
      </c>
      <c r="F22">
        <f t="shared" ref="F22:F24" si="8">E22/D22*1000</f>
        <v>2234393.9393939395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A23" t="s">
        <v>146</v>
      </c>
      <c r="B23" s="10">
        <v>25579</v>
      </c>
      <c r="C23" s="15"/>
      <c r="D23" s="1">
        <v>33</v>
      </c>
      <c r="E23" s="1">
        <f t="shared" si="7"/>
        <v>25579</v>
      </c>
      <c r="F23">
        <f t="shared" si="8"/>
        <v>775121.21212121216</v>
      </c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 t="s">
        <v>147</v>
      </c>
      <c r="B24" s="1">
        <f>B22-B23</f>
        <v>25118</v>
      </c>
      <c r="D24" s="1">
        <v>33</v>
      </c>
      <c r="E24" s="1">
        <f t="shared" si="7"/>
        <v>25118</v>
      </c>
      <c r="F24">
        <f t="shared" si="8"/>
        <v>761151.51515151514</v>
      </c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F1" workbookViewId="0">
      <selection activeCell="N14" sqref="N14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44557</v>
      </c>
      <c r="B4" s="3" t="s">
        <v>44</v>
      </c>
      <c r="C4" s="10">
        <v>168</v>
      </c>
      <c r="D4" s="15">
        <v>16924</v>
      </c>
      <c r="E4" s="15">
        <f>+C4+D4</f>
        <v>17092</v>
      </c>
      <c r="F4" s="13">
        <v>33</v>
      </c>
      <c r="G4" s="13">
        <f>(1000/F4)*C4</f>
        <v>5090.909090909091</v>
      </c>
      <c r="J4" s="10">
        <v>158</v>
      </c>
      <c r="K4" s="15">
        <v>11878</v>
      </c>
      <c r="L4" s="15">
        <f t="shared" ref="L4:L5" si="0">+J4+K4</f>
        <v>12036</v>
      </c>
      <c r="M4" s="10">
        <v>33</v>
      </c>
      <c r="N4" s="10">
        <f>+(C4-J4)/C4*100</f>
        <v>5.9523809523809517</v>
      </c>
      <c r="O4" s="10">
        <f>+(D4-K4)/D4*100</f>
        <v>29.815646419286217</v>
      </c>
      <c r="P4" s="10">
        <f>+(E4-L4)/E4*100</f>
        <v>29.581090568687106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44557</v>
      </c>
      <c r="B5" s="3" t="s">
        <v>37</v>
      </c>
      <c r="C5" s="10">
        <v>52</v>
      </c>
      <c r="D5" s="15">
        <v>6249</v>
      </c>
      <c r="E5" s="15">
        <f t="shared" ref="E5:E12" si="1">+C5+D5</f>
        <v>6301</v>
      </c>
      <c r="F5" s="13">
        <v>33</v>
      </c>
      <c r="G5" s="13">
        <f t="shared" ref="G5:G12" si="2">(1000/F5)*C5</f>
        <v>1575.7575757575758</v>
      </c>
      <c r="J5" s="10">
        <v>28</v>
      </c>
      <c r="K5" s="15">
        <v>8080</v>
      </c>
      <c r="L5" s="15">
        <f t="shared" si="0"/>
        <v>8108</v>
      </c>
      <c r="M5" s="10">
        <v>33</v>
      </c>
      <c r="N5" s="10">
        <f>+(C5-J5)/C5*100</f>
        <v>46.153846153846153</v>
      </c>
      <c r="O5" s="10">
        <f t="shared" ref="O5:P12" si="3">+(D5-K5)/D5*100</f>
        <v>-29.300688110097617</v>
      </c>
      <c r="P5" s="10">
        <f t="shared" si="3"/>
        <v>-28.677987621012534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44557</v>
      </c>
      <c r="B6" s="3" t="s">
        <v>39</v>
      </c>
      <c r="C6" s="10">
        <v>231</v>
      </c>
      <c r="D6" s="10">
        <v>6724</v>
      </c>
      <c r="E6" s="15">
        <f>+C6+D6</f>
        <v>6955</v>
      </c>
      <c r="F6" s="13">
        <v>33</v>
      </c>
      <c r="G6" s="13">
        <f t="shared" si="2"/>
        <v>7000</v>
      </c>
      <c r="J6" s="10">
        <v>143</v>
      </c>
      <c r="K6" s="15">
        <v>3359</v>
      </c>
      <c r="L6" s="15">
        <f>+J6+K6</f>
        <v>3502</v>
      </c>
      <c r="M6" s="10">
        <v>33</v>
      </c>
      <c r="N6" s="10">
        <f t="shared" ref="N6:N12" si="4">+(C6-J6)/C6*100</f>
        <v>38.095238095238095</v>
      </c>
      <c r="O6" s="10">
        <f t="shared" si="3"/>
        <v>50.044616299821534</v>
      </c>
      <c r="P6" s="10">
        <f t="shared" si="3"/>
        <v>49.647735442127967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44557</v>
      </c>
      <c r="B7" s="3" t="s">
        <v>38</v>
      </c>
      <c r="C7" s="10">
        <v>106</v>
      </c>
      <c r="D7" s="10">
        <v>3578</v>
      </c>
      <c r="E7" s="15">
        <f t="shared" si="1"/>
        <v>3684</v>
      </c>
      <c r="F7" s="13">
        <v>33</v>
      </c>
      <c r="G7" s="13">
        <f t="shared" si="2"/>
        <v>3212.1212121212125</v>
      </c>
      <c r="J7" s="10">
        <v>95</v>
      </c>
      <c r="K7" s="15">
        <v>30343</v>
      </c>
      <c r="L7" s="15">
        <f>+J7+K7</f>
        <v>30438</v>
      </c>
      <c r="M7" s="10">
        <v>33</v>
      </c>
      <c r="N7" s="10">
        <f t="shared" si="4"/>
        <v>10.377358490566039</v>
      </c>
      <c r="O7" s="10">
        <f t="shared" si="3"/>
        <v>-748.04359977641138</v>
      </c>
      <c r="P7" s="10">
        <f t="shared" si="3"/>
        <v>-726.22149837133554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44557</v>
      </c>
      <c r="B8" s="3" t="s">
        <v>36</v>
      </c>
      <c r="C8" s="10">
        <v>76</v>
      </c>
      <c r="D8" s="15">
        <v>6360</v>
      </c>
      <c r="E8" s="15">
        <f t="shared" si="1"/>
        <v>6436</v>
      </c>
      <c r="F8" s="13">
        <v>33</v>
      </c>
      <c r="G8" s="13">
        <f t="shared" si="2"/>
        <v>2303.030303030303</v>
      </c>
      <c r="J8" s="10">
        <v>46</v>
      </c>
      <c r="K8" s="15">
        <v>1977</v>
      </c>
      <c r="L8" s="15">
        <f t="shared" ref="L8:L12" si="5">+J8+K8</f>
        <v>2023</v>
      </c>
      <c r="M8" s="10">
        <v>33</v>
      </c>
      <c r="N8" s="10">
        <f t="shared" si="4"/>
        <v>39.473684210526315</v>
      </c>
      <c r="O8" s="10">
        <f t="shared" si="3"/>
        <v>68.915094339622641</v>
      </c>
      <c r="P8" s="10">
        <f t="shared" si="3"/>
        <v>68.567433188315732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44557</v>
      </c>
      <c r="B9" s="3" t="s">
        <v>42</v>
      </c>
      <c r="C9" s="10">
        <v>180</v>
      </c>
      <c r="D9" s="15">
        <v>6313</v>
      </c>
      <c r="E9" s="15">
        <f t="shared" si="1"/>
        <v>6493</v>
      </c>
      <c r="F9" s="13">
        <v>33</v>
      </c>
      <c r="G9" s="13">
        <f t="shared" si="2"/>
        <v>5454.545454545455</v>
      </c>
      <c r="J9" s="10">
        <v>83</v>
      </c>
      <c r="K9" s="15">
        <v>3694</v>
      </c>
      <c r="L9" s="15">
        <f t="shared" si="5"/>
        <v>3777</v>
      </c>
      <c r="M9" s="10">
        <v>33</v>
      </c>
      <c r="N9" s="10">
        <f t="shared" si="4"/>
        <v>53.888888888888886</v>
      </c>
      <c r="O9" s="10">
        <f t="shared" si="3"/>
        <v>41.485822905116429</v>
      </c>
      <c r="P9" s="10">
        <f t="shared" si="3"/>
        <v>41.829662713691668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44557</v>
      </c>
      <c r="B10" s="3" t="s">
        <v>43</v>
      </c>
      <c r="C10" s="10">
        <v>397</v>
      </c>
      <c r="D10" s="15">
        <v>5654</v>
      </c>
      <c r="E10" s="15">
        <f t="shared" si="1"/>
        <v>6051</v>
      </c>
      <c r="F10" s="13">
        <v>33</v>
      </c>
      <c r="G10" s="13">
        <f t="shared" si="2"/>
        <v>12030.30303030303</v>
      </c>
      <c r="J10" s="10">
        <v>87</v>
      </c>
      <c r="K10" s="15">
        <v>2485</v>
      </c>
      <c r="L10" s="15">
        <f t="shared" si="5"/>
        <v>2572</v>
      </c>
      <c r="M10" s="10">
        <v>33</v>
      </c>
      <c r="N10" s="10">
        <f t="shared" si="4"/>
        <v>78.085642317380348</v>
      </c>
      <c r="O10" s="10">
        <f t="shared" si="3"/>
        <v>56.048814998231343</v>
      </c>
      <c r="P10" s="10">
        <f t="shared" si="3"/>
        <v>57.494628986944306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44557</v>
      </c>
      <c r="B11" s="3" t="s">
        <v>40</v>
      </c>
      <c r="C11" s="15">
        <v>175</v>
      </c>
      <c r="D11" s="15">
        <v>4938</v>
      </c>
      <c r="E11" s="15">
        <f t="shared" si="1"/>
        <v>5113</v>
      </c>
      <c r="F11" s="13">
        <v>33</v>
      </c>
      <c r="G11" s="13">
        <f t="shared" si="2"/>
        <v>5303.030303030303</v>
      </c>
      <c r="J11" s="15">
        <v>83</v>
      </c>
      <c r="K11" s="15">
        <v>7481</v>
      </c>
      <c r="L11" s="15">
        <f t="shared" si="5"/>
        <v>7564</v>
      </c>
      <c r="M11" s="10">
        <v>33</v>
      </c>
      <c r="N11" s="10">
        <f t="shared" si="4"/>
        <v>52.571428571428569</v>
      </c>
      <c r="O11" s="10">
        <f t="shared" si="3"/>
        <v>-51.498582422033209</v>
      </c>
      <c r="P11" s="10">
        <f t="shared" si="3"/>
        <v>-47.936632114218661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44557</v>
      </c>
      <c r="B12" s="3" t="s">
        <v>41</v>
      </c>
      <c r="C12" s="10">
        <v>350</v>
      </c>
      <c r="D12" s="15">
        <v>4207</v>
      </c>
      <c r="E12" s="15">
        <f t="shared" si="1"/>
        <v>4557</v>
      </c>
      <c r="F12" s="13">
        <v>33</v>
      </c>
      <c r="G12" s="13">
        <f t="shared" si="2"/>
        <v>10606.060606060606</v>
      </c>
      <c r="J12" s="10">
        <v>73</v>
      </c>
      <c r="K12" s="15">
        <v>3372</v>
      </c>
      <c r="L12" s="15">
        <f t="shared" si="5"/>
        <v>3445</v>
      </c>
      <c r="M12" s="10">
        <v>33</v>
      </c>
      <c r="N12" s="10">
        <f t="shared" si="4"/>
        <v>79.142857142857153</v>
      </c>
      <c r="O12" s="10">
        <f t="shared" si="3"/>
        <v>19.847872593296888</v>
      </c>
      <c r="P12" s="10">
        <f t="shared" si="3"/>
        <v>24.402018872064954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5841.7508417508425</v>
      </c>
      <c r="G14">
        <f>_xlfn.STDEV.S(G4:G12)</f>
        <v>3552.7888971998486</v>
      </c>
      <c r="H14"/>
      <c r="I14"/>
      <c r="J14"/>
      <c r="K14"/>
      <c r="L14"/>
      <c r="M14" s="10" t="s">
        <v>193</v>
      </c>
      <c r="N14">
        <f>AVERAGE(N5:N7,N8:N12)</f>
        <v>49.723617983841443</v>
      </c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174</v>
      </c>
      <c r="B19" s="10">
        <v>40039</v>
      </c>
      <c r="C19" s="15">
        <v>19297</v>
      </c>
      <c r="D19" s="1">
        <v>33</v>
      </c>
      <c r="E19" s="1">
        <f>B19+C19</f>
        <v>59336</v>
      </c>
      <c r="F19">
        <f>E19/D19*1000</f>
        <v>1798060.606060606</v>
      </c>
      <c r="G19">
        <f>(1000/D19)*B19</f>
        <v>1213303.0303030303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25177</v>
      </c>
      <c r="C20"/>
      <c r="D20" s="1">
        <v>33</v>
      </c>
      <c r="E20" s="1">
        <f>B20+C20</f>
        <v>25177</v>
      </c>
      <c r="F20">
        <f>E20/D20*1000</f>
        <v>762939.39393939404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14862</v>
      </c>
      <c r="C21"/>
      <c r="D21" s="1">
        <v>33</v>
      </c>
      <c r="E21" s="1">
        <f>B21+C21</f>
        <v>14862</v>
      </c>
      <c r="F21">
        <f>E21/D21*1000</f>
        <v>450363.63636363635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D22" s="1"/>
      <c r="E22" s="1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A23"/>
      <c r="C23" s="15"/>
      <c r="D23" s="1"/>
      <c r="E23" s="1"/>
      <c r="F23"/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/>
      <c r="B24" s="1"/>
      <c r="D24" s="1"/>
      <c r="E24" s="1"/>
      <c r="F24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N14" sqref="N14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44558</v>
      </c>
      <c r="B4" s="3" t="s">
        <v>44</v>
      </c>
      <c r="C4" s="10">
        <v>1165</v>
      </c>
      <c r="D4" s="15">
        <v>26875</v>
      </c>
      <c r="E4" s="15">
        <f>+C4+D4</f>
        <v>28040</v>
      </c>
      <c r="F4" s="13">
        <v>33</v>
      </c>
      <c r="G4" s="13">
        <f>(1000/F4)*C4</f>
        <v>35303.030303030304</v>
      </c>
      <c r="J4" s="10">
        <v>277</v>
      </c>
      <c r="K4" s="15">
        <v>8432</v>
      </c>
      <c r="L4" s="15">
        <f t="shared" ref="L4:L5" si="0">+J4+K4</f>
        <v>8709</v>
      </c>
      <c r="M4" s="10">
        <v>33</v>
      </c>
      <c r="N4" s="10">
        <f>+(C4-J4)/C4*100</f>
        <v>76.223175965665234</v>
      </c>
      <c r="O4" s="10">
        <f>+(D4-K4)/D4*100</f>
        <v>68.625116279069758</v>
      </c>
      <c r="P4" s="10">
        <f>+(E4-L4)/E4*100</f>
        <v>68.940798858773178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44558</v>
      </c>
      <c r="B5" s="3" t="s">
        <v>37</v>
      </c>
      <c r="C5" s="10">
        <v>708</v>
      </c>
      <c r="D5" s="15">
        <v>7855</v>
      </c>
      <c r="E5" s="15">
        <f t="shared" ref="E5:E12" si="1">+C5+D5</f>
        <v>8563</v>
      </c>
      <c r="F5" s="13">
        <v>33</v>
      </c>
      <c r="G5" s="13">
        <f t="shared" ref="G5:G12" si="2">(1000/F5)*C5</f>
        <v>21454.545454545456</v>
      </c>
      <c r="J5" s="10">
        <v>214</v>
      </c>
      <c r="K5" s="15">
        <v>7945</v>
      </c>
      <c r="L5" s="15">
        <f t="shared" si="0"/>
        <v>8159</v>
      </c>
      <c r="M5" s="10">
        <v>33</v>
      </c>
      <c r="N5" s="10">
        <f>+(C5-J5)/C5*100</f>
        <v>69.774011299435017</v>
      </c>
      <c r="O5" s="10">
        <f t="shared" ref="O5:P12" si="3">+(D5-K5)/D5*100</f>
        <v>-1.1457670273711011</v>
      </c>
      <c r="P5" s="10">
        <f t="shared" si="3"/>
        <v>4.7179726731285765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44558</v>
      </c>
      <c r="B6" s="3" t="s">
        <v>39</v>
      </c>
      <c r="C6" s="10">
        <v>672</v>
      </c>
      <c r="D6" s="10">
        <v>9888</v>
      </c>
      <c r="E6" s="15">
        <f>+C6+D6</f>
        <v>10560</v>
      </c>
      <c r="F6" s="13">
        <v>33</v>
      </c>
      <c r="G6" s="13">
        <f t="shared" si="2"/>
        <v>20363.636363636364</v>
      </c>
      <c r="J6" s="10">
        <v>252</v>
      </c>
      <c r="K6" s="15">
        <v>8364</v>
      </c>
      <c r="L6" s="15">
        <f>+J6+K6</f>
        <v>8616</v>
      </c>
      <c r="M6" s="10">
        <v>33</v>
      </c>
      <c r="N6" s="10">
        <f t="shared" ref="N6:N12" si="4">+(C6-J6)/C6*100</f>
        <v>62.5</v>
      </c>
      <c r="O6" s="10">
        <f t="shared" si="3"/>
        <v>15.4126213592233</v>
      </c>
      <c r="P6" s="10">
        <f t="shared" si="3"/>
        <v>18.409090909090907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44558</v>
      </c>
      <c r="B7" s="3" t="s">
        <v>38</v>
      </c>
      <c r="C7" s="10">
        <v>512</v>
      </c>
      <c r="D7" s="10">
        <v>5990</v>
      </c>
      <c r="E7" s="15">
        <f t="shared" si="1"/>
        <v>6502</v>
      </c>
      <c r="F7" s="13">
        <v>33</v>
      </c>
      <c r="G7" s="13">
        <f t="shared" si="2"/>
        <v>15515.151515151516</v>
      </c>
      <c r="J7" s="10">
        <v>189</v>
      </c>
      <c r="K7" s="15">
        <v>9071</v>
      </c>
      <c r="L7" s="15">
        <f>+J7+K7</f>
        <v>9260</v>
      </c>
      <c r="M7" s="10">
        <v>33</v>
      </c>
      <c r="N7" s="10">
        <f t="shared" si="4"/>
        <v>63.0859375</v>
      </c>
      <c r="O7" s="10">
        <f t="shared" si="3"/>
        <v>-51.435726210350587</v>
      </c>
      <c r="P7" s="10">
        <f t="shared" si="3"/>
        <v>-42.417717625346043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44558</v>
      </c>
      <c r="B8" s="3" t="s">
        <v>36</v>
      </c>
      <c r="C8" s="10">
        <v>267</v>
      </c>
      <c r="D8" s="15">
        <v>4630</v>
      </c>
      <c r="E8" s="15">
        <f t="shared" si="1"/>
        <v>4897</v>
      </c>
      <c r="F8" s="13">
        <v>33</v>
      </c>
      <c r="G8" s="13">
        <f t="shared" si="2"/>
        <v>8090.909090909091</v>
      </c>
      <c r="J8" s="10">
        <v>313</v>
      </c>
      <c r="K8" s="15">
        <v>5382</v>
      </c>
      <c r="L8" s="15">
        <f t="shared" ref="L8:L12" si="5">+J8+K8</f>
        <v>5695</v>
      </c>
      <c r="M8" s="10">
        <v>33</v>
      </c>
      <c r="N8" s="10">
        <f t="shared" si="4"/>
        <v>-17.228464419475657</v>
      </c>
      <c r="O8" s="10">
        <f t="shared" si="3"/>
        <v>-16.241900647948164</v>
      </c>
      <c r="P8" s="10">
        <f t="shared" si="3"/>
        <v>-16.29569123953441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44558</v>
      </c>
      <c r="B9" s="3" t="s">
        <v>42</v>
      </c>
      <c r="C9" s="10">
        <v>167</v>
      </c>
      <c r="D9" s="15">
        <v>5810</v>
      </c>
      <c r="E9" s="15">
        <f t="shared" si="1"/>
        <v>5977</v>
      </c>
      <c r="F9" s="13">
        <v>33</v>
      </c>
      <c r="G9" s="13">
        <f t="shared" si="2"/>
        <v>5060.606060606061</v>
      </c>
      <c r="J9" s="10">
        <v>172</v>
      </c>
      <c r="K9" s="15">
        <v>4942</v>
      </c>
      <c r="L9" s="15">
        <f t="shared" si="5"/>
        <v>5114</v>
      </c>
      <c r="M9" s="10">
        <v>33</v>
      </c>
      <c r="N9" s="10">
        <f t="shared" si="4"/>
        <v>-2.9940119760479043</v>
      </c>
      <c r="O9" s="10">
        <f t="shared" si="3"/>
        <v>14.939759036144579</v>
      </c>
      <c r="P9" s="10">
        <f t="shared" si="3"/>
        <v>14.438681612849255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44558</v>
      </c>
      <c r="B10" s="3" t="s">
        <v>43</v>
      </c>
      <c r="C10" s="10">
        <v>260</v>
      </c>
      <c r="D10" s="15">
        <v>3890</v>
      </c>
      <c r="E10" s="15">
        <f t="shared" si="1"/>
        <v>4150</v>
      </c>
      <c r="F10" s="13">
        <v>33</v>
      </c>
      <c r="G10" s="13">
        <f t="shared" si="2"/>
        <v>7878.787878787879</v>
      </c>
      <c r="J10" s="10">
        <v>193</v>
      </c>
      <c r="K10" s="15">
        <v>4997</v>
      </c>
      <c r="L10" s="15">
        <f t="shared" si="5"/>
        <v>5190</v>
      </c>
      <c r="M10" s="10">
        <v>33</v>
      </c>
      <c r="N10" s="10">
        <f t="shared" si="4"/>
        <v>25.769230769230766</v>
      </c>
      <c r="O10" s="10">
        <f t="shared" si="3"/>
        <v>-28.457583547557842</v>
      </c>
      <c r="P10" s="10">
        <f t="shared" si="3"/>
        <v>-25.060240963855424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44558</v>
      </c>
      <c r="B11" s="3" t="s">
        <v>40</v>
      </c>
      <c r="C11" s="15">
        <v>230</v>
      </c>
      <c r="D11" s="15">
        <v>7463</v>
      </c>
      <c r="E11" s="15">
        <f t="shared" si="1"/>
        <v>7693</v>
      </c>
      <c r="F11" s="13">
        <v>33</v>
      </c>
      <c r="G11" s="13">
        <f t="shared" si="2"/>
        <v>6969.69696969697</v>
      </c>
      <c r="J11" s="15">
        <v>150</v>
      </c>
      <c r="K11" s="15">
        <v>6854</v>
      </c>
      <c r="L11" s="15">
        <f t="shared" si="5"/>
        <v>7004</v>
      </c>
      <c r="M11" s="10">
        <v>33</v>
      </c>
      <c r="N11" s="10">
        <f t="shared" si="4"/>
        <v>34.782608695652172</v>
      </c>
      <c r="O11" s="10">
        <f t="shared" si="3"/>
        <v>8.1602572691946946</v>
      </c>
      <c r="P11" s="10">
        <f t="shared" si="3"/>
        <v>8.9561939425451715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44558</v>
      </c>
      <c r="B12" s="3" t="s">
        <v>41</v>
      </c>
      <c r="C12" s="10">
        <v>148</v>
      </c>
      <c r="D12" s="15">
        <v>3533</v>
      </c>
      <c r="E12" s="15">
        <f t="shared" si="1"/>
        <v>3681</v>
      </c>
      <c r="F12" s="13">
        <v>33</v>
      </c>
      <c r="G12" s="13">
        <f t="shared" si="2"/>
        <v>4484.848484848485</v>
      </c>
      <c r="J12" s="10">
        <v>267</v>
      </c>
      <c r="K12" s="15">
        <v>5406</v>
      </c>
      <c r="L12" s="15">
        <f t="shared" si="5"/>
        <v>5673</v>
      </c>
      <c r="M12" s="10">
        <v>33</v>
      </c>
      <c r="N12" s="10">
        <f t="shared" si="4"/>
        <v>-80.405405405405403</v>
      </c>
      <c r="O12" s="10">
        <f t="shared" si="3"/>
        <v>-53.014435324087181</v>
      </c>
      <c r="P12" s="10">
        <f t="shared" si="3"/>
        <v>-54.115729421352896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13902.356902356903</v>
      </c>
      <c r="G14">
        <f>_xlfn.STDEV.S(G4:G12)</f>
        <v>10273.49574512093</v>
      </c>
      <c r="H14"/>
      <c r="I14"/>
      <c r="J14"/>
      <c r="K14"/>
      <c r="L14"/>
      <c r="M14" s="10" t="s">
        <v>193</v>
      </c>
      <c r="N14">
        <f>AVERAGE(N5:N7,N10:N11)</f>
        <v>51.182357652863594</v>
      </c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174</v>
      </c>
      <c r="B19" s="10">
        <v>59326</v>
      </c>
      <c r="C19" s="15">
        <v>23977</v>
      </c>
      <c r="D19" s="1">
        <v>33</v>
      </c>
      <c r="E19" s="1">
        <f>B19+C19</f>
        <v>83303</v>
      </c>
      <c r="F19">
        <f>E19/D19*1000</f>
        <v>2524333.3333333335</v>
      </c>
      <c r="G19">
        <f>(1000/D19)*B19</f>
        <v>1797757.5757575759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30112</v>
      </c>
      <c r="C20"/>
      <c r="D20" s="1">
        <v>33</v>
      </c>
      <c r="E20" s="1">
        <f>B20+C20</f>
        <v>30112</v>
      </c>
      <c r="F20">
        <f>E20/D20*1000</f>
        <v>912484.84848484851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29214</v>
      </c>
      <c r="C21"/>
      <c r="D21" s="1">
        <v>33</v>
      </c>
      <c r="E21" s="1">
        <f>B21+C21</f>
        <v>29214</v>
      </c>
      <c r="F21">
        <f>E21/D21*1000</f>
        <v>885272.72727272729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D22" s="1"/>
      <c r="E22" s="1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A23"/>
      <c r="C23" s="15"/>
      <c r="D23" s="1"/>
      <c r="E23" s="1"/>
      <c r="F23"/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/>
      <c r="B24" s="1"/>
      <c r="D24" s="1"/>
      <c r="E24" s="1"/>
      <c r="F24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N14" sqref="N14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44559</v>
      </c>
      <c r="B4" s="3" t="s">
        <v>44</v>
      </c>
      <c r="C4" s="10">
        <v>265</v>
      </c>
      <c r="D4" s="15">
        <v>11451</v>
      </c>
      <c r="E4" s="15">
        <f>+C4+D4</f>
        <v>11716</v>
      </c>
      <c r="F4" s="13">
        <v>33</v>
      </c>
      <c r="G4" s="13">
        <f>(1000/F4)*C4</f>
        <v>8030.3030303030309</v>
      </c>
      <c r="J4" s="10">
        <v>360</v>
      </c>
      <c r="K4" s="15">
        <v>5496</v>
      </c>
      <c r="L4" s="15">
        <f t="shared" ref="L4:L5" si="0">+J4+K4</f>
        <v>5856</v>
      </c>
      <c r="M4" s="10">
        <v>33</v>
      </c>
      <c r="N4" s="10">
        <f>+(C4-J4)/C4*100</f>
        <v>-35.849056603773583</v>
      </c>
      <c r="O4" s="10">
        <f>+(D4-K4)/D4*100</f>
        <v>52.004191773644223</v>
      </c>
      <c r="P4" s="10">
        <f>+(E4-L4)/E4*100</f>
        <v>50.017070672584495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44559</v>
      </c>
      <c r="B5" s="3" t="s">
        <v>37</v>
      </c>
      <c r="C5" s="10">
        <v>419</v>
      </c>
      <c r="D5" s="15">
        <v>8682</v>
      </c>
      <c r="E5" s="15">
        <f t="shared" ref="E5:E12" si="1">+C5+D5</f>
        <v>9101</v>
      </c>
      <c r="F5" s="13">
        <v>33</v>
      </c>
      <c r="G5" s="13">
        <f t="shared" ref="G5:G12" si="2">(1000/F5)*C5</f>
        <v>12696.969696969698</v>
      </c>
      <c r="J5" s="10">
        <v>166</v>
      </c>
      <c r="K5" s="15">
        <v>5532</v>
      </c>
      <c r="L5" s="15">
        <f t="shared" si="0"/>
        <v>5698</v>
      </c>
      <c r="M5" s="10">
        <v>33</v>
      </c>
      <c r="N5" s="10">
        <f>+(C5-J5)/C5*100</f>
        <v>60.381861575178995</v>
      </c>
      <c r="O5" s="10">
        <f t="shared" ref="O5:P12" si="3">+(D5-K5)/D5*100</f>
        <v>36.281962681409816</v>
      </c>
      <c r="P5" s="10">
        <f t="shared" si="3"/>
        <v>37.391495440061533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44559</v>
      </c>
      <c r="B6" s="3" t="s">
        <v>39</v>
      </c>
      <c r="C6" s="10">
        <v>335</v>
      </c>
      <c r="D6" s="10">
        <v>7991</v>
      </c>
      <c r="E6" s="15">
        <f>+C6+D6</f>
        <v>8326</v>
      </c>
      <c r="F6" s="13">
        <v>33</v>
      </c>
      <c r="G6" s="13">
        <f t="shared" si="2"/>
        <v>10151.515151515152</v>
      </c>
      <c r="J6" s="10">
        <v>186</v>
      </c>
      <c r="K6" s="15">
        <v>5045</v>
      </c>
      <c r="L6" s="15">
        <f>+J6+K6</f>
        <v>5231</v>
      </c>
      <c r="M6" s="10">
        <v>33</v>
      </c>
      <c r="N6" s="10">
        <f t="shared" ref="N6:N12" si="4">+(C6-J6)/C6*100</f>
        <v>44.477611940298509</v>
      </c>
      <c r="O6" s="10">
        <f t="shared" si="3"/>
        <v>36.866474784132144</v>
      </c>
      <c r="P6" s="10">
        <f t="shared" si="3"/>
        <v>37.172711986548165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44559</v>
      </c>
      <c r="B7" s="3" t="s">
        <v>38</v>
      </c>
      <c r="C7" s="10">
        <v>157</v>
      </c>
      <c r="D7" s="10">
        <v>6316</v>
      </c>
      <c r="E7" s="15">
        <f t="shared" si="1"/>
        <v>6473</v>
      </c>
      <c r="F7" s="13">
        <v>33</v>
      </c>
      <c r="G7" s="13">
        <f t="shared" si="2"/>
        <v>4757.575757575758</v>
      </c>
      <c r="J7" s="10">
        <v>107</v>
      </c>
      <c r="K7" s="15">
        <v>5085</v>
      </c>
      <c r="L7" s="15">
        <f>+J7+K7</f>
        <v>5192</v>
      </c>
      <c r="M7" s="10">
        <v>33</v>
      </c>
      <c r="N7" s="10">
        <f t="shared" si="4"/>
        <v>31.847133757961782</v>
      </c>
      <c r="O7" s="10">
        <f t="shared" si="3"/>
        <v>19.490183660544648</v>
      </c>
      <c r="P7" s="10">
        <f t="shared" si="3"/>
        <v>19.789896493125291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44559</v>
      </c>
      <c r="B8" s="3" t="s">
        <v>36</v>
      </c>
      <c r="C8" s="10">
        <v>770</v>
      </c>
      <c r="D8" s="15">
        <v>5166</v>
      </c>
      <c r="E8" s="15">
        <f t="shared" si="1"/>
        <v>5936</v>
      </c>
      <c r="F8" s="13">
        <v>33</v>
      </c>
      <c r="G8" s="13">
        <f t="shared" si="2"/>
        <v>23333.333333333336</v>
      </c>
      <c r="J8" s="10">
        <v>212</v>
      </c>
      <c r="K8" s="15">
        <v>7601</v>
      </c>
      <c r="L8" s="15">
        <f t="shared" ref="L8:L12" si="5">+J8+K8</f>
        <v>7813</v>
      </c>
      <c r="M8" s="10">
        <v>33</v>
      </c>
      <c r="N8" s="10">
        <f t="shared" si="4"/>
        <v>72.467532467532465</v>
      </c>
      <c r="O8" s="10">
        <f t="shared" si="3"/>
        <v>-47.135114208284939</v>
      </c>
      <c r="P8" s="10">
        <f t="shared" si="3"/>
        <v>-31.620619946091644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44559</v>
      </c>
      <c r="B9" s="3" t="s">
        <v>42</v>
      </c>
      <c r="C9" s="10">
        <v>160</v>
      </c>
      <c r="D9" s="15">
        <v>6967</v>
      </c>
      <c r="E9" s="15">
        <f t="shared" si="1"/>
        <v>7127</v>
      </c>
      <c r="F9" s="13">
        <v>33</v>
      </c>
      <c r="G9" s="13">
        <f t="shared" si="2"/>
        <v>4848.484848484849</v>
      </c>
      <c r="J9" s="10">
        <v>77</v>
      </c>
      <c r="K9" s="15">
        <v>3275</v>
      </c>
      <c r="L9" s="15">
        <f t="shared" si="5"/>
        <v>3352</v>
      </c>
      <c r="M9" s="10">
        <v>33</v>
      </c>
      <c r="N9" s="10">
        <f t="shared" si="4"/>
        <v>51.875000000000007</v>
      </c>
      <c r="O9" s="10">
        <f t="shared" si="3"/>
        <v>52.992679776087272</v>
      </c>
      <c r="P9" s="10">
        <f t="shared" si="3"/>
        <v>52.967588045460921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44559</v>
      </c>
      <c r="B10" s="3" t="s">
        <v>43</v>
      </c>
      <c r="C10" s="10">
        <v>255</v>
      </c>
      <c r="D10" s="15">
        <v>5772</v>
      </c>
      <c r="E10" s="15">
        <f t="shared" si="1"/>
        <v>6027</v>
      </c>
      <c r="F10" s="13">
        <v>33</v>
      </c>
      <c r="G10" s="13">
        <f t="shared" si="2"/>
        <v>7727.2727272727279</v>
      </c>
      <c r="J10" s="10">
        <v>93</v>
      </c>
      <c r="K10" s="15">
        <v>5141</v>
      </c>
      <c r="L10" s="15">
        <f t="shared" si="5"/>
        <v>5234</v>
      </c>
      <c r="M10" s="10">
        <v>33</v>
      </c>
      <c r="N10" s="10">
        <f t="shared" si="4"/>
        <v>63.529411764705877</v>
      </c>
      <c r="O10" s="10">
        <f t="shared" si="3"/>
        <v>10.932085932085931</v>
      </c>
      <c r="P10" s="10">
        <f t="shared" si="3"/>
        <v>13.157458105193298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44559</v>
      </c>
      <c r="B11" s="3" t="s">
        <v>40</v>
      </c>
      <c r="C11" s="15">
        <v>205</v>
      </c>
      <c r="D11" s="15">
        <v>11961</v>
      </c>
      <c r="E11" s="15">
        <f t="shared" si="1"/>
        <v>12166</v>
      </c>
      <c r="F11" s="13">
        <v>33</v>
      </c>
      <c r="G11" s="13">
        <f t="shared" si="2"/>
        <v>6212.121212121212</v>
      </c>
      <c r="J11" s="15">
        <v>115</v>
      </c>
      <c r="K11" s="15">
        <v>3540</v>
      </c>
      <c r="L11" s="15">
        <f t="shared" si="5"/>
        <v>3655</v>
      </c>
      <c r="M11" s="10">
        <v>33</v>
      </c>
      <c r="N11" s="10">
        <f t="shared" si="4"/>
        <v>43.902439024390247</v>
      </c>
      <c r="O11" s="10">
        <f t="shared" si="3"/>
        <v>70.403812390268371</v>
      </c>
      <c r="P11" s="10">
        <f t="shared" si="3"/>
        <v>69.95725793194147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44559</v>
      </c>
      <c r="B12" s="3" t="s">
        <v>41</v>
      </c>
      <c r="C12" s="10">
        <v>113</v>
      </c>
      <c r="D12" s="15">
        <v>12788</v>
      </c>
      <c r="E12" s="15">
        <f t="shared" si="1"/>
        <v>12901</v>
      </c>
      <c r="F12" s="13">
        <v>33</v>
      </c>
      <c r="G12" s="13">
        <f t="shared" si="2"/>
        <v>3424.2424242424245</v>
      </c>
      <c r="J12" s="10">
        <v>115</v>
      </c>
      <c r="K12" s="15">
        <v>7944</v>
      </c>
      <c r="L12" s="15">
        <f t="shared" si="5"/>
        <v>8059</v>
      </c>
      <c r="M12" s="10">
        <v>33</v>
      </c>
      <c r="N12" s="10">
        <f t="shared" si="4"/>
        <v>-1.7699115044247788</v>
      </c>
      <c r="O12" s="10">
        <f t="shared" si="3"/>
        <v>37.87926180794495</v>
      </c>
      <c r="P12" s="10">
        <f t="shared" si="3"/>
        <v>37.531974265560805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9020.202020202023</v>
      </c>
      <c r="G14">
        <f>_xlfn.STDEV.S(G4:G12)</f>
        <v>6093.9424076661726</v>
      </c>
      <c r="H14"/>
      <c r="I14"/>
      <c r="J14"/>
      <c r="K14"/>
      <c r="L14"/>
      <c r="M14" s="10" t="s">
        <v>193</v>
      </c>
      <c r="N14">
        <f>AVERAGE(N5:N11)</f>
        <v>52.640141504295407</v>
      </c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174</v>
      </c>
      <c r="B19" s="10">
        <v>89619</v>
      </c>
      <c r="C19" s="15">
        <v>63058</v>
      </c>
      <c r="D19" s="1">
        <v>33</v>
      </c>
      <c r="E19" s="1">
        <f>B19+C19</f>
        <v>152677</v>
      </c>
      <c r="F19">
        <f>E19/D19*1000</f>
        <v>4626575.7575757578</v>
      </c>
      <c r="G19">
        <f>(1000/D19)*B19</f>
        <v>2715727.2727272729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33821</v>
      </c>
      <c r="C20"/>
      <c r="D20" s="1">
        <v>33</v>
      </c>
      <c r="E20" s="1">
        <f>B20+C20</f>
        <v>33821</v>
      </c>
      <c r="F20">
        <f>E20/D20*1000</f>
        <v>1024878.787878788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55798</v>
      </c>
      <c r="C21"/>
      <c r="D21" s="1">
        <v>33</v>
      </c>
      <c r="E21" s="1">
        <f>B21+C21</f>
        <v>55798</v>
      </c>
      <c r="F21">
        <f>E21/D21*1000</f>
        <v>1690848.4848484849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D22" s="1"/>
      <c r="E22" s="1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A23"/>
      <c r="C23" s="15"/>
      <c r="D23" s="1"/>
      <c r="E23" s="1"/>
      <c r="F23"/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/>
      <c r="B24" s="1"/>
      <c r="D24" s="1"/>
      <c r="E24" s="1"/>
      <c r="F24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N14" sqref="N14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44560</v>
      </c>
      <c r="B4" s="3" t="s">
        <v>44</v>
      </c>
      <c r="C4" s="10">
        <v>2067</v>
      </c>
      <c r="D4" s="15">
        <v>16836</v>
      </c>
      <c r="E4" s="15">
        <f>+C4+D4</f>
        <v>18903</v>
      </c>
      <c r="F4" s="13">
        <v>33</v>
      </c>
      <c r="G4" s="13">
        <f>(1000/F4)*C4</f>
        <v>62636.36363636364</v>
      </c>
      <c r="J4" s="10">
        <v>272</v>
      </c>
      <c r="K4" s="15">
        <v>15403</v>
      </c>
      <c r="L4" s="15">
        <f t="shared" ref="L4:L5" si="0">+J4+K4</f>
        <v>15675</v>
      </c>
      <c r="M4" s="10">
        <v>33</v>
      </c>
      <c r="N4" s="10">
        <f>+(C4-J4)/C4*100</f>
        <v>86.840832123851001</v>
      </c>
      <c r="O4" s="10">
        <f>+(D4-K4)/D4*100</f>
        <v>8.5115229270610584</v>
      </c>
      <c r="P4" s="10">
        <f>+(E4-L4)/E4*100</f>
        <v>17.07665449928583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44560</v>
      </c>
      <c r="B5" s="3" t="s">
        <v>37</v>
      </c>
      <c r="C5" s="10">
        <v>250</v>
      </c>
      <c r="D5" s="15">
        <v>11289</v>
      </c>
      <c r="E5" s="15">
        <f t="shared" ref="E5:E12" si="1">+C5+D5</f>
        <v>11539</v>
      </c>
      <c r="F5" s="13">
        <v>33</v>
      </c>
      <c r="G5" s="13">
        <f t="shared" ref="G5:G12" si="2">(1000/F5)*C5</f>
        <v>7575.757575757576</v>
      </c>
      <c r="J5" s="10">
        <v>151</v>
      </c>
      <c r="K5" s="15">
        <v>10127</v>
      </c>
      <c r="L5" s="15">
        <f t="shared" si="0"/>
        <v>10278</v>
      </c>
      <c r="M5" s="10">
        <v>33</v>
      </c>
      <c r="N5" s="10">
        <f>+(C5-J5)/C5*100</f>
        <v>39.6</v>
      </c>
      <c r="O5" s="10">
        <f t="shared" ref="O5:P12" si="3">+(D5-K5)/D5*100</f>
        <v>10.293205775533705</v>
      </c>
      <c r="P5" s="10">
        <f t="shared" si="3"/>
        <v>10.928156686021319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44560</v>
      </c>
      <c r="B6" s="3" t="s">
        <v>39</v>
      </c>
      <c r="C6" s="10">
        <v>366</v>
      </c>
      <c r="D6" s="10">
        <v>15826</v>
      </c>
      <c r="E6" s="15">
        <f>+C6+D6</f>
        <v>16192</v>
      </c>
      <c r="F6" s="13">
        <v>33</v>
      </c>
      <c r="G6" s="13">
        <f t="shared" si="2"/>
        <v>11090.909090909092</v>
      </c>
      <c r="J6" s="10">
        <v>186</v>
      </c>
      <c r="K6" s="15">
        <v>4725</v>
      </c>
      <c r="L6" s="15">
        <f>+J6+K6</f>
        <v>4911</v>
      </c>
      <c r="M6" s="10">
        <v>33</v>
      </c>
      <c r="N6" s="10">
        <f t="shared" ref="N6:N12" si="4">+(C6-J6)/C6*100</f>
        <v>49.180327868852459</v>
      </c>
      <c r="O6" s="10">
        <f t="shared" si="3"/>
        <v>70.144066725641352</v>
      </c>
      <c r="P6" s="10">
        <f t="shared" si="3"/>
        <v>69.670207509881422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44560</v>
      </c>
      <c r="B7" s="3" t="s">
        <v>38</v>
      </c>
      <c r="C7" s="10">
        <v>194</v>
      </c>
      <c r="D7" s="10">
        <v>14281</v>
      </c>
      <c r="E7" s="15">
        <f t="shared" si="1"/>
        <v>14475</v>
      </c>
      <c r="F7" s="13">
        <v>33</v>
      </c>
      <c r="G7" s="13">
        <f t="shared" si="2"/>
        <v>5878.787878787879</v>
      </c>
      <c r="J7" s="10">
        <v>125</v>
      </c>
      <c r="K7" s="15">
        <v>6238</v>
      </c>
      <c r="L7" s="15">
        <f>+J7+K7</f>
        <v>6363</v>
      </c>
      <c r="M7" s="10">
        <v>33</v>
      </c>
      <c r="N7" s="10">
        <f t="shared" si="4"/>
        <v>35.567010309278352</v>
      </c>
      <c r="O7" s="10">
        <f t="shared" si="3"/>
        <v>56.319585463202856</v>
      </c>
      <c r="P7" s="10">
        <f t="shared" si="3"/>
        <v>56.041450777202073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44560</v>
      </c>
      <c r="B8" s="3" t="s">
        <v>36</v>
      </c>
      <c r="C8" s="10">
        <v>223</v>
      </c>
      <c r="D8" s="15">
        <v>16875</v>
      </c>
      <c r="E8" s="15">
        <f t="shared" si="1"/>
        <v>17098</v>
      </c>
      <c r="F8" s="13">
        <v>33</v>
      </c>
      <c r="G8" s="13">
        <f t="shared" si="2"/>
        <v>6757.575757575758</v>
      </c>
      <c r="J8" s="10">
        <v>154</v>
      </c>
      <c r="K8" s="15">
        <v>13808</v>
      </c>
      <c r="L8" s="15">
        <f t="shared" ref="L8:L12" si="5">+J8+K8</f>
        <v>13962</v>
      </c>
      <c r="M8" s="10">
        <v>33</v>
      </c>
      <c r="N8" s="10">
        <f t="shared" si="4"/>
        <v>30.941704035874441</v>
      </c>
      <c r="O8" s="10">
        <f t="shared" si="3"/>
        <v>18.174814814814816</v>
      </c>
      <c r="P8" s="10">
        <f t="shared" si="3"/>
        <v>18.341326470932273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44560</v>
      </c>
      <c r="B9" s="3" t="s">
        <v>42</v>
      </c>
      <c r="C9" s="10">
        <v>173</v>
      </c>
      <c r="D9" s="15">
        <v>12546</v>
      </c>
      <c r="E9" s="15">
        <f>+C9+D9</f>
        <v>12719</v>
      </c>
      <c r="F9" s="13">
        <v>33</v>
      </c>
      <c r="G9" s="13">
        <f t="shared" si="2"/>
        <v>5242.4242424242429</v>
      </c>
      <c r="J9" s="10">
        <v>74</v>
      </c>
      <c r="K9" s="15">
        <v>7610</v>
      </c>
      <c r="L9" s="15">
        <f t="shared" si="5"/>
        <v>7684</v>
      </c>
      <c r="M9" s="10">
        <v>33</v>
      </c>
      <c r="N9" s="10">
        <f t="shared" si="4"/>
        <v>57.225433526011557</v>
      </c>
      <c r="O9" s="10">
        <f t="shared" si="3"/>
        <v>39.343216961581376</v>
      </c>
      <c r="P9" s="10">
        <f t="shared" si="3"/>
        <v>39.586445475273216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44560</v>
      </c>
      <c r="B10" s="3" t="s">
        <v>43</v>
      </c>
      <c r="C10" s="10">
        <v>749</v>
      </c>
      <c r="D10" s="15">
        <v>8214</v>
      </c>
      <c r="E10" s="15">
        <f t="shared" si="1"/>
        <v>8963</v>
      </c>
      <c r="F10" s="13">
        <v>33</v>
      </c>
      <c r="G10" s="13">
        <f t="shared" si="2"/>
        <v>22696.9696969697</v>
      </c>
      <c r="J10" s="10">
        <v>142</v>
      </c>
      <c r="K10" s="15">
        <v>3807</v>
      </c>
      <c r="L10" s="15">
        <f t="shared" si="5"/>
        <v>3949</v>
      </c>
      <c r="M10" s="10">
        <v>33</v>
      </c>
      <c r="N10" s="10">
        <f t="shared" si="4"/>
        <v>81.041388518024021</v>
      </c>
      <c r="O10" s="10">
        <f t="shared" si="3"/>
        <v>53.652300949598242</v>
      </c>
      <c r="P10" s="10">
        <f t="shared" si="3"/>
        <v>55.941091152515895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44560</v>
      </c>
      <c r="B11" s="3" t="s">
        <v>40</v>
      </c>
      <c r="C11" s="15">
        <v>457</v>
      </c>
      <c r="D11" s="15">
        <v>18482</v>
      </c>
      <c r="E11" s="15">
        <f t="shared" si="1"/>
        <v>18939</v>
      </c>
      <c r="F11" s="13">
        <v>33</v>
      </c>
      <c r="G11" s="13">
        <f t="shared" si="2"/>
        <v>13848.48484848485</v>
      </c>
      <c r="J11" s="15">
        <v>78</v>
      </c>
      <c r="K11" s="15">
        <v>12074</v>
      </c>
      <c r="L11" s="15">
        <f t="shared" si="5"/>
        <v>12152</v>
      </c>
      <c r="M11" s="10">
        <v>33</v>
      </c>
      <c r="N11" s="10">
        <f t="shared" si="4"/>
        <v>82.932166301969374</v>
      </c>
      <c r="O11" s="10">
        <f t="shared" si="3"/>
        <v>34.671572340655771</v>
      </c>
      <c r="P11" s="10">
        <f t="shared" si="3"/>
        <v>35.836105390992131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44560</v>
      </c>
      <c r="B12" s="3" t="s">
        <v>41</v>
      </c>
      <c r="C12" s="10">
        <v>124</v>
      </c>
      <c r="D12" s="15">
        <v>6664</v>
      </c>
      <c r="E12" s="15">
        <f t="shared" si="1"/>
        <v>6788</v>
      </c>
      <c r="F12" s="13">
        <v>33</v>
      </c>
      <c r="G12" s="13">
        <f t="shared" si="2"/>
        <v>3757.575757575758</v>
      </c>
      <c r="J12" s="10">
        <v>75</v>
      </c>
      <c r="K12" s="15">
        <v>4209</v>
      </c>
      <c r="L12" s="15">
        <f t="shared" si="5"/>
        <v>4284</v>
      </c>
      <c r="M12" s="10">
        <v>33</v>
      </c>
      <c r="N12" s="10">
        <f t="shared" si="4"/>
        <v>39.516129032258064</v>
      </c>
      <c r="O12" s="10">
        <f t="shared" si="3"/>
        <v>36.839735894357744</v>
      </c>
      <c r="P12" s="10">
        <f t="shared" si="3"/>
        <v>36.888626988803772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15498.316498316497</v>
      </c>
      <c r="G14">
        <f>_xlfn.STDEV.S(G4:G12)</f>
        <v>18610.126339364426</v>
      </c>
      <c r="H14"/>
      <c r="I14"/>
      <c r="J14"/>
      <c r="K14"/>
      <c r="L14"/>
      <c r="M14" s="10" t="s">
        <v>193</v>
      </c>
      <c r="N14">
        <f>AVERAGE(N5:N12)</f>
        <v>52.000519949033531</v>
      </c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174</v>
      </c>
      <c r="B19" s="10">
        <v>70922</v>
      </c>
      <c r="C19" s="15">
        <v>18939</v>
      </c>
      <c r="D19" s="1">
        <v>33</v>
      </c>
      <c r="E19" s="1">
        <f>B19+C19</f>
        <v>89861</v>
      </c>
      <c r="F19">
        <f>E19/D19*1000</f>
        <v>2723060.606060606</v>
      </c>
      <c r="G19">
        <f>(1000/D19)*B19</f>
        <v>2149151.5151515151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13184</v>
      </c>
      <c r="C20"/>
      <c r="D20" s="1">
        <v>33</v>
      </c>
      <c r="E20" s="1">
        <f>B20+C20</f>
        <v>13184</v>
      </c>
      <c r="F20">
        <f>E20/D20*1000</f>
        <v>399515.15151515149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57738</v>
      </c>
      <c r="C21"/>
      <c r="D21" s="1">
        <v>33</v>
      </c>
      <c r="E21" s="1">
        <f>B21+C21</f>
        <v>57738</v>
      </c>
      <c r="F21">
        <f>E21/D21*1000</f>
        <v>1749636.3636363638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A22" s="10" t="s">
        <v>178</v>
      </c>
      <c r="B22" s="10">
        <v>91</v>
      </c>
      <c r="C22" s="10">
        <v>7154</v>
      </c>
      <c r="D22" s="1"/>
      <c r="E22" s="1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A23"/>
      <c r="C23" s="15"/>
      <c r="D23" s="1"/>
      <c r="E23" s="1"/>
      <c r="F23"/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/>
      <c r="B24" s="1"/>
      <c r="D24" s="1"/>
      <c r="E24" s="1"/>
      <c r="F24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N1" workbookViewId="0">
      <selection activeCell="A4" sqref="A4:P12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44564</v>
      </c>
      <c r="B4" s="3" t="s">
        <v>44</v>
      </c>
      <c r="C4" s="10">
        <v>177</v>
      </c>
      <c r="D4" s="15">
        <v>11390</v>
      </c>
      <c r="E4" s="15">
        <f>+C4+D4</f>
        <v>11567</v>
      </c>
      <c r="F4" s="13">
        <v>33</v>
      </c>
      <c r="G4" s="13">
        <f>(1000/F4)*C4</f>
        <v>5363.636363636364</v>
      </c>
      <c r="J4" s="10">
        <v>173</v>
      </c>
      <c r="K4" s="15">
        <v>6604</v>
      </c>
      <c r="L4" s="15">
        <f t="shared" ref="L4:L5" si="0">+J4+K4</f>
        <v>6777</v>
      </c>
      <c r="M4" s="10">
        <v>33</v>
      </c>
      <c r="N4" s="10">
        <f>+(C4-J4)/C4*100</f>
        <v>2.2598870056497176</v>
      </c>
      <c r="O4" s="10">
        <f>+(D4-K4)/D4*100</f>
        <v>42.019315188762072</v>
      </c>
      <c r="P4" s="10">
        <f>+(E4-L4)/E4*100</f>
        <v>41.410910348404947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44564</v>
      </c>
      <c r="B5" s="3" t="s">
        <v>37</v>
      </c>
      <c r="C5" s="10">
        <v>103</v>
      </c>
      <c r="D5" s="15">
        <v>6433</v>
      </c>
      <c r="E5" s="15">
        <f t="shared" ref="E5:E12" si="1">+C5+D5</f>
        <v>6536</v>
      </c>
      <c r="F5" s="13">
        <v>33</v>
      </c>
      <c r="G5" s="13">
        <f t="shared" ref="G5:G12" si="2">(1000/F5)*C5</f>
        <v>3121.2121212121215</v>
      </c>
      <c r="J5" s="10">
        <v>75</v>
      </c>
      <c r="K5" s="15">
        <v>1741</v>
      </c>
      <c r="L5" s="15">
        <f t="shared" si="0"/>
        <v>1816</v>
      </c>
      <c r="M5" s="10">
        <v>33</v>
      </c>
      <c r="N5" s="10">
        <f>+(C5-J5)/C5*100</f>
        <v>27.184466019417474</v>
      </c>
      <c r="O5" s="10">
        <f t="shared" ref="O5:P12" si="3">+(D5-K5)/D5*100</f>
        <v>72.936421576247483</v>
      </c>
      <c r="P5" s="10">
        <f t="shared" si="3"/>
        <v>72.215422276621794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44564</v>
      </c>
      <c r="B6" s="3" t="s">
        <v>39</v>
      </c>
      <c r="C6" s="10">
        <v>189</v>
      </c>
      <c r="D6" s="10">
        <v>2819</v>
      </c>
      <c r="E6" s="15">
        <f>+C6+D6</f>
        <v>3008</v>
      </c>
      <c r="F6" s="13">
        <v>33</v>
      </c>
      <c r="G6" s="13">
        <f t="shared" si="2"/>
        <v>5727.2727272727279</v>
      </c>
      <c r="J6" s="10">
        <v>111</v>
      </c>
      <c r="K6" s="15">
        <v>2539</v>
      </c>
      <c r="L6" s="15">
        <f>+J6+K6</f>
        <v>2650</v>
      </c>
      <c r="M6" s="10">
        <v>33</v>
      </c>
      <c r="N6" s="10">
        <f t="shared" ref="N6:N12" si="4">+(C6-J6)/C6*100</f>
        <v>41.269841269841265</v>
      </c>
      <c r="O6" s="10">
        <f t="shared" si="3"/>
        <v>9.9326002128414324</v>
      </c>
      <c r="P6" s="10">
        <f t="shared" si="3"/>
        <v>11.901595744680851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44564</v>
      </c>
      <c r="B7" s="3" t="s">
        <v>38</v>
      </c>
      <c r="C7" s="10">
        <v>124</v>
      </c>
      <c r="D7" s="10">
        <v>4745</v>
      </c>
      <c r="E7" s="15">
        <f t="shared" si="1"/>
        <v>4869</v>
      </c>
      <c r="F7" s="13">
        <v>33</v>
      </c>
      <c r="G7" s="13">
        <f t="shared" si="2"/>
        <v>3757.575757575758</v>
      </c>
      <c r="J7" s="10">
        <v>118</v>
      </c>
      <c r="K7" s="15">
        <v>3183</v>
      </c>
      <c r="L7" s="15">
        <f>+J7+K7</f>
        <v>3301</v>
      </c>
      <c r="M7" s="10">
        <v>33</v>
      </c>
      <c r="N7" s="10">
        <f t="shared" si="4"/>
        <v>4.838709677419355</v>
      </c>
      <c r="O7" s="10">
        <f t="shared" si="3"/>
        <v>32.918861959957852</v>
      </c>
      <c r="P7" s="10">
        <f t="shared" si="3"/>
        <v>32.203737933867323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44564</v>
      </c>
      <c r="B8" s="3" t="s">
        <v>36</v>
      </c>
      <c r="C8" s="10">
        <v>129</v>
      </c>
      <c r="D8" s="15">
        <v>11276</v>
      </c>
      <c r="E8" s="15">
        <f t="shared" si="1"/>
        <v>11405</v>
      </c>
      <c r="F8" s="13">
        <v>33</v>
      </c>
      <c r="G8" s="13">
        <f t="shared" si="2"/>
        <v>3909.0909090909095</v>
      </c>
      <c r="J8" s="10">
        <v>145</v>
      </c>
      <c r="K8" s="15">
        <v>1936</v>
      </c>
      <c r="L8" s="15">
        <f t="shared" ref="L8:L12" si="5">+J8+K8</f>
        <v>2081</v>
      </c>
      <c r="M8" s="10">
        <v>33</v>
      </c>
      <c r="N8" s="10">
        <f t="shared" si="4"/>
        <v>-12.403100775193799</v>
      </c>
      <c r="O8" s="10">
        <f t="shared" si="3"/>
        <v>82.830791060659806</v>
      </c>
      <c r="P8" s="10">
        <f t="shared" si="3"/>
        <v>81.753616834721612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44564</v>
      </c>
      <c r="B9" s="3" t="s">
        <v>42</v>
      </c>
      <c r="C9" s="10">
        <v>85</v>
      </c>
      <c r="D9" s="15">
        <v>4366</v>
      </c>
      <c r="E9" s="15">
        <f>+C9+D9</f>
        <v>4451</v>
      </c>
      <c r="F9" s="13">
        <v>33</v>
      </c>
      <c r="G9" s="13">
        <f t="shared" si="2"/>
        <v>2575.757575757576</v>
      </c>
      <c r="J9" s="10">
        <v>59</v>
      </c>
      <c r="K9" s="15">
        <v>3289</v>
      </c>
      <c r="L9" s="15">
        <f t="shared" si="5"/>
        <v>3348</v>
      </c>
      <c r="M9" s="10">
        <v>33</v>
      </c>
      <c r="N9" s="10">
        <f t="shared" si="4"/>
        <v>30.588235294117649</v>
      </c>
      <c r="O9" s="10">
        <f t="shared" si="3"/>
        <v>24.667888227210259</v>
      </c>
      <c r="P9" s="10">
        <f t="shared" si="3"/>
        <v>24.780948101550212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44564</v>
      </c>
      <c r="B10" s="3" t="s">
        <v>43</v>
      </c>
      <c r="C10" s="10">
        <v>145</v>
      </c>
      <c r="D10" s="15">
        <v>4424</v>
      </c>
      <c r="E10" s="15">
        <f t="shared" si="1"/>
        <v>4569</v>
      </c>
      <c r="F10" s="13">
        <v>33</v>
      </c>
      <c r="G10" s="13">
        <f t="shared" si="2"/>
        <v>4393.939393939394</v>
      </c>
      <c r="J10" s="10">
        <v>63</v>
      </c>
      <c r="K10" s="15">
        <v>2711</v>
      </c>
      <c r="L10" s="15">
        <f t="shared" si="5"/>
        <v>2774</v>
      </c>
      <c r="M10" s="10">
        <v>33</v>
      </c>
      <c r="N10" s="10">
        <f t="shared" si="4"/>
        <v>56.551724137931039</v>
      </c>
      <c r="O10" s="10">
        <f t="shared" si="3"/>
        <v>38.720614828209762</v>
      </c>
      <c r="P10" s="10">
        <f t="shared" si="3"/>
        <v>39.286495950973958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44564</v>
      </c>
      <c r="B11" s="3" t="s">
        <v>40</v>
      </c>
      <c r="C11" s="15">
        <v>120</v>
      </c>
      <c r="D11" s="15">
        <v>3618</v>
      </c>
      <c r="E11" s="15">
        <f t="shared" si="1"/>
        <v>3738</v>
      </c>
      <c r="F11" s="13">
        <v>33</v>
      </c>
      <c r="G11" s="13">
        <f t="shared" si="2"/>
        <v>3636.3636363636365</v>
      </c>
      <c r="J11" s="15">
        <v>76</v>
      </c>
      <c r="K11" s="15">
        <v>2377</v>
      </c>
      <c r="L11" s="15">
        <f t="shared" si="5"/>
        <v>2453</v>
      </c>
      <c r="M11" s="10">
        <v>33</v>
      </c>
      <c r="N11" s="10">
        <f t="shared" si="4"/>
        <v>36.666666666666664</v>
      </c>
      <c r="O11" s="10">
        <f t="shared" si="3"/>
        <v>34.30071862907684</v>
      </c>
      <c r="P11" s="10">
        <f t="shared" si="3"/>
        <v>34.376672017121457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44564</v>
      </c>
      <c r="B12" s="3" t="s">
        <v>41</v>
      </c>
      <c r="C12" s="10">
        <v>94</v>
      </c>
      <c r="D12" s="15">
        <v>6912</v>
      </c>
      <c r="E12" s="15">
        <f t="shared" si="1"/>
        <v>7006</v>
      </c>
      <c r="F12" s="13">
        <v>33</v>
      </c>
      <c r="G12" s="13">
        <f t="shared" si="2"/>
        <v>2848.4848484848485</v>
      </c>
      <c r="J12" s="10">
        <v>52</v>
      </c>
      <c r="K12" s="15">
        <v>4256</v>
      </c>
      <c r="L12" s="15">
        <f t="shared" si="5"/>
        <v>4308</v>
      </c>
      <c r="M12" s="10">
        <v>33</v>
      </c>
      <c r="N12" s="10">
        <f t="shared" si="4"/>
        <v>44.680851063829785</v>
      </c>
      <c r="O12" s="10">
        <f t="shared" si="3"/>
        <v>38.425925925925924</v>
      </c>
      <c r="P12" s="10">
        <f t="shared" si="3"/>
        <v>38.509848701113327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/>
      <c r="D14"/>
      <c r="E14"/>
      <c r="F14" s="8">
        <f>AVERAGE(G4:G12)</f>
        <v>3925.9259259259261</v>
      </c>
      <c r="G14">
        <f>_xlfn.STDEV.S(G4:G12)</f>
        <v>1076.7292998258952</v>
      </c>
      <c r="H14"/>
      <c r="I14"/>
      <c r="J14"/>
      <c r="K14"/>
      <c r="L14"/>
      <c r="M14" t="s">
        <v>193</v>
      </c>
      <c r="N14">
        <f>AVERAGE(N9:N12,N5:N7)</f>
        <v>34.540070589889034</v>
      </c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174</v>
      </c>
      <c r="B19" s="10">
        <v>51599</v>
      </c>
      <c r="C19" s="15">
        <v>21719</v>
      </c>
      <c r="D19" s="1">
        <v>33</v>
      </c>
      <c r="E19" s="1">
        <f>B19+C19</f>
        <v>73318</v>
      </c>
      <c r="F19">
        <f>E19/D19*1000</f>
        <v>2221757.5757575762</v>
      </c>
      <c r="G19">
        <f>(1000/D19)*B19</f>
        <v>1563606.0606060608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6093</v>
      </c>
      <c r="C20"/>
      <c r="D20" s="1">
        <v>33</v>
      </c>
      <c r="E20" s="1">
        <f>B20+C20</f>
        <v>6093</v>
      </c>
      <c r="F20">
        <f>E20/D20*1000</f>
        <v>184636.36363636362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>
        <f>B19-B20</f>
        <v>45506</v>
      </c>
      <c r="C21"/>
      <c r="D21" s="1">
        <v>33</v>
      </c>
      <c r="E21" s="1">
        <f>B21+C21</f>
        <v>45506</v>
      </c>
      <c r="F21">
        <f>E21/D21*1000</f>
        <v>1378969.696969697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A22" s="10" t="s">
        <v>178</v>
      </c>
      <c r="B22" s="10">
        <v>36</v>
      </c>
      <c r="C22" s="10">
        <v>2641</v>
      </c>
      <c r="D22" s="1">
        <v>33</v>
      </c>
      <c r="E22" s="1">
        <f>B22+C22</f>
        <v>2677</v>
      </c>
      <c r="F22">
        <f>E22/D22*1000</f>
        <v>81121.212121212127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A23" s="10" t="s">
        <v>179</v>
      </c>
      <c r="B23" s="10">
        <v>45</v>
      </c>
      <c r="C23" s="15">
        <v>6780</v>
      </c>
      <c r="D23" s="1">
        <v>33</v>
      </c>
      <c r="E23" s="1">
        <f>B23+C23</f>
        <v>6825</v>
      </c>
      <c r="F23">
        <f>E23/D23*1000</f>
        <v>206818.18181818182</v>
      </c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/>
      <c r="B24" s="1"/>
      <c r="D24" s="1"/>
      <c r="E24" s="1"/>
      <c r="F24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A3" zoomScale="80" zoomScaleNormal="80" workbookViewId="0">
      <selection activeCell="B19" sqref="B19:G19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44565</v>
      </c>
      <c r="B4" s="3" t="s">
        <v>44</v>
      </c>
      <c r="C4" s="10">
        <v>88</v>
      </c>
      <c r="D4" s="15">
        <v>2806</v>
      </c>
      <c r="E4" s="15">
        <f>+C4+D4</f>
        <v>2894</v>
      </c>
      <c r="F4" s="13">
        <v>33</v>
      </c>
      <c r="G4" s="13">
        <f>(1000/F4)*C4</f>
        <v>2666.666666666667</v>
      </c>
      <c r="J4" s="10">
        <v>83</v>
      </c>
      <c r="K4" s="15">
        <v>3618</v>
      </c>
      <c r="L4" s="15">
        <f t="shared" ref="L4:L5" si="0">+J4+K4</f>
        <v>3701</v>
      </c>
      <c r="M4" s="10">
        <v>33</v>
      </c>
      <c r="N4" s="10">
        <f>+(C4-J4)/C4*100</f>
        <v>5.6818181818181817</v>
      </c>
      <c r="O4" s="10">
        <f>+(D4-K4)/D4*100</f>
        <v>-28.937990021382753</v>
      </c>
      <c r="P4" s="10">
        <f>+(E4-L4)/E4*100</f>
        <v>-27.8852798894264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44565</v>
      </c>
      <c r="B5" s="3" t="s">
        <v>37</v>
      </c>
      <c r="C5" s="10">
        <v>138</v>
      </c>
      <c r="D5" s="15">
        <v>2349</v>
      </c>
      <c r="E5" s="15">
        <f t="shared" ref="E5:E12" si="1">+C5+D5</f>
        <v>2487</v>
      </c>
      <c r="F5" s="13">
        <v>33</v>
      </c>
      <c r="G5" s="13">
        <f t="shared" ref="G5:G12" si="2">(1000/F5)*C5</f>
        <v>4181.818181818182</v>
      </c>
      <c r="J5" s="10">
        <v>38</v>
      </c>
      <c r="K5" s="15">
        <v>1683</v>
      </c>
      <c r="L5" s="15">
        <f t="shared" si="0"/>
        <v>1721</v>
      </c>
      <c r="M5" s="10">
        <v>33</v>
      </c>
      <c r="N5" s="10">
        <f>+(C5-J5)/C5*100</f>
        <v>72.463768115942031</v>
      </c>
      <c r="O5" s="10">
        <f t="shared" ref="O5:P12" si="3">+(D5-K5)/D5*100</f>
        <v>28.35249042145594</v>
      </c>
      <c r="P5" s="10">
        <f t="shared" si="3"/>
        <v>30.800160836349015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44565</v>
      </c>
      <c r="B6" s="3" t="s">
        <v>39</v>
      </c>
      <c r="C6" s="10">
        <v>67</v>
      </c>
      <c r="D6" s="10">
        <v>2063</v>
      </c>
      <c r="E6" s="15">
        <f>+C6+D6</f>
        <v>2130</v>
      </c>
      <c r="F6" s="13">
        <v>33</v>
      </c>
      <c r="G6" s="13">
        <f t="shared" si="2"/>
        <v>2030.3030303030305</v>
      </c>
      <c r="J6" s="10">
        <v>49</v>
      </c>
      <c r="K6" s="15">
        <v>2210</v>
      </c>
      <c r="L6" s="15">
        <f>+J6+K6</f>
        <v>2259</v>
      </c>
      <c r="M6" s="10">
        <v>33</v>
      </c>
      <c r="N6" s="10">
        <f t="shared" ref="N6:N12" si="4">+(C6-J6)/C6*100</f>
        <v>26.865671641791046</v>
      </c>
      <c r="O6" s="10">
        <f t="shared" si="3"/>
        <v>-7.1255453223460981</v>
      </c>
      <c r="P6" s="10">
        <f t="shared" si="3"/>
        <v>-6.056338028169014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44565</v>
      </c>
      <c r="B7" s="3" t="s">
        <v>38</v>
      </c>
      <c r="C7" s="10">
        <v>62</v>
      </c>
      <c r="D7" s="10">
        <v>11838</v>
      </c>
      <c r="E7" s="15">
        <f t="shared" si="1"/>
        <v>11900</v>
      </c>
      <c r="F7" s="13">
        <v>33</v>
      </c>
      <c r="G7" s="13">
        <f t="shared" si="2"/>
        <v>1878.787878787879</v>
      </c>
      <c r="J7" s="10">
        <v>26</v>
      </c>
      <c r="K7" s="15">
        <v>1439</v>
      </c>
      <c r="L7" s="15">
        <f>+J7+K7</f>
        <v>1465</v>
      </c>
      <c r="M7" s="10">
        <v>33</v>
      </c>
      <c r="N7" s="10">
        <f t="shared" si="4"/>
        <v>58.064516129032263</v>
      </c>
      <c r="O7" s="10">
        <f t="shared" si="3"/>
        <v>87.844230444331814</v>
      </c>
      <c r="P7" s="10">
        <f t="shared" si="3"/>
        <v>87.689075630252105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44565</v>
      </c>
      <c r="B8" s="3" t="s">
        <v>36</v>
      </c>
      <c r="C8" s="10">
        <v>193</v>
      </c>
      <c r="D8" s="15">
        <v>2584</v>
      </c>
      <c r="E8" s="15">
        <f t="shared" si="1"/>
        <v>2777</v>
      </c>
      <c r="F8" s="13">
        <v>33</v>
      </c>
      <c r="G8" s="13">
        <f t="shared" si="2"/>
        <v>5848.484848484849</v>
      </c>
      <c r="J8" s="10">
        <v>100</v>
      </c>
      <c r="K8" s="15">
        <v>2633</v>
      </c>
      <c r="L8" s="15">
        <f t="shared" ref="L8:L12" si="5">+J8+K8</f>
        <v>2733</v>
      </c>
      <c r="M8" s="10">
        <v>33</v>
      </c>
      <c r="N8" s="10">
        <f t="shared" si="4"/>
        <v>48.186528497409327</v>
      </c>
      <c r="O8" s="10">
        <f t="shared" si="3"/>
        <v>-1.8962848297213624</v>
      </c>
      <c r="P8" s="10">
        <f t="shared" si="3"/>
        <v>1.5844436442203818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44565</v>
      </c>
      <c r="B9" s="3" t="s">
        <v>42</v>
      </c>
      <c r="C9" s="10">
        <v>10</v>
      </c>
      <c r="D9" s="15">
        <v>1364</v>
      </c>
      <c r="E9" s="15">
        <f>+C9+D9</f>
        <v>1374</v>
      </c>
      <c r="F9" s="13">
        <v>33</v>
      </c>
      <c r="G9" s="13">
        <f t="shared" si="2"/>
        <v>303.03030303030306</v>
      </c>
      <c r="J9" s="10">
        <v>67</v>
      </c>
      <c r="K9" s="15">
        <v>2504</v>
      </c>
      <c r="L9" s="15">
        <f t="shared" si="5"/>
        <v>2571</v>
      </c>
      <c r="M9" s="10">
        <v>33</v>
      </c>
      <c r="N9" s="10">
        <f t="shared" si="4"/>
        <v>-570</v>
      </c>
      <c r="O9" s="10">
        <f t="shared" si="3"/>
        <v>-83.577712609970675</v>
      </c>
      <c r="P9" s="10">
        <f t="shared" si="3"/>
        <v>-87.117903930131007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44565</v>
      </c>
      <c r="B10" s="3" t="s">
        <v>43</v>
      </c>
      <c r="C10" s="10">
        <v>51</v>
      </c>
      <c r="D10" s="15">
        <v>1564</v>
      </c>
      <c r="E10" s="15">
        <f t="shared" si="1"/>
        <v>1615</v>
      </c>
      <c r="F10" s="13">
        <v>33</v>
      </c>
      <c r="G10" s="13">
        <f t="shared" si="2"/>
        <v>1545.4545454545455</v>
      </c>
      <c r="J10" s="10">
        <v>17</v>
      </c>
      <c r="K10" s="15">
        <v>1561</v>
      </c>
      <c r="L10" s="15">
        <f t="shared" si="5"/>
        <v>1578</v>
      </c>
      <c r="M10" s="10">
        <v>33</v>
      </c>
      <c r="N10" s="10">
        <f t="shared" si="4"/>
        <v>66.666666666666657</v>
      </c>
      <c r="O10" s="10">
        <f t="shared" si="3"/>
        <v>0.1918158567774936</v>
      </c>
      <c r="P10" s="10">
        <f t="shared" si="3"/>
        <v>2.2910216718266252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44565</v>
      </c>
      <c r="B11" s="3" t="s">
        <v>40</v>
      </c>
      <c r="C11" s="15">
        <v>36</v>
      </c>
      <c r="D11" s="15">
        <v>3554</v>
      </c>
      <c r="E11" s="15">
        <f t="shared" si="1"/>
        <v>3590</v>
      </c>
      <c r="F11" s="13">
        <v>33</v>
      </c>
      <c r="G11" s="13">
        <f t="shared" si="2"/>
        <v>1090.909090909091</v>
      </c>
      <c r="J11" s="15">
        <v>58</v>
      </c>
      <c r="K11" s="15">
        <v>2653</v>
      </c>
      <c r="L11" s="15">
        <f t="shared" si="5"/>
        <v>2711</v>
      </c>
      <c r="M11" s="10">
        <v>33</v>
      </c>
      <c r="N11" s="10">
        <f t="shared" si="4"/>
        <v>-61.111111111111114</v>
      </c>
      <c r="O11" s="10">
        <f t="shared" si="3"/>
        <v>25.351716375914464</v>
      </c>
      <c r="P11" s="10">
        <f t="shared" si="3"/>
        <v>24.484679665738163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44565</v>
      </c>
      <c r="B12" s="3" t="s">
        <v>41</v>
      </c>
      <c r="C12" s="9">
        <v>770</v>
      </c>
      <c r="D12" s="15">
        <v>3755</v>
      </c>
      <c r="E12" s="15">
        <f t="shared" si="1"/>
        <v>4525</v>
      </c>
      <c r="F12" s="13">
        <v>33</v>
      </c>
      <c r="G12" s="13">
        <f t="shared" si="2"/>
        <v>23333.333333333336</v>
      </c>
      <c r="J12" s="10">
        <v>41</v>
      </c>
      <c r="K12" s="15">
        <v>2321</v>
      </c>
      <c r="L12" s="15">
        <f t="shared" si="5"/>
        <v>2362</v>
      </c>
      <c r="M12" s="10">
        <v>33</v>
      </c>
      <c r="N12" s="10">
        <f t="shared" si="4"/>
        <v>94.675324675324674</v>
      </c>
      <c r="O12" s="10">
        <f t="shared" si="3"/>
        <v>38.189081225033291</v>
      </c>
      <c r="P12" s="10">
        <f t="shared" si="3"/>
        <v>47.80110497237569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C13"/>
      <c r="D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C14" s="9" t="s">
        <v>180</v>
      </c>
      <c r="D14" s="9"/>
      <c r="E14"/>
      <c r="F14" s="8">
        <f>AVERAGE(G4:G12)</f>
        <v>4764.3097643097653</v>
      </c>
      <c r="G14">
        <f>_xlfn.STDEV.S(G4:G12)</f>
        <v>7161.3757421427763</v>
      </c>
      <c r="H14"/>
      <c r="I14"/>
      <c r="J14"/>
      <c r="K14"/>
      <c r="L14"/>
      <c r="M14" t="s">
        <v>193</v>
      </c>
      <c r="N14">
        <f>AVERAGE(N5:N8,N10,N12)</f>
        <v>61.153745954361</v>
      </c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174</v>
      </c>
      <c r="B19" s="10">
        <v>41330</v>
      </c>
      <c r="C19" s="15">
        <v>13915</v>
      </c>
      <c r="D19" s="1">
        <v>33</v>
      </c>
      <c r="E19" s="1">
        <f>B19+C19</f>
        <v>55245</v>
      </c>
      <c r="F19">
        <f>E19/D19*1000</f>
        <v>1674090.9090909089</v>
      </c>
      <c r="G19">
        <f>(1000/D19)*B19</f>
        <v>1252424.2424242424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/>
      <c r="C20"/>
      <c r="D20" s="1">
        <v>33</v>
      </c>
      <c r="E20" s="1">
        <f>B20+C20</f>
        <v>0</v>
      </c>
      <c r="F20">
        <f>E20/D20*1000</f>
        <v>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/>
      <c r="C21"/>
      <c r="D21" s="1">
        <v>33</v>
      </c>
      <c r="E21" s="1">
        <f>B21+C21</f>
        <v>0</v>
      </c>
      <c r="F21">
        <f>E21/D21*1000</f>
        <v>0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D22" s="1"/>
      <c r="E22" s="1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C23" s="15"/>
      <c r="D23" s="1"/>
      <c r="E23" s="1"/>
      <c r="F23"/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/>
      <c r="B24" s="1"/>
      <c r="D24" s="1"/>
      <c r="E24" s="1"/>
      <c r="F24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A4" sqref="A4:P13"/>
    </sheetView>
  </sheetViews>
  <sheetFormatPr defaultColWidth="9.109375" defaultRowHeight="14.4" x14ac:dyDescent="0.3"/>
  <cols>
    <col min="1" max="1" width="17.6640625" style="10" customWidth="1"/>
    <col min="2" max="2" width="18.88671875" style="10" customWidth="1"/>
    <col min="3" max="4" width="14" style="10" customWidth="1"/>
    <col min="5" max="5" width="15.6640625" style="10" customWidth="1"/>
    <col min="6" max="6" width="9.109375" style="10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44435</v>
      </c>
      <c r="B4" s="10">
        <v>1</v>
      </c>
      <c r="C4" s="10">
        <v>64</v>
      </c>
      <c r="D4" s="10">
        <v>740</v>
      </c>
      <c r="E4" s="15">
        <f>+C4+D4</f>
        <v>804</v>
      </c>
      <c r="F4" s="10">
        <v>33</v>
      </c>
      <c r="G4" s="13">
        <f>(1000/F4)*C4</f>
        <v>1939.3939393939395</v>
      </c>
      <c r="I4" s="10">
        <v>48</v>
      </c>
      <c r="J4" s="10">
        <v>661</v>
      </c>
      <c r="K4" s="15">
        <f>I4+J4</f>
        <v>709</v>
      </c>
      <c r="L4" s="10">
        <v>33</v>
      </c>
      <c r="M4" s="10">
        <f>+(C4-I4)/C4*100</f>
        <v>25</v>
      </c>
      <c r="N4" s="10">
        <f>+(D4-J4)/D4*100</f>
        <v>10.675675675675675</v>
      </c>
      <c r="O4" s="10">
        <f>+(E4-K4)/E4*100</f>
        <v>11.815920398009951</v>
      </c>
      <c r="P4" s="13">
        <f>(1000/L4)*I4</f>
        <v>1454.5454545454545</v>
      </c>
    </row>
    <row r="5" spans="1:16" x14ac:dyDescent="0.3">
      <c r="A5" s="2">
        <v>44435</v>
      </c>
      <c r="B5" s="10">
        <v>2</v>
      </c>
      <c r="C5" s="10">
        <v>58</v>
      </c>
      <c r="D5" s="10">
        <v>916</v>
      </c>
      <c r="E5" s="15">
        <f t="shared" ref="E5:E13" si="0">+C5+D5</f>
        <v>974</v>
      </c>
      <c r="F5" s="10">
        <v>33</v>
      </c>
      <c r="G5" s="13">
        <f t="shared" ref="G5:G13" si="1">(1000/F5)*C5</f>
        <v>1757.5757575757577</v>
      </c>
      <c r="I5" s="10">
        <v>36</v>
      </c>
      <c r="J5" s="10">
        <v>770</v>
      </c>
      <c r="K5" s="15">
        <f t="shared" ref="K5:K13" si="2">I5+J5</f>
        <v>806</v>
      </c>
      <c r="L5" s="10">
        <v>33</v>
      </c>
      <c r="M5" s="10">
        <f t="shared" ref="M5:O13" si="3">+(C5-I5)/C5*100</f>
        <v>37.931034482758619</v>
      </c>
      <c r="N5" s="10">
        <f t="shared" si="3"/>
        <v>15.938864628820962</v>
      </c>
      <c r="O5" s="10">
        <f t="shared" si="3"/>
        <v>17.248459958932237</v>
      </c>
      <c r="P5" s="13">
        <f t="shared" ref="P5:P13" si="4">(1000/L5)*I5</f>
        <v>1090.909090909091</v>
      </c>
    </row>
    <row r="6" spans="1:16" x14ac:dyDescent="0.3">
      <c r="A6" s="2">
        <v>44435</v>
      </c>
      <c r="B6" s="10">
        <v>3</v>
      </c>
      <c r="C6" s="10">
        <v>52</v>
      </c>
      <c r="D6" s="15">
        <v>1365</v>
      </c>
      <c r="E6" s="15">
        <f t="shared" si="0"/>
        <v>1417</v>
      </c>
      <c r="F6" s="10">
        <v>33</v>
      </c>
      <c r="G6" s="13">
        <f t="shared" si="1"/>
        <v>1575.7575757575758</v>
      </c>
      <c r="I6" s="10">
        <v>37</v>
      </c>
      <c r="J6" s="15">
        <v>1410</v>
      </c>
      <c r="K6" s="15">
        <f t="shared" si="2"/>
        <v>1447</v>
      </c>
      <c r="L6" s="10">
        <v>33</v>
      </c>
      <c r="M6" s="10">
        <f t="shared" si="3"/>
        <v>28.846153846153843</v>
      </c>
      <c r="N6" s="10">
        <f t="shared" si="3"/>
        <v>-3.296703296703297</v>
      </c>
      <c r="O6" s="10">
        <f t="shared" si="3"/>
        <v>-2.1171489061397319</v>
      </c>
      <c r="P6" s="13">
        <f t="shared" si="4"/>
        <v>1121.2121212121212</v>
      </c>
    </row>
    <row r="7" spans="1:16" x14ac:dyDescent="0.3">
      <c r="A7" s="2">
        <v>44435</v>
      </c>
      <c r="B7" s="10">
        <v>4</v>
      </c>
      <c r="C7" s="10">
        <v>36</v>
      </c>
      <c r="D7" s="15">
        <v>1173</v>
      </c>
      <c r="E7" s="15">
        <f t="shared" si="0"/>
        <v>1209</v>
      </c>
      <c r="F7" s="10">
        <v>33</v>
      </c>
      <c r="G7" s="13">
        <f t="shared" si="1"/>
        <v>1090.909090909091</v>
      </c>
      <c r="I7" s="10">
        <v>39</v>
      </c>
      <c r="J7" s="15">
        <v>1858</v>
      </c>
      <c r="K7" s="15">
        <f t="shared" si="2"/>
        <v>1897</v>
      </c>
      <c r="L7" s="10">
        <v>33</v>
      </c>
      <c r="M7" s="10">
        <f t="shared" si="3"/>
        <v>-8.3333333333333321</v>
      </c>
      <c r="N7" s="10">
        <f t="shared" si="3"/>
        <v>-58.397271952259167</v>
      </c>
      <c r="O7" s="10">
        <f t="shared" si="3"/>
        <v>-56.906534325889169</v>
      </c>
      <c r="P7" s="13">
        <f t="shared" si="4"/>
        <v>1181.818181818182</v>
      </c>
    </row>
    <row r="8" spans="1:16" x14ac:dyDescent="0.3">
      <c r="A8" s="2">
        <v>44435</v>
      </c>
      <c r="B8" s="10">
        <v>5</v>
      </c>
      <c r="C8" s="10">
        <v>59</v>
      </c>
      <c r="D8" s="15">
        <v>1388</v>
      </c>
      <c r="E8" s="15">
        <f t="shared" si="0"/>
        <v>1447</v>
      </c>
      <c r="F8" s="10">
        <v>33</v>
      </c>
      <c r="G8" s="13">
        <f t="shared" si="1"/>
        <v>1787.878787878788</v>
      </c>
      <c r="I8" s="10">
        <v>57</v>
      </c>
      <c r="J8" s="15">
        <v>1554</v>
      </c>
      <c r="K8" s="15">
        <f t="shared" si="2"/>
        <v>1611</v>
      </c>
      <c r="L8" s="10">
        <v>33</v>
      </c>
      <c r="M8" s="10">
        <f t="shared" si="3"/>
        <v>3.3898305084745761</v>
      </c>
      <c r="N8" s="10">
        <f t="shared" si="3"/>
        <v>-11.959654178674352</v>
      </c>
      <c r="O8" s="10">
        <f t="shared" si="3"/>
        <v>-11.333794056668971</v>
      </c>
      <c r="P8" s="13">
        <f t="shared" si="4"/>
        <v>1727.2727272727273</v>
      </c>
    </row>
    <row r="9" spans="1:16" x14ac:dyDescent="0.3">
      <c r="A9" s="2">
        <v>44435</v>
      </c>
      <c r="B9" s="10">
        <v>6</v>
      </c>
      <c r="C9" s="10">
        <v>57</v>
      </c>
      <c r="D9" s="15">
        <v>1432</v>
      </c>
      <c r="E9" s="15">
        <f t="shared" si="0"/>
        <v>1489</v>
      </c>
      <c r="F9" s="10">
        <v>33</v>
      </c>
      <c r="G9" s="13">
        <f t="shared" si="1"/>
        <v>1727.2727272727273</v>
      </c>
      <c r="I9" s="10">
        <v>42</v>
      </c>
      <c r="J9" s="15">
        <v>1404</v>
      </c>
      <c r="K9" s="15">
        <f t="shared" si="2"/>
        <v>1446</v>
      </c>
      <c r="L9" s="10">
        <v>33</v>
      </c>
      <c r="M9" s="10">
        <f t="shared" si="3"/>
        <v>26.315789473684209</v>
      </c>
      <c r="N9" s="10">
        <f t="shared" si="3"/>
        <v>1.9553072625698324</v>
      </c>
      <c r="O9" s="10">
        <f t="shared" si="3"/>
        <v>2.8878441907320349</v>
      </c>
      <c r="P9" s="13">
        <f t="shared" si="4"/>
        <v>1272.7272727272727</v>
      </c>
    </row>
    <row r="10" spans="1:16" x14ac:dyDescent="0.3">
      <c r="A10" s="2">
        <v>44435</v>
      </c>
      <c r="B10" s="10">
        <v>7</v>
      </c>
      <c r="C10" s="10">
        <v>39</v>
      </c>
      <c r="D10" s="15">
        <v>1336</v>
      </c>
      <c r="E10" s="15">
        <f t="shared" si="0"/>
        <v>1375</v>
      </c>
      <c r="F10" s="10">
        <v>33</v>
      </c>
      <c r="G10" s="13">
        <f t="shared" si="1"/>
        <v>1181.818181818182</v>
      </c>
      <c r="I10" s="10">
        <v>34</v>
      </c>
      <c r="J10" s="15">
        <v>1149</v>
      </c>
      <c r="K10" s="15">
        <f t="shared" si="2"/>
        <v>1183</v>
      </c>
      <c r="L10" s="10">
        <v>33</v>
      </c>
      <c r="M10" s="10">
        <f t="shared" si="3"/>
        <v>12.820512820512819</v>
      </c>
      <c r="N10" s="10">
        <f t="shared" si="3"/>
        <v>13.997005988023952</v>
      </c>
      <c r="O10" s="10">
        <f t="shared" si="3"/>
        <v>13.963636363636365</v>
      </c>
      <c r="P10" s="13">
        <f t="shared" si="4"/>
        <v>1030.3030303030303</v>
      </c>
    </row>
    <row r="11" spans="1:16" x14ac:dyDescent="0.3">
      <c r="A11" s="2">
        <v>44435</v>
      </c>
      <c r="B11" s="10">
        <v>8</v>
      </c>
      <c r="C11" s="10">
        <v>40</v>
      </c>
      <c r="D11" s="15">
        <v>1371</v>
      </c>
      <c r="E11" s="15">
        <f t="shared" si="0"/>
        <v>1411</v>
      </c>
      <c r="F11" s="10">
        <v>33</v>
      </c>
      <c r="G11" s="13">
        <f t="shared" si="1"/>
        <v>1212.1212121212122</v>
      </c>
      <c r="I11" s="10">
        <v>33</v>
      </c>
      <c r="J11" s="15">
        <v>1495</v>
      </c>
      <c r="K11" s="15">
        <f t="shared" si="2"/>
        <v>1528</v>
      </c>
      <c r="L11" s="10">
        <v>33</v>
      </c>
      <c r="M11" s="10">
        <f t="shared" si="3"/>
        <v>17.5</v>
      </c>
      <c r="N11" s="10">
        <f t="shared" si="3"/>
        <v>-9.0444930707512761</v>
      </c>
      <c r="O11" s="10">
        <f t="shared" si="3"/>
        <v>-8.2919914953933382</v>
      </c>
      <c r="P11" s="13">
        <f t="shared" si="4"/>
        <v>1000</v>
      </c>
    </row>
    <row r="12" spans="1:16" x14ac:dyDescent="0.3">
      <c r="A12" s="2">
        <v>44435</v>
      </c>
      <c r="B12" s="10">
        <v>9</v>
      </c>
      <c r="C12" s="10">
        <v>53</v>
      </c>
      <c r="D12" s="15">
        <v>1331</v>
      </c>
      <c r="E12" s="15">
        <f t="shared" si="0"/>
        <v>1384</v>
      </c>
      <c r="F12" s="10">
        <v>33</v>
      </c>
      <c r="G12" s="13">
        <f t="shared" si="1"/>
        <v>1606.0606060606062</v>
      </c>
      <c r="I12" s="10">
        <v>88</v>
      </c>
      <c r="J12" s="15">
        <v>1400</v>
      </c>
      <c r="K12" s="15">
        <f t="shared" si="2"/>
        <v>1488</v>
      </c>
      <c r="L12" s="10">
        <v>33</v>
      </c>
      <c r="M12" s="10">
        <f t="shared" si="3"/>
        <v>-66.037735849056602</v>
      </c>
      <c r="N12" s="10">
        <f t="shared" si="3"/>
        <v>-5.1840721262208866</v>
      </c>
      <c r="O12" s="10">
        <f t="shared" si="3"/>
        <v>-7.5144508670520231</v>
      </c>
      <c r="P12" s="13">
        <f t="shared" si="4"/>
        <v>2666.666666666667</v>
      </c>
    </row>
    <row r="13" spans="1:16" x14ac:dyDescent="0.3">
      <c r="A13" s="2">
        <v>44435</v>
      </c>
      <c r="B13" s="10">
        <v>10</v>
      </c>
      <c r="C13" s="10">
        <v>53</v>
      </c>
      <c r="D13" s="15">
        <v>1331</v>
      </c>
      <c r="E13" s="15">
        <f t="shared" si="0"/>
        <v>1384</v>
      </c>
      <c r="F13" s="10">
        <v>33</v>
      </c>
      <c r="G13" s="13">
        <f t="shared" si="1"/>
        <v>1606.0606060606062</v>
      </c>
      <c r="I13" s="10">
        <v>16</v>
      </c>
      <c r="J13" s="15">
        <v>1565</v>
      </c>
      <c r="K13" s="15">
        <f t="shared" si="2"/>
        <v>1581</v>
      </c>
      <c r="L13" s="10">
        <v>33</v>
      </c>
      <c r="M13" s="10">
        <f t="shared" si="3"/>
        <v>69.811320754716974</v>
      </c>
      <c r="N13" s="10">
        <f t="shared" si="3"/>
        <v>-17.580766341096922</v>
      </c>
      <c r="O13" s="10">
        <f t="shared" si="3"/>
        <v>-14.234104046242773</v>
      </c>
      <c r="P13" s="13">
        <f t="shared" si="4"/>
        <v>484.84848484848487</v>
      </c>
    </row>
    <row r="14" spans="1:16" x14ac:dyDescent="0.3">
      <c r="G14" s="13"/>
      <c r="P14" s="13"/>
    </row>
    <row r="15" spans="1:16" x14ac:dyDescent="0.3">
      <c r="A15" s="10" t="s">
        <v>85</v>
      </c>
    </row>
    <row r="19" spans="3:7" x14ac:dyDescent="0.3">
      <c r="F19" s="13"/>
      <c r="G19" s="13"/>
    </row>
    <row r="20" spans="3:7" x14ac:dyDescent="0.3">
      <c r="D20" s="15"/>
      <c r="E20" s="15"/>
      <c r="F20" s="13"/>
      <c r="G20" s="13"/>
    </row>
    <row r="21" spans="3:7" x14ac:dyDescent="0.3">
      <c r="E21" s="15"/>
      <c r="F21" s="13"/>
      <c r="G21" s="13"/>
    </row>
    <row r="22" spans="3:7" x14ac:dyDescent="0.3">
      <c r="C22" s="15"/>
    </row>
    <row r="25" spans="3:7" x14ac:dyDescent="0.3">
      <c r="C25" s="15"/>
    </row>
    <row r="26" spans="3:7" x14ac:dyDescent="0.3">
      <c r="C26" s="15"/>
      <c r="E26" s="15"/>
      <c r="F26" s="15"/>
      <c r="G26" s="15"/>
    </row>
    <row r="27" spans="3:7" x14ac:dyDescent="0.3">
      <c r="C27" s="15"/>
    </row>
    <row r="28" spans="3:7" x14ac:dyDescent="0.3">
      <c r="C28" s="15"/>
    </row>
    <row r="29" spans="3:7" x14ac:dyDescent="0.3">
      <c r="C29" s="15"/>
      <c r="E29" s="15"/>
      <c r="F29" s="15"/>
    </row>
    <row r="30" spans="3:7" x14ac:dyDescent="0.3">
      <c r="C30" s="15"/>
    </row>
    <row r="31" spans="3:7" x14ac:dyDescent="0.3">
      <c r="C31" s="15"/>
      <c r="E31" s="15"/>
      <c r="F31" s="15"/>
    </row>
    <row r="32" spans="3:7" x14ac:dyDescent="0.3">
      <c r="C32" s="15"/>
      <c r="E32" s="15"/>
      <c r="F32" s="15"/>
    </row>
    <row r="33" spans="3:6" x14ac:dyDescent="0.3">
      <c r="C33" s="15"/>
      <c r="E33" s="15"/>
      <c r="F33" s="15"/>
    </row>
    <row r="34" spans="3:6" x14ac:dyDescent="0.3">
      <c r="C34" s="15"/>
      <c r="E34" s="15"/>
      <c r="F34" s="15"/>
    </row>
    <row r="35" spans="3:6" x14ac:dyDescent="0.3">
      <c r="C35" s="15"/>
    </row>
    <row r="36" spans="3:6" x14ac:dyDescent="0.3">
      <c r="C36" s="15"/>
    </row>
    <row r="37" spans="3:6" x14ac:dyDescent="0.3">
      <c r="C37" s="15"/>
    </row>
    <row r="38" spans="3:6" x14ac:dyDescent="0.3">
      <c r="C38" s="15"/>
    </row>
    <row r="39" spans="3:6" x14ac:dyDescent="0.3">
      <c r="C39" s="15"/>
    </row>
    <row r="40" spans="3:6" x14ac:dyDescent="0.3">
      <c r="C40" s="15"/>
    </row>
    <row r="41" spans="3:6" x14ac:dyDescent="0.3">
      <c r="C41" s="15"/>
    </row>
    <row r="42" spans="3:6" x14ac:dyDescent="0.3">
      <c r="C42" s="15"/>
    </row>
    <row r="43" spans="3:6" x14ac:dyDescent="0.3">
      <c r="C43" s="15"/>
    </row>
    <row r="44" spans="3:6" x14ac:dyDescent="0.3">
      <c r="C44" s="15"/>
    </row>
    <row r="45" spans="3:6" x14ac:dyDescent="0.3">
      <c r="C45" s="15"/>
    </row>
    <row r="46" spans="3:6" x14ac:dyDescent="0.3">
      <c r="C46" s="15"/>
    </row>
    <row r="47" spans="3:6" x14ac:dyDescent="0.3">
      <c r="C47" s="15"/>
    </row>
    <row r="48" spans="3:6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3" spans="3:3" x14ac:dyDescent="0.3">
      <c r="C53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  <row r="58" spans="3:3" x14ac:dyDescent="0.3">
      <c r="C58" s="15"/>
    </row>
    <row r="59" spans="3:3" x14ac:dyDescent="0.3">
      <c r="C59" s="15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A3" zoomScale="80" zoomScaleNormal="80" workbookViewId="0">
      <selection activeCell="B19" sqref="B19:C19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44566</v>
      </c>
      <c r="B4" s="3" t="s">
        <v>44</v>
      </c>
      <c r="C4" s="10">
        <v>158</v>
      </c>
      <c r="D4" s="15">
        <v>7024</v>
      </c>
      <c r="E4" s="15">
        <f>+C4+D4</f>
        <v>7182</v>
      </c>
      <c r="F4" s="13">
        <v>33</v>
      </c>
      <c r="G4" s="13">
        <f>(1000/F4)*C4</f>
        <v>4787.878787878788</v>
      </c>
      <c r="J4" s="10">
        <v>132</v>
      </c>
      <c r="K4" s="15">
        <v>3671</v>
      </c>
      <c r="L4" s="15">
        <f t="shared" ref="L4:L5" si="0">+J4+K4</f>
        <v>3803</v>
      </c>
      <c r="M4" s="10">
        <v>33</v>
      </c>
      <c r="N4" s="10">
        <f>+(C4-J4)/C4*100</f>
        <v>16.455696202531644</v>
      </c>
      <c r="O4" s="10">
        <f>+(D4-K4)/D4*100</f>
        <v>47.736332574031891</v>
      </c>
      <c r="P4" s="10">
        <f>+(E4-L4)/E4*100</f>
        <v>47.048175995544419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44566</v>
      </c>
      <c r="B5" s="3" t="s">
        <v>37</v>
      </c>
      <c r="C5" s="10">
        <v>82</v>
      </c>
      <c r="D5" s="15">
        <v>3067</v>
      </c>
      <c r="E5" s="15">
        <f t="shared" ref="E5:E12" si="1">+C5+D5</f>
        <v>3149</v>
      </c>
      <c r="F5" s="13">
        <v>33</v>
      </c>
      <c r="G5" s="13">
        <f t="shared" ref="G5:G12" si="2">(1000/F5)*C5</f>
        <v>2484.848484848485</v>
      </c>
      <c r="J5" s="10">
        <v>34</v>
      </c>
      <c r="K5" s="15">
        <v>1807</v>
      </c>
      <c r="L5" s="15">
        <f t="shared" si="0"/>
        <v>1841</v>
      </c>
      <c r="M5" s="10">
        <v>33</v>
      </c>
      <c r="N5" s="10">
        <f t="shared" ref="N5:N11" si="3">+(C5-J5)/C5*100</f>
        <v>58.536585365853654</v>
      </c>
      <c r="O5" s="10">
        <f t="shared" ref="O5:P12" si="4">+(D5-K5)/D5*100</f>
        <v>41.08249103358331</v>
      </c>
      <c r="P5" s="10">
        <f t="shared" si="4"/>
        <v>41.536995871705301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44566</v>
      </c>
      <c r="B6" s="3" t="s">
        <v>39</v>
      </c>
      <c r="C6" s="10">
        <v>67</v>
      </c>
      <c r="D6" s="10">
        <v>3919</v>
      </c>
      <c r="E6" s="15">
        <f>+C6+D6</f>
        <v>3986</v>
      </c>
      <c r="F6" s="13">
        <v>33</v>
      </c>
      <c r="G6" s="13">
        <f t="shared" si="2"/>
        <v>2030.3030303030305</v>
      </c>
      <c r="J6" s="10">
        <v>50</v>
      </c>
      <c r="K6" s="15">
        <v>3298</v>
      </c>
      <c r="L6" s="15">
        <f>+J6+K6</f>
        <v>3348</v>
      </c>
      <c r="M6" s="10">
        <v>33</v>
      </c>
      <c r="N6" s="10">
        <f t="shared" si="3"/>
        <v>25.373134328358208</v>
      </c>
      <c r="O6" s="10">
        <f t="shared" si="4"/>
        <v>15.845879050778262</v>
      </c>
      <c r="P6" s="10">
        <f t="shared" si="4"/>
        <v>16.006021073758152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44566</v>
      </c>
      <c r="B7" s="3" t="s">
        <v>38</v>
      </c>
      <c r="C7" s="10">
        <v>21</v>
      </c>
      <c r="D7" s="10">
        <v>4101</v>
      </c>
      <c r="E7" s="15">
        <f t="shared" si="1"/>
        <v>4122</v>
      </c>
      <c r="F7" s="13">
        <v>33</v>
      </c>
      <c r="G7" s="13">
        <f t="shared" si="2"/>
        <v>636.36363636363637</v>
      </c>
      <c r="J7" s="10">
        <v>3</v>
      </c>
      <c r="K7" s="15">
        <v>2002</v>
      </c>
      <c r="L7" s="15">
        <f>+J7+K7</f>
        <v>2005</v>
      </c>
      <c r="M7" s="10">
        <v>33</v>
      </c>
      <c r="N7" s="10">
        <f t="shared" si="3"/>
        <v>85.714285714285708</v>
      </c>
      <c r="O7" s="10">
        <f>+(D7-K8)/D7*100</f>
        <v>61.375274323335773</v>
      </c>
      <c r="P7" s="10">
        <f t="shared" si="4"/>
        <v>51.358563803978655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44566</v>
      </c>
      <c r="B8" s="3" t="s">
        <v>36</v>
      </c>
      <c r="C8" s="10">
        <v>82</v>
      </c>
      <c r="D8" s="15">
        <v>1982</v>
      </c>
      <c r="E8" s="15">
        <f t="shared" si="1"/>
        <v>2064</v>
      </c>
      <c r="F8" s="13">
        <v>33</v>
      </c>
      <c r="G8" s="13">
        <f t="shared" si="2"/>
        <v>2484.848484848485</v>
      </c>
      <c r="J8" s="10">
        <v>32</v>
      </c>
      <c r="K8" s="15">
        <v>1584</v>
      </c>
      <c r="L8" s="15">
        <f>+J8+K8</f>
        <v>1616</v>
      </c>
      <c r="M8" s="10">
        <v>33</v>
      </c>
      <c r="N8" s="10">
        <f t="shared" si="3"/>
        <v>60.975609756097562</v>
      </c>
      <c r="O8" s="10" t="e">
        <f>+(D8-#REF!)/D8*100</f>
        <v>#REF!</v>
      </c>
      <c r="P8" s="10">
        <f t="shared" si="4"/>
        <v>21.705426356589147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44566</v>
      </c>
      <c r="B9" s="3" t="s">
        <v>42</v>
      </c>
      <c r="C9" s="10">
        <v>67</v>
      </c>
      <c r="D9" s="15">
        <v>2760</v>
      </c>
      <c r="E9" s="15">
        <f>+C9+D9</f>
        <v>2827</v>
      </c>
      <c r="F9" s="13">
        <v>33</v>
      </c>
      <c r="G9" s="13">
        <f t="shared" si="2"/>
        <v>2030.3030303030305</v>
      </c>
      <c r="J9" s="10">
        <v>34</v>
      </c>
      <c r="K9" s="15">
        <v>11747</v>
      </c>
      <c r="L9" s="15">
        <f>+J9+K9</f>
        <v>11781</v>
      </c>
      <c r="M9" s="10">
        <v>33</v>
      </c>
      <c r="N9" s="10">
        <f t="shared" si="3"/>
        <v>49.253731343283583</v>
      </c>
      <c r="O9" s="10" t="e">
        <f>+(D9-#REF!)/D9*100</f>
        <v>#REF!</v>
      </c>
      <c r="P9" s="10">
        <f t="shared" si="4"/>
        <v>-316.73151750972761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44566</v>
      </c>
      <c r="B10" s="3" t="s">
        <v>43</v>
      </c>
      <c r="C10" s="10">
        <v>69</v>
      </c>
      <c r="D10" s="15">
        <v>1676</v>
      </c>
      <c r="E10" s="15">
        <f t="shared" si="1"/>
        <v>1745</v>
      </c>
      <c r="F10" s="13">
        <v>33</v>
      </c>
      <c r="G10" s="13">
        <f t="shared" si="2"/>
        <v>2090.909090909091</v>
      </c>
      <c r="J10" s="10">
        <v>42</v>
      </c>
      <c r="K10" s="15">
        <v>3781</v>
      </c>
      <c r="L10" s="15">
        <f t="shared" ref="L10:L12" si="5">+J10+K10</f>
        <v>3823</v>
      </c>
      <c r="M10" s="10">
        <v>33</v>
      </c>
      <c r="N10" s="10">
        <f t="shared" si="3"/>
        <v>39.130434782608695</v>
      </c>
      <c r="O10" s="10">
        <f t="shared" si="4"/>
        <v>-125.59665871121719</v>
      </c>
      <c r="P10" s="10">
        <f t="shared" si="4"/>
        <v>-119.08309455587394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44566</v>
      </c>
      <c r="B11" s="3" t="s">
        <v>40</v>
      </c>
      <c r="C11" s="15">
        <v>91</v>
      </c>
      <c r="D11" s="15">
        <v>5804</v>
      </c>
      <c r="E11" s="15">
        <f t="shared" si="1"/>
        <v>5895</v>
      </c>
      <c r="F11" s="13">
        <v>33</v>
      </c>
      <c r="G11" s="13">
        <f t="shared" si="2"/>
        <v>2757.5757575757575</v>
      </c>
      <c r="J11" s="15">
        <v>48</v>
      </c>
      <c r="K11" s="15">
        <v>1844</v>
      </c>
      <c r="L11" s="15">
        <f t="shared" si="5"/>
        <v>1892</v>
      </c>
      <c r="M11" s="10">
        <v>33</v>
      </c>
      <c r="N11" s="10">
        <f t="shared" si="3"/>
        <v>47.252747252747248</v>
      </c>
      <c r="O11" s="10">
        <f t="shared" si="4"/>
        <v>68.228807718814608</v>
      </c>
      <c r="P11" s="10">
        <f t="shared" si="4"/>
        <v>67.905004240882107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44566</v>
      </c>
      <c r="B12" s="3" t="s">
        <v>41</v>
      </c>
      <c r="C12" s="10">
        <v>64</v>
      </c>
      <c r="D12" s="15">
        <v>5553</v>
      </c>
      <c r="E12" s="15">
        <f t="shared" si="1"/>
        <v>5617</v>
      </c>
      <c r="F12" s="13">
        <v>33</v>
      </c>
      <c r="G12" s="13">
        <f t="shared" si="2"/>
        <v>1939.3939393939395</v>
      </c>
      <c r="J12" s="10">
        <v>63</v>
      </c>
      <c r="K12" s="15">
        <v>4641</v>
      </c>
      <c r="L12" s="15">
        <f t="shared" si="5"/>
        <v>4704</v>
      </c>
      <c r="M12" s="10">
        <v>33</v>
      </c>
      <c r="N12" s="10">
        <f t="shared" ref="N12" si="6">+(C12-J12)/C12*100</f>
        <v>1.5625</v>
      </c>
      <c r="O12" s="10">
        <f t="shared" si="4"/>
        <v>16.423554835224202</v>
      </c>
      <c r="P12" s="10">
        <f t="shared" si="4"/>
        <v>16.254228235713015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E14"/>
      <c r="F14" s="8">
        <f>AVERAGE(G4:G12)</f>
        <v>2360.2693602693598</v>
      </c>
      <c r="G14">
        <f>_xlfn.STDEV.S(G4:G12)</f>
        <v>1090.955853842474</v>
      </c>
      <c r="H14"/>
      <c r="I14"/>
      <c r="J14"/>
      <c r="K14"/>
      <c r="L14"/>
      <c r="M14" t="s">
        <v>193</v>
      </c>
      <c r="N14">
        <f>AVERAGE(N5:N12)</f>
        <v>45.974878567904334</v>
      </c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174</v>
      </c>
      <c r="B19" s="10">
        <v>50501</v>
      </c>
      <c r="C19" s="15">
        <v>19361</v>
      </c>
      <c r="D19" s="1">
        <v>33</v>
      </c>
      <c r="E19" s="1">
        <f>B19+C19</f>
        <v>69862</v>
      </c>
      <c r="F19">
        <f>E19/D19*1000</f>
        <v>2117030.3030303032</v>
      </c>
      <c r="G19">
        <f>(1000/D19)*B19</f>
        <v>1530333.3333333335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/>
      <c r="C20"/>
      <c r="D20" s="1">
        <v>33</v>
      </c>
      <c r="E20" s="1">
        <f>B20+C20</f>
        <v>0</v>
      </c>
      <c r="F20">
        <f>E20/D20*1000</f>
        <v>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/>
      <c r="C21"/>
      <c r="D21" s="1">
        <v>33</v>
      </c>
      <c r="E21" s="1">
        <f>B21+C21</f>
        <v>0</v>
      </c>
      <c r="F21">
        <f>E21/D21*1000</f>
        <v>0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D22" s="1"/>
      <c r="E22" s="1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C23" s="15"/>
      <c r="D23" s="1"/>
      <c r="E23" s="1"/>
      <c r="F23"/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/>
      <c r="B24" s="1"/>
      <c r="D24" s="1"/>
      <c r="E24" s="1"/>
      <c r="F24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A3" zoomScale="80" zoomScaleNormal="80" workbookViewId="0">
      <selection activeCell="B19" sqref="B19:D19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9.5546875" style="10" customWidth="1"/>
    <col min="8" max="12" width="9.109375" style="10"/>
    <col min="13" max="14" width="15.6640625" style="10" customWidth="1"/>
    <col min="15" max="16384" width="9.109375" style="10"/>
  </cols>
  <sheetData>
    <row r="1" spans="1:32" x14ac:dyDescent="0.3">
      <c r="A1" s="3"/>
      <c r="B1" t="s">
        <v>4</v>
      </c>
      <c r="C1"/>
      <c r="D1"/>
      <c r="E1" s="8"/>
      <c r="F1" s="8"/>
      <c r="G1"/>
      <c r="H1"/>
      <c r="I1"/>
      <c r="J1" t="s">
        <v>4</v>
      </c>
      <c r="K1"/>
      <c r="L1"/>
      <c r="M1"/>
      <c r="N1"/>
      <c r="O1"/>
      <c r="P1" s="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3">
      <c r="A2" s="3"/>
      <c r="B2" t="s">
        <v>5</v>
      </c>
      <c r="C2"/>
      <c r="D2"/>
      <c r="E2" s="8"/>
      <c r="F2" s="8"/>
      <c r="G2"/>
      <c r="H2"/>
      <c r="I2"/>
      <c r="J2" t="s">
        <v>5</v>
      </c>
      <c r="K2"/>
      <c r="L2"/>
      <c r="M2"/>
      <c r="N2"/>
      <c r="O2"/>
      <c r="P2" t="s">
        <v>64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/>
      <c r="J3" t="s">
        <v>58</v>
      </c>
      <c r="K3" t="s">
        <v>59</v>
      </c>
      <c r="L3" t="s">
        <v>60</v>
      </c>
      <c r="M3" s="8" t="s">
        <v>1</v>
      </c>
      <c r="N3" t="s">
        <v>62</v>
      </c>
      <c r="O3" t="s">
        <v>63</v>
      </c>
      <c r="P3" s="5"/>
      <c r="Q3" s="8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2">
        <v>44567</v>
      </c>
      <c r="B4" s="3" t="s">
        <v>44</v>
      </c>
      <c r="C4" s="10">
        <v>230</v>
      </c>
      <c r="D4" s="15">
        <v>24825</v>
      </c>
      <c r="E4" s="15">
        <f>+C4+D4</f>
        <v>25055</v>
      </c>
      <c r="F4" s="13">
        <v>33</v>
      </c>
      <c r="G4" s="13">
        <f>(1000/F4)*C4</f>
        <v>6969.69696969697</v>
      </c>
      <c r="J4" s="10">
        <v>109</v>
      </c>
      <c r="K4" s="15">
        <v>6015</v>
      </c>
      <c r="L4" s="15">
        <f t="shared" ref="L4:L5" si="0">+J4+K4</f>
        <v>6124</v>
      </c>
      <c r="M4" s="10">
        <v>33</v>
      </c>
      <c r="N4" s="10">
        <f>+(C4-J4)/C4*100</f>
        <v>52.608695652173907</v>
      </c>
      <c r="O4" s="10">
        <f>+(D4-K4)/D4*100</f>
        <v>75.770392749244706</v>
      </c>
      <c r="P4" s="10">
        <f>+(E4-L4)/E4*100</f>
        <v>75.557772899620829</v>
      </c>
      <c r="Q4" s="8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">
      <c r="A5" s="2">
        <v>44567</v>
      </c>
      <c r="B5" s="3" t="s">
        <v>37</v>
      </c>
      <c r="C5" s="10">
        <v>43</v>
      </c>
      <c r="D5" s="15">
        <v>5500</v>
      </c>
      <c r="E5" s="15">
        <f t="shared" ref="E5:E12" si="1">+C5+D5</f>
        <v>5543</v>
      </c>
      <c r="F5" s="13">
        <v>33</v>
      </c>
      <c r="G5" s="13">
        <f t="shared" ref="G5:G12" si="2">(1000/F5)*C5</f>
        <v>1303.030303030303</v>
      </c>
      <c r="J5" s="10">
        <v>43</v>
      </c>
      <c r="K5" s="15">
        <v>3592</v>
      </c>
      <c r="L5" s="15">
        <f t="shared" si="0"/>
        <v>3635</v>
      </c>
      <c r="M5" s="10">
        <v>33</v>
      </c>
      <c r="N5" s="10">
        <f t="shared" ref="N5:N12" si="3">+(C5-J5)/C5*100</f>
        <v>0</v>
      </c>
      <c r="O5" s="10">
        <f t="shared" ref="O5:O12" si="4">+(D5-K5)/D5*100</f>
        <v>34.690909090909088</v>
      </c>
      <c r="P5" s="10">
        <f t="shared" ref="P5:P12" si="5">+(E5-L5)/E5*100</f>
        <v>34.421793252751222</v>
      </c>
      <c r="Q5" s="8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3">
      <c r="A6" s="2">
        <v>44567</v>
      </c>
      <c r="B6" s="3" t="s">
        <v>39</v>
      </c>
      <c r="C6" s="10">
        <v>144</v>
      </c>
      <c r="D6" s="10">
        <v>5490</v>
      </c>
      <c r="E6" s="15">
        <f>+C6+D6</f>
        <v>5634</v>
      </c>
      <c r="F6" s="13">
        <v>33</v>
      </c>
      <c r="G6" s="13">
        <f t="shared" si="2"/>
        <v>4363.636363636364</v>
      </c>
      <c r="J6" s="10">
        <v>39</v>
      </c>
      <c r="K6" s="15">
        <v>3017</v>
      </c>
      <c r="L6" s="15">
        <f>+J6+K6</f>
        <v>3056</v>
      </c>
      <c r="M6" s="10">
        <v>33</v>
      </c>
      <c r="N6" s="10">
        <f t="shared" si="3"/>
        <v>72.916666666666657</v>
      </c>
      <c r="O6" s="10">
        <f t="shared" si="4"/>
        <v>45.045537340619305</v>
      </c>
      <c r="P6" s="10">
        <f t="shared" si="5"/>
        <v>45.757898473553425</v>
      </c>
      <c r="Q6" s="8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">
      <c r="A7" s="2">
        <v>44567</v>
      </c>
      <c r="B7" s="3" t="s">
        <v>38</v>
      </c>
      <c r="C7" s="10">
        <v>106</v>
      </c>
      <c r="D7" s="10">
        <v>8392</v>
      </c>
      <c r="E7" s="15">
        <f t="shared" si="1"/>
        <v>8498</v>
      </c>
      <c r="F7" s="13">
        <v>33</v>
      </c>
      <c r="G7" s="13">
        <f t="shared" si="2"/>
        <v>3212.1212121212125</v>
      </c>
      <c r="J7" s="10">
        <v>66</v>
      </c>
      <c r="K7" s="15">
        <v>5298</v>
      </c>
      <c r="L7" s="15">
        <f>+J7+K7</f>
        <v>5364</v>
      </c>
      <c r="M7" s="10">
        <v>33</v>
      </c>
      <c r="N7" s="10">
        <f t="shared" si="3"/>
        <v>37.735849056603776</v>
      </c>
      <c r="O7" s="10">
        <f t="shared" si="4"/>
        <v>36.868446139180172</v>
      </c>
      <c r="P7" s="10">
        <f t="shared" si="5"/>
        <v>36.879265709578725</v>
      </c>
      <c r="Q7" s="8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x14ac:dyDescent="0.3">
      <c r="A8" s="2">
        <v>44567</v>
      </c>
      <c r="B8" s="3" t="s">
        <v>36</v>
      </c>
      <c r="C8" s="10">
        <v>157</v>
      </c>
      <c r="D8" s="15">
        <v>4537</v>
      </c>
      <c r="E8" s="15">
        <f t="shared" si="1"/>
        <v>4694</v>
      </c>
      <c r="F8" s="13">
        <v>33</v>
      </c>
      <c r="G8" s="13">
        <f t="shared" si="2"/>
        <v>4757.575757575758</v>
      </c>
      <c r="J8" s="10">
        <v>114</v>
      </c>
      <c r="K8" s="15">
        <v>3562</v>
      </c>
      <c r="L8" s="15">
        <f>+J8+K8</f>
        <v>3676</v>
      </c>
      <c r="M8" s="10">
        <v>33</v>
      </c>
      <c r="N8" s="10">
        <f t="shared" si="3"/>
        <v>27.388535031847134</v>
      </c>
      <c r="O8" s="10">
        <f t="shared" si="4"/>
        <v>21.48997134670487</v>
      </c>
      <c r="P8" s="10">
        <f t="shared" si="5"/>
        <v>21.687260332339157</v>
      </c>
      <c r="Q8" s="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">
      <c r="A9" s="2">
        <v>44567</v>
      </c>
      <c r="B9" s="3" t="s">
        <v>42</v>
      </c>
      <c r="C9" s="10">
        <v>116</v>
      </c>
      <c r="D9" s="15">
        <v>9405</v>
      </c>
      <c r="E9" s="15">
        <f>+C9+D9</f>
        <v>9521</v>
      </c>
      <c r="F9" s="13">
        <v>33</v>
      </c>
      <c r="G9" s="13">
        <f t="shared" si="2"/>
        <v>3515.1515151515155</v>
      </c>
      <c r="J9" s="10">
        <v>122</v>
      </c>
      <c r="K9" s="15">
        <v>9120</v>
      </c>
      <c r="L9" s="15">
        <f>+J9+K9</f>
        <v>9242</v>
      </c>
      <c r="M9" s="10">
        <v>33</v>
      </c>
      <c r="N9" s="10">
        <f t="shared" si="3"/>
        <v>-5.1724137931034484</v>
      </c>
      <c r="O9" s="10">
        <f t="shared" si="4"/>
        <v>3.0303030303030303</v>
      </c>
      <c r="P9" s="10">
        <f t="shared" si="5"/>
        <v>2.9303644575149668</v>
      </c>
      <c r="Q9" s="8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">
      <c r="A10" s="2">
        <v>44567</v>
      </c>
      <c r="B10" s="3" t="s">
        <v>43</v>
      </c>
      <c r="C10" s="10">
        <v>190</v>
      </c>
      <c r="D10" s="15">
        <v>6237</v>
      </c>
      <c r="E10" s="15">
        <f t="shared" si="1"/>
        <v>6427</v>
      </c>
      <c r="F10" s="13">
        <v>33</v>
      </c>
      <c r="G10" s="13">
        <f t="shared" si="2"/>
        <v>5757.575757575758</v>
      </c>
      <c r="J10" s="10">
        <v>117</v>
      </c>
      <c r="K10" s="15">
        <v>5660</v>
      </c>
      <c r="L10" s="15">
        <f t="shared" ref="L10:L12" si="6">+J10+K10</f>
        <v>5777</v>
      </c>
      <c r="M10" s="10">
        <v>33</v>
      </c>
      <c r="N10" s="10">
        <f t="shared" si="3"/>
        <v>38.421052631578945</v>
      </c>
      <c r="O10" s="10">
        <f t="shared" si="4"/>
        <v>9.2512425845759179</v>
      </c>
      <c r="P10" s="10">
        <f t="shared" si="5"/>
        <v>10.1135833203672</v>
      </c>
      <c r="Q10" s="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">
      <c r="A11" s="2">
        <v>44567</v>
      </c>
      <c r="B11" s="3" t="s">
        <v>40</v>
      </c>
      <c r="C11" s="15">
        <v>125</v>
      </c>
      <c r="D11" s="15">
        <v>3756</v>
      </c>
      <c r="E11" s="15">
        <f t="shared" si="1"/>
        <v>3881</v>
      </c>
      <c r="F11" s="13">
        <v>33</v>
      </c>
      <c r="G11" s="13">
        <f t="shared" si="2"/>
        <v>3787.878787878788</v>
      </c>
      <c r="J11" s="15">
        <v>115</v>
      </c>
      <c r="K11" s="15">
        <v>3152</v>
      </c>
      <c r="L11" s="15">
        <f t="shared" si="6"/>
        <v>3267</v>
      </c>
      <c r="M11" s="10">
        <v>33</v>
      </c>
      <c r="N11" s="10">
        <f t="shared" si="3"/>
        <v>8</v>
      </c>
      <c r="O11" s="10">
        <f t="shared" si="4"/>
        <v>16.080937167199146</v>
      </c>
      <c r="P11" s="10">
        <f t="shared" si="5"/>
        <v>15.820664777119301</v>
      </c>
      <c r="Q11" s="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">
      <c r="A12" s="2">
        <v>44567</v>
      </c>
      <c r="B12" s="3" t="s">
        <v>41</v>
      </c>
      <c r="C12" s="10">
        <v>78</v>
      </c>
      <c r="D12" s="15">
        <v>3609</v>
      </c>
      <c r="E12" s="15">
        <f t="shared" si="1"/>
        <v>3687</v>
      </c>
      <c r="F12" s="13">
        <v>33</v>
      </c>
      <c r="G12" s="13">
        <f t="shared" si="2"/>
        <v>2363.636363636364</v>
      </c>
      <c r="J12" s="10">
        <v>34</v>
      </c>
      <c r="K12" s="15">
        <v>1560</v>
      </c>
      <c r="L12" s="15">
        <f t="shared" si="6"/>
        <v>1594</v>
      </c>
      <c r="M12" s="10">
        <v>33</v>
      </c>
      <c r="N12" s="10">
        <f t="shared" si="3"/>
        <v>56.410256410256409</v>
      </c>
      <c r="O12" s="10">
        <f t="shared" si="4"/>
        <v>56.774729842061511</v>
      </c>
      <c r="P12" s="10">
        <f t="shared" si="5"/>
        <v>56.767019256848386</v>
      </c>
      <c r="Q12" s="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">
      <c r="A13"/>
      <c r="B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">
      <c r="A14"/>
      <c r="B14"/>
      <c r="E14"/>
      <c r="F14" s="8">
        <f>AVERAGE(G4:G12)</f>
        <v>4003.3670033670041</v>
      </c>
      <c r="G14">
        <f>_xlfn.STDEV.S(G4:G12)</f>
        <v>1712.6872518622765</v>
      </c>
      <c r="H14"/>
      <c r="I14"/>
      <c r="J14"/>
      <c r="K14"/>
      <c r="L14"/>
      <c r="M14"/>
      <c r="N14"/>
      <c r="O14"/>
      <c r="P14"/>
      <c r="Q14" s="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">
      <c r="A15"/>
      <c r="B15"/>
      <c r="E15"/>
      <c r="F15"/>
      <c r="G15"/>
      <c r="H15"/>
      <c r="I15"/>
      <c r="J15"/>
      <c r="K15"/>
      <c r="L15"/>
      <c r="M15" t="s">
        <v>192</v>
      </c>
      <c r="N15">
        <f>AVERAGE(N10:N12,N6:N8)</f>
        <v>40.145393299492149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3">
      <c r="A19" t="s">
        <v>174</v>
      </c>
      <c r="B19" s="10">
        <v>37446</v>
      </c>
      <c r="C19" s="15">
        <v>12212</v>
      </c>
      <c r="D19" s="1">
        <v>33</v>
      </c>
      <c r="E19" s="1">
        <f>B19+C19</f>
        <v>49658</v>
      </c>
      <c r="F19">
        <f>E19/D19*1000</f>
        <v>1504787.8787878787</v>
      </c>
      <c r="G19">
        <f>(1000/D19)*B19</f>
        <v>1134727.2727272727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">
      <c r="A20" t="s">
        <v>146</v>
      </c>
      <c r="B20">
        <v>37446</v>
      </c>
      <c r="C20">
        <v>12212</v>
      </c>
      <c r="D20" s="1">
        <v>33</v>
      </c>
      <c r="E20" s="1">
        <f>B20+C20</f>
        <v>49658</v>
      </c>
      <c r="F20">
        <f>E20/D20*1000</f>
        <v>1504787.8787878787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">
      <c r="A21" t="s">
        <v>147</v>
      </c>
      <c r="B21" s="1"/>
      <c r="C21"/>
      <c r="D21" s="1">
        <v>33</v>
      </c>
      <c r="E21" s="1">
        <f>B21+C21</f>
        <v>0</v>
      </c>
      <c r="F21">
        <f>E21/D21*1000</f>
        <v>0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">
      <c r="A22" s="10" t="s">
        <v>181</v>
      </c>
      <c r="B22" s="10">
        <v>33</v>
      </c>
      <c r="C22" s="10">
        <v>12731</v>
      </c>
      <c r="D22" s="1"/>
      <c r="E22" s="1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3">
      <c r="C23" s="15"/>
      <c r="D23" s="1"/>
      <c r="E23" s="1"/>
      <c r="F23"/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3">
      <c r="A24"/>
      <c r="B24" s="1"/>
      <c r="D24" s="1"/>
      <c r="E24" s="1"/>
      <c r="F24"/>
    </row>
    <row r="30" spans="1:32" x14ac:dyDescent="0.3">
      <c r="E30" s="15"/>
      <c r="F30" s="15"/>
    </row>
    <row r="31" spans="1:32" x14ac:dyDescent="0.3">
      <c r="E31" s="15"/>
      <c r="F31" s="15"/>
    </row>
    <row r="32" spans="1:32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A3" zoomScale="80" zoomScaleNormal="80" workbookViewId="0">
      <selection activeCell="B23" sqref="B23:F23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44571</v>
      </c>
      <c r="B4" s="3" t="s">
        <v>44</v>
      </c>
      <c r="C4" s="10">
        <v>259</v>
      </c>
      <c r="D4" s="15">
        <v>5459</v>
      </c>
      <c r="E4" s="15">
        <f>+C4+D4</f>
        <v>5718</v>
      </c>
      <c r="F4" s="13">
        <v>33</v>
      </c>
      <c r="G4" s="13">
        <f>(1000/F4)*C4</f>
        <v>7848.484848484849</v>
      </c>
      <c r="I4" s="10">
        <v>248</v>
      </c>
      <c r="J4" s="15">
        <v>4422</v>
      </c>
      <c r="K4" s="15">
        <f>+I4+J4</f>
        <v>4670</v>
      </c>
      <c r="L4" s="10">
        <v>33</v>
      </c>
      <c r="M4" s="10">
        <f t="shared" ref="M4:M12" si="0">+(C4-I4)/C4*100</f>
        <v>4.2471042471042466</v>
      </c>
      <c r="N4" s="10">
        <f t="shared" ref="N4:N12" si="1">+(D4-J4)/D4*100</f>
        <v>18.996153141601027</v>
      </c>
      <c r="O4" s="10">
        <f t="shared" ref="O4:O12" si="2">+(E4-K4)/E4*100</f>
        <v>18.328086743616648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44571</v>
      </c>
      <c r="B5" s="3" t="s">
        <v>37</v>
      </c>
      <c r="C5" s="10">
        <v>348</v>
      </c>
      <c r="D5" s="15">
        <v>4837</v>
      </c>
      <c r="E5" s="15">
        <f t="shared" ref="E5:E12" si="3">+C5+D5</f>
        <v>5185</v>
      </c>
      <c r="F5" s="13">
        <v>33</v>
      </c>
      <c r="G5" s="13">
        <f t="shared" ref="G5:G12" si="4">(1000/F5)*C5</f>
        <v>10545.454545454546</v>
      </c>
      <c r="I5" s="10">
        <v>282</v>
      </c>
      <c r="J5" s="15">
        <v>5609</v>
      </c>
      <c r="K5" s="15">
        <f t="shared" ref="K5" si="5">+I5+J5</f>
        <v>5891</v>
      </c>
      <c r="L5" s="10">
        <v>33</v>
      </c>
      <c r="M5" s="10">
        <f t="shared" si="0"/>
        <v>18.96551724137931</v>
      </c>
      <c r="N5" s="10">
        <f t="shared" si="1"/>
        <v>-15.960305974777755</v>
      </c>
      <c r="O5" s="10">
        <f t="shared" si="2"/>
        <v>-13.616200578592091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44571</v>
      </c>
      <c r="B6" s="3" t="s">
        <v>39</v>
      </c>
      <c r="C6" s="10">
        <v>373</v>
      </c>
      <c r="D6" s="10">
        <v>4948</v>
      </c>
      <c r="E6" s="15">
        <f>+C6+D6</f>
        <v>5321</v>
      </c>
      <c r="F6" s="13">
        <v>33</v>
      </c>
      <c r="G6" s="13">
        <f t="shared" si="4"/>
        <v>11303.030303030304</v>
      </c>
      <c r="I6" s="10">
        <v>283</v>
      </c>
      <c r="J6" s="15">
        <v>3609</v>
      </c>
      <c r="K6" s="15">
        <f>+I6+J6</f>
        <v>3892</v>
      </c>
      <c r="L6" s="10">
        <v>33</v>
      </c>
      <c r="M6" s="10">
        <f t="shared" si="0"/>
        <v>24.128686327077748</v>
      </c>
      <c r="N6" s="10">
        <f t="shared" si="1"/>
        <v>27.061438965238484</v>
      </c>
      <c r="O6" s="10">
        <f t="shared" si="2"/>
        <v>26.855854162751363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44571</v>
      </c>
      <c r="B7" s="3" t="s">
        <v>38</v>
      </c>
      <c r="C7" s="10">
        <v>277</v>
      </c>
      <c r="D7" s="10">
        <v>4291</v>
      </c>
      <c r="E7" s="15">
        <f t="shared" si="3"/>
        <v>4568</v>
      </c>
      <c r="F7" s="13">
        <v>33</v>
      </c>
      <c r="G7" s="13">
        <f t="shared" si="4"/>
        <v>8393.939393939394</v>
      </c>
      <c r="I7" s="10">
        <v>175</v>
      </c>
      <c r="J7" s="15">
        <v>3105</v>
      </c>
      <c r="K7" s="15">
        <f>+I7+J7</f>
        <v>3280</v>
      </c>
      <c r="L7" s="10">
        <v>33</v>
      </c>
      <c r="M7" s="10">
        <f t="shared" si="0"/>
        <v>36.823104693140799</v>
      </c>
      <c r="N7" s="10">
        <f t="shared" si="1"/>
        <v>27.639244931251454</v>
      </c>
      <c r="O7" s="10">
        <f t="shared" si="2"/>
        <v>28.196147110332749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44571</v>
      </c>
      <c r="B8" s="3" t="s">
        <v>36</v>
      </c>
      <c r="C8" s="10">
        <v>243</v>
      </c>
      <c r="D8" s="15">
        <v>4671</v>
      </c>
      <c r="E8" s="15">
        <f t="shared" si="3"/>
        <v>4914</v>
      </c>
      <c r="F8" s="13">
        <v>33</v>
      </c>
      <c r="G8" s="13">
        <f t="shared" si="4"/>
        <v>7363.636363636364</v>
      </c>
      <c r="I8" s="10">
        <v>180</v>
      </c>
      <c r="J8" s="15">
        <v>4869</v>
      </c>
      <c r="K8" s="15">
        <f>+I8+J8</f>
        <v>5049</v>
      </c>
      <c r="L8" s="10">
        <v>33</v>
      </c>
      <c r="M8" s="10">
        <f t="shared" si="0"/>
        <v>25.925925925925924</v>
      </c>
      <c r="N8" s="10">
        <f t="shared" si="1"/>
        <v>-4.2389210019267818</v>
      </c>
      <c r="O8" s="10">
        <f t="shared" si="2"/>
        <v>-2.7472527472527473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44571</v>
      </c>
      <c r="B9" s="3" t="s">
        <v>42</v>
      </c>
      <c r="C9" s="10">
        <v>277</v>
      </c>
      <c r="D9" s="15">
        <v>3729</v>
      </c>
      <c r="E9" s="15">
        <f>+C9+D9</f>
        <v>4006</v>
      </c>
      <c r="F9" s="13">
        <v>33</v>
      </c>
      <c r="G9" s="13">
        <f t="shared" si="4"/>
        <v>8393.939393939394</v>
      </c>
      <c r="I9" s="10">
        <v>140</v>
      </c>
      <c r="J9" s="15">
        <v>2936</v>
      </c>
      <c r="K9" s="15">
        <f>+I9+J9</f>
        <v>3076</v>
      </c>
      <c r="L9" s="10">
        <v>33</v>
      </c>
      <c r="M9" s="10">
        <f t="shared" si="0"/>
        <v>49.458483754512635</v>
      </c>
      <c r="N9" s="10">
        <f t="shared" si="1"/>
        <v>21.265754894073478</v>
      </c>
      <c r="O9" s="10">
        <f t="shared" si="2"/>
        <v>23.215177234148776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44571</v>
      </c>
      <c r="B10" s="3" t="s">
        <v>43</v>
      </c>
      <c r="C10" s="10">
        <v>198</v>
      </c>
      <c r="D10" s="15">
        <v>3599</v>
      </c>
      <c r="E10" s="15">
        <f t="shared" si="3"/>
        <v>3797</v>
      </c>
      <c r="F10" s="13">
        <v>33</v>
      </c>
      <c r="G10" s="13">
        <f t="shared" si="4"/>
        <v>6000</v>
      </c>
      <c r="I10" s="10">
        <v>188</v>
      </c>
      <c r="J10" s="15">
        <v>2978</v>
      </c>
      <c r="K10" s="15">
        <f t="shared" ref="K10:K12" si="6">+I10+J10</f>
        <v>3166</v>
      </c>
      <c r="L10" s="10">
        <v>33</v>
      </c>
      <c r="M10" s="10">
        <f t="shared" si="0"/>
        <v>5.0505050505050502</v>
      </c>
      <c r="N10" s="10">
        <f t="shared" si="1"/>
        <v>17.254792998055017</v>
      </c>
      <c r="O10" s="10">
        <f t="shared" si="2"/>
        <v>16.61838293389518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44571</v>
      </c>
      <c r="B11" s="3" t="s">
        <v>40</v>
      </c>
      <c r="C11" s="15">
        <v>136</v>
      </c>
      <c r="D11" s="15">
        <v>2423</v>
      </c>
      <c r="E11" s="15">
        <f t="shared" si="3"/>
        <v>2559</v>
      </c>
      <c r="F11" s="13">
        <v>33</v>
      </c>
      <c r="G11" s="13">
        <f t="shared" si="4"/>
        <v>4121.212121212121</v>
      </c>
      <c r="I11" s="15">
        <v>112</v>
      </c>
      <c r="J11" s="15">
        <v>2799</v>
      </c>
      <c r="K11" s="15">
        <f t="shared" si="6"/>
        <v>2911</v>
      </c>
      <c r="L11" s="10">
        <v>33</v>
      </c>
      <c r="M11" s="10">
        <f t="shared" si="0"/>
        <v>17.647058823529413</v>
      </c>
      <c r="N11" s="10">
        <f t="shared" si="1"/>
        <v>-15.517952950887329</v>
      </c>
      <c r="O11" s="10">
        <f t="shared" si="2"/>
        <v>-13.75537319265338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44571</v>
      </c>
      <c r="B12" s="3" t="s">
        <v>41</v>
      </c>
      <c r="C12" s="10">
        <v>148</v>
      </c>
      <c r="D12" s="15">
        <v>3494</v>
      </c>
      <c r="E12" s="15">
        <f t="shared" si="3"/>
        <v>3642</v>
      </c>
      <c r="F12" s="13">
        <v>33</v>
      </c>
      <c r="G12" s="13">
        <f t="shared" si="4"/>
        <v>4484.848484848485</v>
      </c>
      <c r="I12" s="10">
        <v>145</v>
      </c>
      <c r="J12" s="15">
        <v>3875</v>
      </c>
      <c r="K12" s="15">
        <f t="shared" si="6"/>
        <v>4020</v>
      </c>
      <c r="L12" s="10">
        <v>33</v>
      </c>
      <c r="M12" s="10">
        <f t="shared" si="0"/>
        <v>2.0270270270270272</v>
      </c>
      <c r="N12" s="10">
        <f t="shared" si="1"/>
        <v>-10.904407555809961</v>
      </c>
      <c r="O12" s="10">
        <f t="shared" si="2"/>
        <v>-10.378912685337728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A13"/>
      <c r="B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A14"/>
      <c r="B14"/>
      <c r="E14"/>
      <c r="F14" s="8">
        <f>AVERAGE(G4:G12)</f>
        <v>7606.060606060606</v>
      </c>
      <c r="G14">
        <f>_xlfn.STDEV.S(G4:G12)</f>
        <v>2452.8613751330995</v>
      </c>
      <c r="H14"/>
      <c r="I14"/>
      <c r="J14"/>
      <c r="K14"/>
      <c r="L14" t="s">
        <v>192</v>
      </c>
      <c r="M14">
        <f>AVERAGE(M5:M12)</f>
        <v>22.50328860538724</v>
      </c>
      <c r="N14"/>
      <c r="O14"/>
      <c r="P14" s="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A15"/>
      <c r="B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6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t="s">
        <v>174</v>
      </c>
      <c r="B19" s="10">
        <v>45861</v>
      </c>
      <c r="C19" s="15">
        <v>13843</v>
      </c>
      <c r="D19" s="1">
        <v>33</v>
      </c>
      <c r="E19" s="1">
        <f>B19+C19</f>
        <v>59704</v>
      </c>
      <c r="F19">
        <f>E19/D19*1000</f>
        <v>1809212.1212121213</v>
      </c>
      <c r="G19">
        <f>(1000/D19)*B19</f>
        <v>1389727.2727272727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t="s">
        <v>182</v>
      </c>
      <c r="B20">
        <v>38889</v>
      </c>
      <c r="C20">
        <v>9706</v>
      </c>
      <c r="D20" s="1">
        <v>33</v>
      </c>
      <c r="E20" s="1">
        <f>B20+C20</f>
        <v>48595</v>
      </c>
      <c r="F20">
        <f>(E20/D20*1000)*2</f>
        <v>2945151.5151515151</v>
      </c>
      <c r="G20" s="10" t="s">
        <v>185</v>
      </c>
      <c r="H20" s="5" t="s">
        <v>186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A21" t="s">
        <v>183</v>
      </c>
      <c r="B21" s="1">
        <v>25327</v>
      </c>
      <c r="C21">
        <v>2691</v>
      </c>
      <c r="D21" s="1">
        <v>33</v>
      </c>
      <c r="E21" s="1">
        <f>B21+C21</f>
        <v>28018</v>
      </c>
      <c r="F21">
        <f>(E21/D21*1000)*20</f>
        <v>16980606.060606059</v>
      </c>
      <c r="G21" s="10" t="s">
        <v>185</v>
      </c>
      <c r="H21" s="5">
        <v>5.5555555555555552E-2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10" t="s">
        <v>181</v>
      </c>
      <c r="B22" s="10">
        <v>16</v>
      </c>
      <c r="C22" s="15">
        <v>7997</v>
      </c>
      <c r="D22" s="1">
        <v>33</v>
      </c>
      <c r="E22" s="10">
        <v>16</v>
      </c>
      <c r="F22">
        <f>E22/D22*1000</f>
        <v>484.84848484848487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A23" s="10" t="s">
        <v>184</v>
      </c>
      <c r="B23" s="10">
        <v>151</v>
      </c>
      <c r="C23" s="10">
        <v>9684</v>
      </c>
      <c r="D23" s="1">
        <v>33</v>
      </c>
      <c r="E23" s="10">
        <v>151</v>
      </c>
      <c r="F23">
        <f>E23/D23*1000</f>
        <v>4575.757575757576</v>
      </c>
      <c r="G23" s="1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A24"/>
      <c r="B24" s="1"/>
      <c r="D24" s="1"/>
      <c r="E24" s="1"/>
      <c r="F24"/>
    </row>
    <row r="30" spans="1:31" x14ac:dyDescent="0.3">
      <c r="E30" s="15"/>
      <c r="F30" s="15"/>
    </row>
    <row r="31" spans="1:31" x14ac:dyDescent="0.3">
      <c r="E31" s="15"/>
      <c r="F31" s="15"/>
    </row>
    <row r="32" spans="1:31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A3" zoomScale="80" zoomScaleNormal="80" workbookViewId="0">
      <selection activeCell="B23" sqref="B23:D23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44572</v>
      </c>
      <c r="B4" s="3" t="s">
        <v>44</v>
      </c>
      <c r="C4" s="10">
        <v>844</v>
      </c>
      <c r="D4" s="15">
        <v>5457</v>
      </c>
      <c r="E4" s="15">
        <f>+C4+D4</f>
        <v>6301</v>
      </c>
      <c r="F4" s="13">
        <v>33</v>
      </c>
      <c r="G4" s="13">
        <f>(1000/F4)*C4</f>
        <v>25575.757575757576</v>
      </c>
      <c r="I4" s="10">
        <v>707</v>
      </c>
      <c r="J4" s="15">
        <v>5206</v>
      </c>
      <c r="K4" s="15">
        <f t="shared" ref="K4:K5" si="0">+I4+J4</f>
        <v>5913</v>
      </c>
      <c r="L4" s="10">
        <v>33</v>
      </c>
      <c r="M4" s="10">
        <f t="shared" ref="M4:O12" si="1">+(C4-I4)/C4*100</f>
        <v>16.232227488151661</v>
      </c>
      <c r="N4" s="10">
        <f t="shared" si="1"/>
        <v>4.599596848085028</v>
      </c>
      <c r="O4" s="10">
        <f t="shared" si="1"/>
        <v>6.1577527376606884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44572</v>
      </c>
      <c r="B5" s="3" t="s">
        <v>37</v>
      </c>
      <c r="C5" s="10">
        <v>802</v>
      </c>
      <c r="D5" s="15">
        <v>5203</v>
      </c>
      <c r="E5" s="15">
        <f t="shared" ref="E5:E12" si="2">+C5+D5</f>
        <v>6005</v>
      </c>
      <c r="F5" s="13">
        <v>33</v>
      </c>
      <c r="G5" s="13">
        <f t="shared" ref="G5:G12" si="3">(1000/F5)*C5</f>
        <v>24303.030303030304</v>
      </c>
      <c r="I5" s="10">
        <v>824</v>
      </c>
      <c r="J5" s="15">
        <v>3776</v>
      </c>
      <c r="K5" s="15">
        <f t="shared" si="0"/>
        <v>4600</v>
      </c>
      <c r="L5" s="10">
        <v>33</v>
      </c>
      <c r="M5" s="10">
        <f t="shared" si="1"/>
        <v>-2.7431421446384037</v>
      </c>
      <c r="N5" s="10">
        <f t="shared" si="1"/>
        <v>27.426484720353645</v>
      </c>
      <c r="O5" s="10">
        <f t="shared" si="1"/>
        <v>23.397169025811824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44572</v>
      </c>
      <c r="B6" s="3" t="s">
        <v>39</v>
      </c>
      <c r="C6" s="10">
        <v>722</v>
      </c>
      <c r="D6" s="10">
        <v>4487</v>
      </c>
      <c r="E6" s="15">
        <f>+C6+D6</f>
        <v>5209</v>
      </c>
      <c r="F6" s="13">
        <v>33</v>
      </c>
      <c r="G6" s="13">
        <f t="shared" si="3"/>
        <v>21878.78787878788</v>
      </c>
      <c r="H6" s="10" t="s">
        <v>194</v>
      </c>
      <c r="I6" s="10">
        <v>637</v>
      </c>
      <c r="J6" s="15">
        <v>3403</v>
      </c>
      <c r="K6" s="15">
        <f>+I6+J6</f>
        <v>4040</v>
      </c>
      <c r="L6" s="10">
        <v>33</v>
      </c>
      <c r="M6" s="10">
        <f t="shared" si="1"/>
        <v>11.772853185595569</v>
      </c>
      <c r="N6" s="10">
        <f t="shared" si="1"/>
        <v>24.158680632939603</v>
      </c>
      <c r="O6" s="10">
        <f t="shared" si="1"/>
        <v>22.441927433288537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44572</v>
      </c>
      <c r="B7" s="3" t="s">
        <v>38</v>
      </c>
      <c r="C7" s="10">
        <v>891</v>
      </c>
      <c r="D7" s="10">
        <v>4182</v>
      </c>
      <c r="E7" s="15">
        <f t="shared" si="2"/>
        <v>5073</v>
      </c>
      <c r="F7" s="13">
        <v>33</v>
      </c>
      <c r="G7" s="13">
        <f t="shared" si="3"/>
        <v>27000</v>
      </c>
      <c r="I7" s="10">
        <v>661</v>
      </c>
      <c r="J7" s="15">
        <v>11324</v>
      </c>
      <c r="K7" s="15">
        <f>+I7+J7</f>
        <v>11985</v>
      </c>
      <c r="L7" s="10">
        <v>33</v>
      </c>
      <c r="M7" s="10">
        <f t="shared" si="1"/>
        <v>25.813692480359148</v>
      </c>
      <c r="N7" s="10">
        <f t="shared" si="1"/>
        <v>-170.77953132472501</v>
      </c>
      <c r="O7" s="10">
        <f t="shared" si="1"/>
        <v>-136.2507392075695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44572</v>
      </c>
      <c r="B8" s="3" t="s">
        <v>36</v>
      </c>
      <c r="C8" s="10">
        <v>420</v>
      </c>
      <c r="D8" s="15">
        <v>3416</v>
      </c>
      <c r="E8" s="15">
        <f t="shared" si="2"/>
        <v>3836</v>
      </c>
      <c r="F8" s="13">
        <v>33</v>
      </c>
      <c r="G8" s="13">
        <f t="shared" si="3"/>
        <v>12727.272727272728</v>
      </c>
      <c r="I8" s="10">
        <v>452</v>
      </c>
      <c r="J8" s="15">
        <v>5019</v>
      </c>
      <c r="K8" s="15">
        <f>+I8+J8</f>
        <v>5471</v>
      </c>
      <c r="L8" s="10">
        <v>33</v>
      </c>
      <c r="M8" s="10">
        <f t="shared" si="1"/>
        <v>-7.6190476190476195</v>
      </c>
      <c r="N8" s="10">
        <f t="shared" si="1"/>
        <v>-46.92622950819672</v>
      </c>
      <c r="O8" s="10">
        <f t="shared" si="1"/>
        <v>-42.622523461939522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44572</v>
      </c>
      <c r="B9" s="3" t="s">
        <v>42</v>
      </c>
      <c r="C9" s="10">
        <v>466</v>
      </c>
      <c r="D9" s="15">
        <v>3133</v>
      </c>
      <c r="E9" s="15">
        <f>+C9+D9</f>
        <v>3599</v>
      </c>
      <c r="F9" s="13">
        <v>33</v>
      </c>
      <c r="G9" s="13">
        <f t="shared" si="3"/>
        <v>14121.212121212122</v>
      </c>
      <c r="I9" s="10">
        <v>512</v>
      </c>
      <c r="J9" s="15">
        <v>4152</v>
      </c>
      <c r="K9" s="15">
        <f>+I9+J9</f>
        <v>4664</v>
      </c>
      <c r="L9" s="10">
        <v>33</v>
      </c>
      <c r="M9" s="10">
        <f t="shared" si="1"/>
        <v>-9.8712446351931327</v>
      </c>
      <c r="N9" s="10">
        <f t="shared" si="1"/>
        <v>-32.524736674114266</v>
      </c>
      <c r="O9" s="10">
        <f t="shared" si="1"/>
        <v>-29.591553209224784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44572</v>
      </c>
      <c r="B10" s="3" t="s">
        <v>43</v>
      </c>
      <c r="C10" s="9">
        <v>30</v>
      </c>
      <c r="D10" s="22">
        <v>2663</v>
      </c>
      <c r="E10" s="15">
        <f t="shared" si="2"/>
        <v>2693</v>
      </c>
      <c r="F10" s="13">
        <v>33</v>
      </c>
      <c r="G10" s="13">
        <f t="shared" si="3"/>
        <v>909.09090909090912</v>
      </c>
      <c r="I10" s="9">
        <v>47</v>
      </c>
      <c r="J10" s="22">
        <v>1908</v>
      </c>
      <c r="K10" s="15">
        <f t="shared" ref="K10:K12" si="4">+I10+J10</f>
        <v>1955</v>
      </c>
      <c r="L10" s="10">
        <v>33</v>
      </c>
      <c r="M10" s="10">
        <f t="shared" si="1"/>
        <v>-56.666666666666664</v>
      </c>
      <c r="N10" s="10">
        <f t="shared" si="1"/>
        <v>28.351483289523095</v>
      </c>
      <c r="O10" s="10">
        <f t="shared" si="1"/>
        <v>27.40438173041218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44572</v>
      </c>
      <c r="B11" s="3" t="s">
        <v>40</v>
      </c>
      <c r="C11" s="15">
        <v>1464</v>
      </c>
      <c r="D11" s="15">
        <v>2887</v>
      </c>
      <c r="E11" s="15">
        <f t="shared" si="2"/>
        <v>4351</v>
      </c>
      <c r="F11" s="13">
        <v>33</v>
      </c>
      <c r="G11" s="13">
        <f t="shared" si="3"/>
        <v>44363.636363636368</v>
      </c>
      <c r="I11" s="15">
        <v>1156</v>
      </c>
      <c r="J11" s="15">
        <v>4691</v>
      </c>
      <c r="K11" s="15">
        <f t="shared" si="4"/>
        <v>5847</v>
      </c>
      <c r="L11" s="10">
        <v>33</v>
      </c>
      <c r="M11" s="10">
        <f t="shared" si="1"/>
        <v>21.038251366120221</v>
      </c>
      <c r="N11" s="10">
        <f t="shared" si="1"/>
        <v>-62.487010737790094</v>
      </c>
      <c r="O11" s="10">
        <f t="shared" si="1"/>
        <v>-34.382900482647663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44572</v>
      </c>
      <c r="B12" s="3" t="s">
        <v>41</v>
      </c>
      <c r="C12" s="10">
        <v>652</v>
      </c>
      <c r="D12" s="15">
        <v>3577</v>
      </c>
      <c r="E12" s="15">
        <f t="shared" si="2"/>
        <v>4229</v>
      </c>
      <c r="F12" s="13">
        <v>33</v>
      </c>
      <c r="G12" s="13">
        <f t="shared" si="3"/>
        <v>19757.57575757576</v>
      </c>
      <c r="I12" s="10">
        <v>614</v>
      </c>
      <c r="J12" s="15">
        <v>3182</v>
      </c>
      <c r="K12" s="15">
        <f t="shared" si="4"/>
        <v>3796</v>
      </c>
      <c r="L12" s="10">
        <v>33</v>
      </c>
      <c r="M12" s="10">
        <f t="shared" si="1"/>
        <v>5.8282208588957047</v>
      </c>
      <c r="N12" s="10">
        <f t="shared" si="1"/>
        <v>11.042773273693038</v>
      </c>
      <c r="O12" s="10">
        <f t="shared" si="1"/>
        <v>10.238827145897375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A13"/>
      <c r="B13"/>
      <c r="E13"/>
      <c r="F13" t="s">
        <v>68</v>
      </c>
      <c r="G13" t="s">
        <v>69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A14"/>
      <c r="B14"/>
      <c r="E14"/>
      <c r="F14" s="8">
        <f>AVERAGE(G4:G12)</f>
        <v>21181.818181818184</v>
      </c>
      <c r="G14">
        <f>_xlfn.STDEV.S(G4:G12)</f>
        <v>11911.789346533125</v>
      </c>
      <c r="H14"/>
      <c r="I14"/>
      <c r="J14"/>
      <c r="K14"/>
      <c r="L14" t="s">
        <v>192</v>
      </c>
      <c r="M14">
        <f>AVERAGE(M11:M12,M6:M7)</f>
        <v>16.113254472742661</v>
      </c>
      <c r="N14"/>
      <c r="O14"/>
      <c r="P14" s="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A15" s="9" t="s">
        <v>187</v>
      </c>
      <c r="B15" s="9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190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t="s">
        <v>174</v>
      </c>
      <c r="B19" s="10">
        <v>151830</v>
      </c>
      <c r="C19" s="15">
        <v>27075</v>
      </c>
      <c r="D19" s="1">
        <v>33</v>
      </c>
      <c r="E19" s="1">
        <f>B19+C19</f>
        <v>178905</v>
      </c>
      <c r="F19">
        <f>(1000/D19)*E19</f>
        <v>5421363.6363636367</v>
      </c>
      <c r="G19">
        <f>(1000/D19)*B19</f>
        <v>4600909.0909090908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t="s">
        <v>182</v>
      </c>
      <c r="B20" s="15">
        <f>B19-B21</f>
        <v>59929</v>
      </c>
      <c r="D20" s="10">
        <v>33</v>
      </c>
      <c r="E20" s="1">
        <f>B20+C20</f>
        <v>59929</v>
      </c>
      <c r="F20">
        <f>(1000/D20)*E20</f>
        <v>1816030.3030303032</v>
      </c>
      <c r="G20">
        <f>(1000/D20)*B20</f>
        <v>1816030.3030303032</v>
      </c>
      <c r="H20" s="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A21" t="s">
        <v>188</v>
      </c>
      <c r="B21" s="1">
        <v>91901</v>
      </c>
      <c r="C21"/>
      <c r="D21" s="1">
        <v>33</v>
      </c>
      <c r="E21" s="1">
        <f>B21+C21</f>
        <v>91901</v>
      </c>
      <c r="F21">
        <f>(1000/D21)*E21</f>
        <v>2784878.7878787881</v>
      </c>
      <c r="G21">
        <f>(1000/D21)*B21</f>
        <v>2784878.7878787881</v>
      </c>
      <c r="H21" s="5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10" t="s">
        <v>181</v>
      </c>
      <c r="B22" s="10">
        <v>325</v>
      </c>
      <c r="C22" s="15">
        <v>7159</v>
      </c>
      <c r="D22" s="1">
        <v>33</v>
      </c>
      <c r="E22" s="1">
        <f>B22+C22</f>
        <v>7484</v>
      </c>
      <c r="F22">
        <f t="shared" ref="F22:F23" si="5">(1000/D22)*E22</f>
        <v>226787.87878787881</v>
      </c>
      <c r="G22">
        <f>(1000/D22)*B22</f>
        <v>9848.4848484848499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A23" s="10" t="s">
        <v>184</v>
      </c>
      <c r="B23" s="10">
        <v>1433</v>
      </c>
      <c r="C23" s="10">
        <v>8887</v>
      </c>
      <c r="D23" s="1">
        <v>33</v>
      </c>
      <c r="E23" s="1">
        <f>B23+C23</f>
        <v>10320</v>
      </c>
      <c r="F23">
        <f t="shared" si="5"/>
        <v>312727.27272727276</v>
      </c>
      <c r="G23">
        <f t="shared" ref="G23" si="6">(1000/D23)*B23</f>
        <v>43424.242424242424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A24"/>
      <c r="B24" s="1"/>
      <c r="D24" s="1"/>
      <c r="E24" s="1"/>
      <c r="F24"/>
    </row>
    <row r="30" spans="1:31" x14ac:dyDescent="0.3">
      <c r="E30" s="15"/>
      <c r="F30" s="15"/>
    </row>
    <row r="31" spans="1:31" x14ac:dyDescent="0.3">
      <c r="E31" s="15"/>
      <c r="F31" s="15"/>
    </row>
    <row r="32" spans="1:31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A3" zoomScale="80" zoomScaleNormal="80" workbookViewId="0">
      <selection activeCell="A4" sqref="A4:XFD12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44573</v>
      </c>
      <c r="B4" s="3" t="s">
        <v>44</v>
      </c>
      <c r="C4" s="10">
        <v>636</v>
      </c>
      <c r="D4" s="15">
        <v>3540</v>
      </c>
      <c r="E4" s="15">
        <f>+C4+D4</f>
        <v>4176</v>
      </c>
      <c r="F4" s="13">
        <v>33</v>
      </c>
      <c r="G4" s="13">
        <f>(1000/F4)*C4</f>
        <v>19272.727272727272</v>
      </c>
      <c r="I4" s="10">
        <v>691</v>
      </c>
      <c r="J4" s="15">
        <v>4761</v>
      </c>
      <c r="K4" s="15">
        <f t="shared" ref="K4:K5" si="0">+I4+J4</f>
        <v>5452</v>
      </c>
      <c r="L4" s="10">
        <v>33</v>
      </c>
      <c r="M4" s="10">
        <f t="shared" ref="M4:O12" si="1">+(C4-I4)/C4*100</f>
        <v>-8.6477987421383649</v>
      </c>
      <c r="N4" s="10">
        <f t="shared" si="1"/>
        <v>-34.491525423728817</v>
      </c>
      <c r="O4" s="10">
        <f t="shared" si="1"/>
        <v>-30.555555555555557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44573</v>
      </c>
      <c r="B5" s="3" t="s">
        <v>37</v>
      </c>
      <c r="C5" s="10">
        <v>755</v>
      </c>
      <c r="D5" s="15">
        <v>3399</v>
      </c>
      <c r="E5" s="15">
        <f t="shared" ref="E5:E12" si="2">+C5+D5</f>
        <v>4154</v>
      </c>
      <c r="F5" s="13">
        <v>33</v>
      </c>
      <c r="G5" s="13">
        <f t="shared" ref="G5:G12" si="3">(1000/F5)*C5</f>
        <v>22878.78787878788</v>
      </c>
      <c r="I5" s="10">
        <v>733</v>
      </c>
      <c r="J5" s="15">
        <v>2831</v>
      </c>
      <c r="K5" s="15">
        <f t="shared" si="0"/>
        <v>3564</v>
      </c>
      <c r="L5" s="10">
        <v>33</v>
      </c>
      <c r="M5" s="10">
        <f t="shared" si="1"/>
        <v>2.9139072847682121</v>
      </c>
      <c r="N5" s="10">
        <f t="shared" si="1"/>
        <v>16.710797293321566</v>
      </c>
      <c r="O5" s="10">
        <f t="shared" si="1"/>
        <v>14.203177660086663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44573</v>
      </c>
      <c r="B6" s="3" t="s">
        <v>39</v>
      </c>
      <c r="C6" s="10">
        <v>483</v>
      </c>
      <c r="D6" s="10">
        <v>3574</v>
      </c>
      <c r="E6" s="15">
        <f>+C6+D6</f>
        <v>4057</v>
      </c>
      <c r="F6" s="13">
        <v>33</v>
      </c>
      <c r="G6" s="13">
        <f t="shared" si="3"/>
        <v>14636.363636363638</v>
      </c>
      <c r="H6" s="10" t="s">
        <v>194</v>
      </c>
      <c r="I6" s="10">
        <v>547</v>
      </c>
      <c r="J6" s="15">
        <v>3807</v>
      </c>
      <c r="K6" s="15">
        <f>+I6+J6</f>
        <v>4354</v>
      </c>
      <c r="L6" s="10">
        <v>33</v>
      </c>
      <c r="M6" s="10">
        <f t="shared" si="1"/>
        <v>-13.250517598343686</v>
      </c>
      <c r="N6" s="10">
        <f t="shared" si="1"/>
        <v>-6.5193060996082828</v>
      </c>
      <c r="O6" s="10">
        <f t="shared" si="1"/>
        <v>-7.3206803056445651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44573</v>
      </c>
      <c r="B7" s="3" t="s">
        <v>38</v>
      </c>
      <c r="C7" s="10">
        <v>536</v>
      </c>
      <c r="D7" s="10">
        <v>3021</v>
      </c>
      <c r="E7" s="15">
        <f t="shared" si="2"/>
        <v>3557</v>
      </c>
      <c r="F7" s="13">
        <v>33</v>
      </c>
      <c r="G7" s="13">
        <f t="shared" si="3"/>
        <v>16242.424242424244</v>
      </c>
      <c r="I7" s="10">
        <v>617</v>
      </c>
      <c r="J7" s="15">
        <v>7640</v>
      </c>
      <c r="K7" s="15">
        <f>+I7+J7</f>
        <v>8257</v>
      </c>
      <c r="L7" s="10">
        <v>33</v>
      </c>
      <c r="M7" s="10">
        <f t="shared" si="1"/>
        <v>-15.111940298507461</v>
      </c>
      <c r="N7" s="10">
        <f t="shared" si="1"/>
        <v>-152.89639192320422</v>
      </c>
      <c r="O7" s="10">
        <f t="shared" si="1"/>
        <v>-132.13382063536687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44573</v>
      </c>
      <c r="B8" s="3" t="s">
        <v>36</v>
      </c>
      <c r="C8" s="10">
        <v>614</v>
      </c>
      <c r="D8" s="15">
        <v>3426</v>
      </c>
      <c r="E8" s="15">
        <f t="shared" si="2"/>
        <v>4040</v>
      </c>
      <c r="F8" s="13">
        <v>33</v>
      </c>
      <c r="G8" s="13">
        <f t="shared" si="3"/>
        <v>18606.060606060608</v>
      </c>
      <c r="I8" s="10">
        <v>583</v>
      </c>
      <c r="J8" s="15">
        <v>4554</v>
      </c>
      <c r="K8" s="15">
        <f>+I8+J8</f>
        <v>5137</v>
      </c>
      <c r="L8" s="10">
        <v>33</v>
      </c>
      <c r="M8" s="10">
        <f t="shared" si="1"/>
        <v>5.0488599348534207</v>
      </c>
      <c r="N8" s="10">
        <f t="shared" si="1"/>
        <v>-32.924693520140103</v>
      </c>
      <c r="O8" s="10">
        <f t="shared" si="1"/>
        <v>-27.153465346534656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44573</v>
      </c>
      <c r="B9" s="16" t="s">
        <v>42</v>
      </c>
      <c r="C9" s="10">
        <v>755</v>
      </c>
      <c r="D9" s="15">
        <v>2364</v>
      </c>
      <c r="E9" s="15">
        <f>+C9+D9</f>
        <v>3119</v>
      </c>
      <c r="F9" s="13">
        <v>33</v>
      </c>
      <c r="G9" s="13">
        <f t="shared" si="3"/>
        <v>22878.78787878788</v>
      </c>
      <c r="I9" s="10">
        <v>472</v>
      </c>
      <c r="J9" s="15">
        <v>2949</v>
      </c>
      <c r="K9" s="15">
        <f>+I9+J9</f>
        <v>3421</v>
      </c>
      <c r="L9" s="10">
        <v>33</v>
      </c>
      <c r="M9" s="10">
        <f t="shared" si="1"/>
        <v>37.483443708609272</v>
      </c>
      <c r="N9" s="10">
        <f t="shared" si="1"/>
        <v>-24.746192893401016</v>
      </c>
      <c r="O9" s="10">
        <f t="shared" si="1"/>
        <v>-9.6825905739018925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44573</v>
      </c>
      <c r="B10" s="16" t="s">
        <v>43</v>
      </c>
      <c r="C10" s="10">
        <v>569</v>
      </c>
      <c r="D10" s="15">
        <v>2475</v>
      </c>
      <c r="E10" s="15">
        <f t="shared" si="2"/>
        <v>3044</v>
      </c>
      <c r="F10" s="13">
        <v>33</v>
      </c>
      <c r="G10" s="13">
        <f t="shared" si="3"/>
        <v>17242.424242424244</v>
      </c>
      <c r="I10" s="10">
        <v>470</v>
      </c>
      <c r="J10" s="15">
        <v>2946</v>
      </c>
      <c r="K10" s="15">
        <f t="shared" ref="K10:K12" si="4">+I10+J10</f>
        <v>3416</v>
      </c>
      <c r="L10" s="10">
        <v>33</v>
      </c>
      <c r="M10" s="10">
        <f t="shared" si="1"/>
        <v>17.398945518453427</v>
      </c>
      <c r="N10" s="10">
        <f t="shared" si="1"/>
        <v>-19.030303030303031</v>
      </c>
      <c r="O10" s="10">
        <f t="shared" si="1"/>
        <v>-12.220762155059132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44573</v>
      </c>
      <c r="B11" s="16" t="s">
        <v>40</v>
      </c>
      <c r="C11" s="15">
        <v>986</v>
      </c>
      <c r="D11" s="15">
        <v>2324</v>
      </c>
      <c r="E11" s="15">
        <f t="shared" si="2"/>
        <v>3310</v>
      </c>
      <c r="F11" s="13">
        <v>33</v>
      </c>
      <c r="G11" s="13">
        <f t="shared" si="3"/>
        <v>29878.78787878788</v>
      </c>
      <c r="I11" s="15">
        <v>905</v>
      </c>
      <c r="J11" s="15">
        <v>4875</v>
      </c>
      <c r="K11" s="15">
        <f t="shared" si="4"/>
        <v>5780</v>
      </c>
      <c r="L11" s="10">
        <v>33</v>
      </c>
      <c r="M11" s="10">
        <f t="shared" si="1"/>
        <v>8.2150101419878307</v>
      </c>
      <c r="N11" s="10">
        <f t="shared" si="1"/>
        <v>-109.76764199655766</v>
      </c>
      <c r="O11" s="10">
        <f t="shared" si="1"/>
        <v>-74.622356495468281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44573</v>
      </c>
      <c r="B12" s="16" t="s">
        <v>41</v>
      </c>
      <c r="C12" s="10">
        <v>440</v>
      </c>
      <c r="D12" s="15">
        <v>4760</v>
      </c>
      <c r="E12" s="15">
        <f t="shared" si="2"/>
        <v>5200</v>
      </c>
      <c r="F12" s="13">
        <v>33</v>
      </c>
      <c r="G12" s="13">
        <f t="shared" si="3"/>
        <v>13333.333333333334</v>
      </c>
      <c r="I12" s="10">
        <v>410</v>
      </c>
      <c r="J12" s="15">
        <v>2709</v>
      </c>
      <c r="K12" s="15">
        <f t="shared" si="4"/>
        <v>3119</v>
      </c>
      <c r="L12" s="10">
        <v>33</v>
      </c>
      <c r="M12" s="10">
        <f t="shared" si="1"/>
        <v>6.8181818181818175</v>
      </c>
      <c r="N12" s="10">
        <f t="shared" si="1"/>
        <v>43.088235294117652</v>
      </c>
      <c r="O12" s="10">
        <f t="shared" si="1"/>
        <v>40.019230769230766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F13" s="10" t="s">
        <v>68</v>
      </c>
      <c r="G13" s="10" t="s">
        <v>69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F14" s="13">
        <f>AVERAGE(G4:G12)</f>
        <v>19441.077441077443</v>
      </c>
      <c r="G14" s="10">
        <f>_xlfn.STDEV.S(G4:G12)</f>
        <v>5108.355547368119</v>
      </c>
      <c r="L14" t="s">
        <v>192</v>
      </c>
      <c r="M14">
        <f>AVERAGE(M8:M12,M5)</f>
        <v>12.979724734475662</v>
      </c>
      <c r="N14"/>
      <c r="O14"/>
      <c r="P14" s="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190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t="s">
        <v>174</v>
      </c>
      <c r="B19" t="s">
        <v>189</v>
      </c>
      <c r="C19" s="10" t="s">
        <v>189</v>
      </c>
      <c r="D19" s="1">
        <v>33</v>
      </c>
      <c r="E19" s="1" t="e">
        <f>B19+C19</f>
        <v>#VALUE!</v>
      </c>
      <c r="F19" t="e">
        <f>(1000/D19)*E19</f>
        <v>#VALUE!</v>
      </c>
      <c r="G19" t="e">
        <f>(1000/D19)*B19</f>
        <v>#VALUE!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t="s">
        <v>182</v>
      </c>
      <c r="B20" t="s">
        <v>189</v>
      </c>
      <c r="C20" s="10" t="s">
        <v>189</v>
      </c>
      <c r="D20" s="1">
        <v>33</v>
      </c>
      <c r="E20" s="10" t="s">
        <v>189</v>
      </c>
      <c r="F20" t="s">
        <v>189</v>
      </c>
      <c r="G20" t="s">
        <v>189</v>
      </c>
      <c r="H20" s="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A21" t="s">
        <v>188</v>
      </c>
      <c r="B21" t="s">
        <v>189</v>
      </c>
      <c r="C21" s="10" t="s">
        <v>189</v>
      </c>
      <c r="D21" s="1">
        <v>33</v>
      </c>
      <c r="E21" s="10" t="s">
        <v>189</v>
      </c>
      <c r="F21" t="s">
        <v>189</v>
      </c>
      <c r="G21" t="s">
        <v>189</v>
      </c>
      <c r="H21" s="5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10" t="s">
        <v>181</v>
      </c>
      <c r="B22" s="10">
        <v>33</v>
      </c>
      <c r="C22" s="15">
        <v>2107</v>
      </c>
      <c r="D22" s="1">
        <v>33</v>
      </c>
      <c r="E22" s="1">
        <f>B22+C22</f>
        <v>2140</v>
      </c>
      <c r="F22">
        <f t="shared" ref="F22:F23" si="5">(1000/D22)*E22</f>
        <v>64848.484848484855</v>
      </c>
      <c r="G22">
        <f>(1000/D22)*B22</f>
        <v>1000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A23" s="10" t="s">
        <v>184</v>
      </c>
      <c r="B23" t="s">
        <v>189</v>
      </c>
      <c r="C23" s="10" t="s">
        <v>189</v>
      </c>
      <c r="D23" s="1">
        <v>33</v>
      </c>
      <c r="E23" s="1" t="e">
        <f>B23+C23</f>
        <v>#VALUE!</v>
      </c>
      <c r="F23" t="e">
        <f t="shared" si="5"/>
        <v>#VALUE!</v>
      </c>
      <c r="G23" t="e">
        <f t="shared" ref="G23" si="6">(1000/D23)*B23</f>
        <v>#VALUE!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A24"/>
      <c r="B24" s="1"/>
      <c r="D24" s="1"/>
      <c r="E24" s="1"/>
      <c r="F24"/>
    </row>
    <row r="25" spans="1:31" x14ac:dyDescent="0.3">
      <c r="A25" s="10" t="s">
        <v>195</v>
      </c>
    </row>
    <row r="30" spans="1:31" x14ac:dyDescent="0.3">
      <c r="E30" s="15"/>
      <c r="F30" s="15"/>
    </row>
    <row r="31" spans="1:31" x14ac:dyDescent="0.3">
      <c r="E31" s="15"/>
      <c r="F31" s="15"/>
    </row>
    <row r="32" spans="1:31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A3" zoomScale="80" zoomScaleNormal="80" workbookViewId="0">
      <selection activeCell="A4" sqref="A4:XFD12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44580</v>
      </c>
      <c r="B4" s="3" t="s">
        <v>44</v>
      </c>
      <c r="C4" s="10">
        <v>60</v>
      </c>
      <c r="D4" s="15">
        <v>23596</v>
      </c>
      <c r="E4" s="15">
        <f>+C4+D4</f>
        <v>23656</v>
      </c>
      <c r="F4" s="13">
        <v>33</v>
      </c>
      <c r="G4" s="13">
        <f>(1000/F4)*C4</f>
        <v>1818.1818181818182</v>
      </c>
      <c r="I4" s="10">
        <v>75</v>
      </c>
      <c r="J4" s="15">
        <v>21685</v>
      </c>
      <c r="K4" s="15">
        <f t="shared" ref="K4:K5" si="0">+I4+J4</f>
        <v>21760</v>
      </c>
      <c r="L4" s="10">
        <v>33</v>
      </c>
      <c r="M4" s="10">
        <f t="shared" ref="M4:O10" si="1">+(C4-I4)/C4*100</f>
        <v>-25</v>
      </c>
      <c r="N4" s="10">
        <f t="shared" si="1"/>
        <v>8.0988303102220716</v>
      </c>
      <c r="O4" s="10">
        <f t="shared" si="1"/>
        <v>8.0148799458911046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44580</v>
      </c>
      <c r="B5" s="3" t="s">
        <v>37</v>
      </c>
      <c r="C5" s="10">
        <v>42</v>
      </c>
      <c r="D5" s="15">
        <v>24870</v>
      </c>
      <c r="E5" s="15">
        <f t="shared" ref="E5:E12" si="2">+C5+D5</f>
        <v>24912</v>
      </c>
      <c r="F5" s="13">
        <v>33</v>
      </c>
      <c r="G5" s="13">
        <f t="shared" ref="G5:G12" si="3">(1000/F5)*C5</f>
        <v>1272.7272727272727</v>
      </c>
      <c r="I5" s="10">
        <v>43</v>
      </c>
      <c r="J5" s="15">
        <v>19339</v>
      </c>
      <c r="K5" s="15">
        <f t="shared" si="0"/>
        <v>19382</v>
      </c>
      <c r="L5" s="10">
        <v>33</v>
      </c>
      <c r="M5" s="10">
        <f t="shared" si="1"/>
        <v>-2.3809523809523809</v>
      </c>
      <c r="N5" s="10">
        <f t="shared" si="1"/>
        <v>22.239646160032166</v>
      </c>
      <c r="O5" s="10">
        <f t="shared" si="1"/>
        <v>22.198137443802185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44580</v>
      </c>
      <c r="B6" s="3" t="s">
        <v>39</v>
      </c>
      <c r="C6" s="10">
        <v>57</v>
      </c>
      <c r="D6" s="10">
        <v>22903</v>
      </c>
      <c r="E6" s="15">
        <f>+C6+D6</f>
        <v>22960</v>
      </c>
      <c r="F6" s="13">
        <v>33</v>
      </c>
      <c r="G6" s="13">
        <f t="shared" si="3"/>
        <v>1727.2727272727273</v>
      </c>
      <c r="H6" s="10" t="s">
        <v>194</v>
      </c>
      <c r="I6" s="10">
        <v>43</v>
      </c>
      <c r="J6" s="15">
        <v>21284</v>
      </c>
      <c r="K6" s="15">
        <f>+I6+J6</f>
        <v>21327</v>
      </c>
      <c r="L6" s="10">
        <v>33</v>
      </c>
      <c r="M6" s="10">
        <f t="shared" si="1"/>
        <v>24.561403508771928</v>
      </c>
      <c r="N6" s="10">
        <f t="shared" si="1"/>
        <v>7.0689429332401872</v>
      </c>
      <c r="O6" s="10">
        <f t="shared" si="1"/>
        <v>7.1123693379790938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44580</v>
      </c>
      <c r="B7" s="3" t="s">
        <v>38</v>
      </c>
      <c r="E7" s="15">
        <f t="shared" si="2"/>
        <v>0</v>
      </c>
      <c r="F7" s="13">
        <v>33</v>
      </c>
      <c r="G7" s="13">
        <f t="shared" si="3"/>
        <v>0</v>
      </c>
      <c r="J7" s="15"/>
      <c r="K7" s="15">
        <f>+I7+J7</f>
        <v>0</v>
      </c>
      <c r="L7" s="10">
        <v>33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44580</v>
      </c>
      <c r="B8" s="3" t="s">
        <v>36</v>
      </c>
      <c r="D8" s="15"/>
      <c r="E8" s="15">
        <f t="shared" si="2"/>
        <v>0</v>
      </c>
      <c r="F8" s="13">
        <v>33</v>
      </c>
      <c r="G8" s="13">
        <f t="shared" si="3"/>
        <v>0</v>
      </c>
      <c r="J8" s="15"/>
      <c r="K8" s="15">
        <f>+I8+J8</f>
        <v>0</v>
      </c>
      <c r="L8" s="10">
        <v>33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44580</v>
      </c>
      <c r="B9" s="16" t="s">
        <v>42</v>
      </c>
      <c r="C9" s="10">
        <v>45</v>
      </c>
      <c r="D9" s="15">
        <v>21391</v>
      </c>
      <c r="E9" s="15">
        <f>+C9+D9</f>
        <v>21436</v>
      </c>
      <c r="F9" s="13">
        <v>33</v>
      </c>
      <c r="G9" s="13">
        <f t="shared" si="3"/>
        <v>1363.6363636363637</v>
      </c>
      <c r="I9" s="10">
        <v>30</v>
      </c>
      <c r="J9" s="15">
        <v>18503</v>
      </c>
      <c r="K9" s="15">
        <f>+I9+J9</f>
        <v>18533</v>
      </c>
      <c r="L9" s="10">
        <v>33</v>
      </c>
      <c r="M9" s="10">
        <f t="shared" si="1"/>
        <v>33.333333333333329</v>
      </c>
      <c r="N9" s="10">
        <f t="shared" si="1"/>
        <v>13.501005095600954</v>
      </c>
      <c r="O9" s="10">
        <f t="shared" si="1"/>
        <v>13.542638551968651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44580</v>
      </c>
      <c r="B10" s="16" t="s">
        <v>43</v>
      </c>
      <c r="C10" s="10">
        <v>52</v>
      </c>
      <c r="D10" s="15">
        <v>26294</v>
      </c>
      <c r="E10" s="15">
        <f t="shared" si="2"/>
        <v>26346</v>
      </c>
      <c r="F10" s="13">
        <v>33</v>
      </c>
      <c r="G10" s="13">
        <f t="shared" si="3"/>
        <v>1575.7575757575758</v>
      </c>
      <c r="I10" s="10">
        <v>61</v>
      </c>
      <c r="J10" s="15">
        <v>26317</v>
      </c>
      <c r="K10" s="15">
        <f t="shared" ref="K10:K12" si="4">+I10+J10</f>
        <v>26378</v>
      </c>
      <c r="L10" s="10">
        <v>33</v>
      </c>
      <c r="M10" s="10">
        <f t="shared" si="1"/>
        <v>-17.307692307692307</v>
      </c>
      <c r="N10" s="10">
        <f t="shared" si="1"/>
        <v>-8.7472427169696512E-2</v>
      </c>
      <c r="O10" s="10">
        <f t="shared" si="1"/>
        <v>-0.12146056327336219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44580</v>
      </c>
      <c r="B11" s="16" t="s">
        <v>40</v>
      </c>
      <c r="C11" s="15"/>
      <c r="D11" s="15"/>
      <c r="E11" s="15">
        <f t="shared" si="2"/>
        <v>0</v>
      </c>
      <c r="F11" s="13">
        <v>33</v>
      </c>
      <c r="G11" s="13">
        <f t="shared" si="3"/>
        <v>0</v>
      </c>
      <c r="I11" s="15"/>
      <c r="J11" s="15"/>
      <c r="K11" s="15">
        <f t="shared" si="4"/>
        <v>0</v>
      </c>
      <c r="L11" s="10">
        <v>33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44580</v>
      </c>
      <c r="B12" s="16" t="s">
        <v>41</v>
      </c>
      <c r="D12" s="15"/>
      <c r="E12" s="15">
        <f t="shared" si="2"/>
        <v>0</v>
      </c>
      <c r="F12" s="13">
        <v>33</v>
      </c>
      <c r="G12" s="13">
        <f t="shared" si="3"/>
        <v>0</v>
      </c>
      <c r="J12" s="15"/>
      <c r="K12" s="15">
        <f t="shared" si="4"/>
        <v>0</v>
      </c>
      <c r="L12" s="10">
        <v>33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F13" s="10" t="s">
        <v>68</v>
      </c>
      <c r="G13" s="10" t="s">
        <v>69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F14" s="13">
        <f>AVERAGE(G4:G12)</f>
        <v>861.95286195286201</v>
      </c>
      <c r="G14" s="10">
        <f>_xlfn.STDEV.S(G4:G12)</f>
        <v>834.03704600134074</v>
      </c>
      <c r="L14" t="s">
        <v>192</v>
      </c>
      <c r="M14">
        <f>AVERAGE(M8:M12,M5)</f>
        <v>4.5482295482295472</v>
      </c>
      <c r="N14"/>
      <c r="O14"/>
      <c r="P14" s="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A15" s="9" t="s">
        <v>196</v>
      </c>
      <c r="B15" s="9"/>
      <c r="C15" s="9"/>
      <c r="D15" s="9"/>
      <c r="E15" s="9"/>
      <c r="F15" s="9"/>
      <c r="G15" s="9"/>
      <c r="H15" s="9"/>
      <c r="I15" s="9"/>
      <c r="J15" s="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190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t="s">
        <v>174</v>
      </c>
      <c r="B19" t="s">
        <v>189</v>
      </c>
      <c r="C19" s="10" t="s">
        <v>189</v>
      </c>
      <c r="D19" s="1">
        <v>33</v>
      </c>
      <c r="E19" s="1" t="e">
        <f>B19+C19</f>
        <v>#VALUE!</v>
      </c>
      <c r="F19" t="e">
        <f>(1000/D19)*E19</f>
        <v>#VALUE!</v>
      </c>
      <c r="G19" t="e">
        <f>(1000/D19)*B19</f>
        <v>#VALUE!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t="s">
        <v>182</v>
      </c>
      <c r="B20" t="s">
        <v>189</v>
      </c>
      <c r="C20" s="10" t="s">
        <v>189</v>
      </c>
      <c r="D20" s="1">
        <v>33</v>
      </c>
      <c r="E20" s="1" t="e">
        <f t="shared" ref="E20:E23" si="5">B20+C20</f>
        <v>#VALUE!</v>
      </c>
      <c r="F20" t="e">
        <f t="shared" ref="F20:F23" si="6">(1000/D20)*E20</f>
        <v>#VALUE!</v>
      </c>
      <c r="G20" t="e">
        <f t="shared" ref="G20:G23" si="7">(1000/D20)*B20</f>
        <v>#VALUE!</v>
      </c>
      <c r="H20" s="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A21" t="s">
        <v>188</v>
      </c>
      <c r="B21" t="s">
        <v>189</v>
      </c>
      <c r="C21" s="10" t="s">
        <v>189</v>
      </c>
      <c r="D21" s="1">
        <v>33</v>
      </c>
      <c r="E21" s="1" t="e">
        <f t="shared" si="5"/>
        <v>#VALUE!</v>
      </c>
      <c r="F21" t="e">
        <f t="shared" si="6"/>
        <v>#VALUE!</v>
      </c>
      <c r="G21" t="e">
        <f t="shared" si="7"/>
        <v>#VALUE!</v>
      </c>
      <c r="H21" s="5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10" t="s">
        <v>197</v>
      </c>
      <c r="B22">
        <v>73</v>
      </c>
      <c r="C22" s="10">
        <v>43256</v>
      </c>
      <c r="D22" s="1">
        <v>33</v>
      </c>
      <c r="E22" s="1">
        <f t="shared" si="5"/>
        <v>43329</v>
      </c>
      <c r="F22">
        <f t="shared" si="6"/>
        <v>1313000</v>
      </c>
      <c r="G22">
        <f t="shared" si="7"/>
        <v>2212.121212121212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A23" s="10" t="s">
        <v>184</v>
      </c>
      <c r="B23" t="s">
        <v>189</v>
      </c>
      <c r="C23" s="10" t="s">
        <v>189</v>
      </c>
      <c r="D23" s="1">
        <v>33</v>
      </c>
      <c r="E23" s="1" t="e">
        <f t="shared" si="5"/>
        <v>#VALUE!</v>
      </c>
      <c r="F23" t="e">
        <f t="shared" si="6"/>
        <v>#VALUE!</v>
      </c>
      <c r="G23" t="e">
        <f t="shared" si="7"/>
        <v>#VALUE!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A24"/>
      <c r="B24" s="1"/>
      <c r="D24" s="1"/>
      <c r="E24" s="1"/>
      <c r="F24"/>
    </row>
    <row r="30" spans="1:31" x14ac:dyDescent="0.3">
      <c r="E30" s="15"/>
      <c r="F30" s="15"/>
    </row>
    <row r="31" spans="1:31" x14ac:dyDescent="0.3">
      <c r="E31" s="15"/>
      <c r="F31" s="15"/>
    </row>
    <row r="32" spans="1:31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A3" zoomScale="80" zoomScaleNormal="80" workbookViewId="0">
      <selection activeCell="B19" sqref="B19:C20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44216</v>
      </c>
      <c r="B4" s="3" t="s">
        <v>44</v>
      </c>
      <c r="C4" s="10">
        <v>528</v>
      </c>
      <c r="D4" s="15">
        <v>21852</v>
      </c>
      <c r="E4" s="15">
        <f>+C4+D4</f>
        <v>22380</v>
      </c>
      <c r="F4" s="13">
        <v>33</v>
      </c>
      <c r="G4" s="13">
        <f>(1000/F4)*C4</f>
        <v>16000</v>
      </c>
      <c r="I4" s="10">
        <v>288</v>
      </c>
      <c r="J4" s="15">
        <v>20023</v>
      </c>
      <c r="K4" s="15">
        <f t="shared" ref="K4:K5" si="0">+I4+J4</f>
        <v>20311</v>
      </c>
      <c r="L4" s="10">
        <v>33</v>
      </c>
      <c r="M4" s="10">
        <f t="shared" ref="M4:O12" si="1">+(C4-I4)/C4*100</f>
        <v>45.454545454545453</v>
      </c>
      <c r="N4" s="10">
        <f t="shared" si="1"/>
        <v>8.3699432546220027</v>
      </c>
      <c r="O4" s="10">
        <f t="shared" si="1"/>
        <v>9.2448614834673819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44216</v>
      </c>
      <c r="B5" s="3" t="s">
        <v>37</v>
      </c>
      <c r="C5" s="10">
        <v>152</v>
      </c>
      <c r="D5" s="15">
        <v>17347</v>
      </c>
      <c r="E5" s="15">
        <f t="shared" ref="E5:E12" si="2">+C5+D5</f>
        <v>17499</v>
      </c>
      <c r="F5" s="13">
        <v>33</v>
      </c>
      <c r="G5" s="13">
        <f t="shared" ref="G5:G12" si="3">(1000/F5)*C5</f>
        <v>4606.060606060606</v>
      </c>
      <c r="I5" s="10">
        <v>95</v>
      </c>
      <c r="J5" s="15">
        <v>15058</v>
      </c>
      <c r="K5" s="15">
        <f t="shared" si="0"/>
        <v>15153</v>
      </c>
      <c r="L5" s="10">
        <v>33</v>
      </c>
      <c r="M5" s="10">
        <f t="shared" si="1"/>
        <v>37.5</v>
      </c>
      <c r="N5" s="10">
        <f t="shared" si="1"/>
        <v>13.195365192828731</v>
      </c>
      <c r="O5" s="10">
        <f t="shared" si="1"/>
        <v>13.406480370306875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44216</v>
      </c>
      <c r="B6" s="3" t="s">
        <v>39</v>
      </c>
      <c r="C6" s="10">
        <v>42</v>
      </c>
      <c r="D6" s="10">
        <v>21288</v>
      </c>
      <c r="E6" s="15">
        <f>+C6+D6</f>
        <v>21330</v>
      </c>
      <c r="F6" s="13">
        <v>33</v>
      </c>
      <c r="G6" s="13">
        <f t="shared" si="3"/>
        <v>1272.7272727272727</v>
      </c>
      <c r="H6" s="10" t="s">
        <v>194</v>
      </c>
      <c r="I6" s="10">
        <v>62</v>
      </c>
      <c r="J6" s="15">
        <v>15765</v>
      </c>
      <c r="K6" s="15">
        <f>+I6+J6</f>
        <v>15827</v>
      </c>
      <c r="L6" s="10">
        <v>33</v>
      </c>
      <c r="M6" s="10">
        <f t="shared" si="1"/>
        <v>-47.619047619047613</v>
      </c>
      <c r="N6" s="10">
        <f t="shared" si="1"/>
        <v>25.944193912063135</v>
      </c>
      <c r="O6" s="10">
        <f t="shared" si="1"/>
        <v>25.79934364744491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44216</v>
      </c>
      <c r="B7" s="3" t="s">
        <v>38</v>
      </c>
      <c r="C7" s="10">
        <v>182</v>
      </c>
      <c r="D7" s="10">
        <v>16799</v>
      </c>
      <c r="E7" s="15">
        <f t="shared" si="2"/>
        <v>16981</v>
      </c>
      <c r="F7" s="13">
        <v>33</v>
      </c>
      <c r="G7" s="13">
        <f t="shared" si="3"/>
        <v>5515.151515151515</v>
      </c>
      <c r="I7" s="10">
        <v>99</v>
      </c>
      <c r="J7" s="15">
        <v>16719</v>
      </c>
      <c r="K7" s="15">
        <f>+I7+J7</f>
        <v>16818</v>
      </c>
      <c r="L7" s="10">
        <v>33</v>
      </c>
      <c r="M7" s="10">
        <f t="shared" si="1"/>
        <v>45.604395604395606</v>
      </c>
      <c r="N7" s="10">
        <f t="shared" si="1"/>
        <v>0.47621882254896125</v>
      </c>
      <c r="O7" s="10">
        <f t="shared" si="1"/>
        <v>0.95989635474942581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44216</v>
      </c>
      <c r="B8" s="3" t="s">
        <v>36</v>
      </c>
      <c r="C8" s="10">
        <v>1100</v>
      </c>
      <c r="D8" s="15">
        <v>20602</v>
      </c>
      <c r="E8" s="15">
        <f t="shared" si="2"/>
        <v>21702</v>
      </c>
      <c r="F8" s="13">
        <v>33</v>
      </c>
      <c r="G8" s="13">
        <f t="shared" si="3"/>
        <v>33333.333333333336</v>
      </c>
      <c r="I8" s="10">
        <v>366</v>
      </c>
      <c r="J8" s="15">
        <v>20291</v>
      </c>
      <c r="K8" s="15">
        <f>+I8+J8</f>
        <v>20657</v>
      </c>
      <c r="L8" s="10">
        <v>33</v>
      </c>
      <c r="M8" s="10">
        <f t="shared" si="1"/>
        <v>66.72727272727272</v>
      </c>
      <c r="N8" s="10">
        <f t="shared" si="1"/>
        <v>1.5095621784292788</v>
      </c>
      <c r="O8" s="10">
        <f t="shared" si="1"/>
        <v>4.815224403280804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44216</v>
      </c>
      <c r="B9" s="16" t="s">
        <v>42</v>
      </c>
      <c r="C9" s="10">
        <v>289</v>
      </c>
      <c r="D9" s="15">
        <v>15966</v>
      </c>
      <c r="E9" s="15">
        <f>+C9+D9</f>
        <v>16255</v>
      </c>
      <c r="F9" s="13">
        <v>33</v>
      </c>
      <c r="G9" s="13">
        <f t="shared" si="3"/>
        <v>8757.575757575758</v>
      </c>
      <c r="I9" s="10">
        <v>203</v>
      </c>
      <c r="J9" s="15">
        <v>12465</v>
      </c>
      <c r="K9" s="15">
        <f>+I9+J9</f>
        <v>12668</v>
      </c>
      <c r="L9" s="10">
        <v>33</v>
      </c>
      <c r="M9" s="10">
        <f t="shared" si="1"/>
        <v>29.757785467128027</v>
      </c>
      <c r="N9" s="10">
        <f t="shared" si="1"/>
        <v>21.927846674182639</v>
      </c>
      <c r="O9" s="10">
        <f t="shared" si="1"/>
        <v>22.067056290372193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44216</v>
      </c>
      <c r="B10" s="16" t="s">
        <v>43</v>
      </c>
      <c r="C10" s="10">
        <v>259</v>
      </c>
      <c r="D10" s="15">
        <v>15864</v>
      </c>
      <c r="E10" s="15">
        <f t="shared" si="2"/>
        <v>16123</v>
      </c>
      <c r="F10" s="13">
        <v>33</v>
      </c>
      <c r="G10" s="13">
        <f t="shared" si="3"/>
        <v>7848.484848484849</v>
      </c>
      <c r="I10" s="10">
        <v>286</v>
      </c>
      <c r="J10" s="15">
        <v>12840</v>
      </c>
      <c r="K10" s="15">
        <f t="shared" ref="K10:K12" si="4">+I10+J10</f>
        <v>13126</v>
      </c>
      <c r="L10" s="10">
        <v>33</v>
      </c>
      <c r="M10" s="10">
        <f t="shared" si="1"/>
        <v>-10.424710424710424</v>
      </c>
      <c r="N10" s="10">
        <f t="shared" si="1"/>
        <v>19.062027231467475</v>
      </c>
      <c r="O10" s="10">
        <f t="shared" si="1"/>
        <v>18.588352043664329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44216</v>
      </c>
      <c r="B11" s="16" t="s">
        <v>40</v>
      </c>
      <c r="C11" s="15">
        <v>55</v>
      </c>
      <c r="D11" s="15">
        <v>19322</v>
      </c>
      <c r="E11" s="15">
        <f t="shared" si="2"/>
        <v>19377</v>
      </c>
      <c r="F11" s="13">
        <v>33</v>
      </c>
      <c r="G11" s="13">
        <f t="shared" si="3"/>
        <v>1666.6666666666667</v>
      </c>
      <c r="I11" s="15">
        <v>277</v>
      </c>
      <c r="J11" s="15">
        <v>17182</v>
      </c>
      <c r="K11" s="15">
        <f t="shared" si="4"/>
        <v>17459</v>
      </c>
      <c r="L11" s="10">
        <v>33</v>
      </c>
      <c r="M11" s="10">
        <f t="shared" si="1"/>
        <v>-403.63636363636363</v>
      </c>
      <c r="N11" s="10">
        <f t="shared" si="1"/>
        <v>11.075458027119346</v>
      </c>
      <c r="O11" s="10">
        <f t="shared" si="1"/>
        <v>9.8983330752954544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44216</v>
      </c>
      <c r="B12" s="16" t="s">
        <v>41</v>
      </c>
      <c r="C12" s="10">
        <v>73</v>
      </c>
      <c r="D12" s="15">
        <v>22202</v>
      </c>
      <c r="E12" s="15">
        <f t="shared" si="2"/>
        <v>22275</v>
      </c>
      <c r="F12" s="13">
        <v>33</v>
      </c>
      <c r="G12" s="13">
        <f t="shared" si="3"/>
        <v>2212.121212121212</v>
      </c>
      <c r="I12" s="10">
        <v>42</v>
      </c>
      <c r="J12" s="15">
        <v>18765</v>
      </c>
      <c r="K12" s="15">
        <f t="shared" si="4"/>
        <v>18807</v>
      </c>
      <c r="L12" s="10">
        <v>33</v>
      </c>
      <c r="M12" s="10">
        <f t="shared" si="1"/>
        <v>42.465753424657535</v>
      </c>
      <c r="N12" s="10">
        <f t="shared" si="1"/>
        <v>15.480587334474372</v>
      </c>
      <c r="O12" s="10">
        <f t="shared" si="1"/>
        <v>15.569023569023569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F13" s="10" t="s">
        <v>68</v>
      </c>
      <c r="G13" s="10" t="s">
        <v>69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F14" s="13">
        <f>AVERAGE(G4:G12)</f>
        <v>9023.5690235690254</v>
      </c>
      <c r="G14" s="10">
        <f>_xlfn.STDEV.S(G4:G12)</f>
        <v>10207.261879766505</v>
      </c>
      <c r="L14" t="s">
        <v>192</v>
      </c>
      <c r="M14">
        <f>AVERAGE(M8:M12,M5)</f>
        <v>-39.601710407002628</v>
      </c>
      <c r="N14"/>
      <c r="O14"/>
      <c r="P14" s="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6" spans="1:31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190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t="s">
        <v>174</v>
      </c>
      <c r="B19">
        <v>186176</v>
      </c>
      <c r="C19" s="10">
        <v>100798</v>
      </c>
      <c r="D19" s="1">
        <v>33</v>
      </c>
      <c r="E19" s="1">
        <f>B19+C19</f>
        <v>286974</v>
      </c>
      <c r="F19">
        <f>(1000/D19)*E19</f>
        <v>8696181.8181818184</v>
      </c>
      <c r="G19">
        <f>(1000/D19)*B19</f>
        <v>5641696.9696969697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t="s">
        <v>182</v>
      </c>
      <c r="B20">
        <v>122776</v>
      </c>
      <c r="D20" s="1">
        <v>33</v>
      </c>
      <c r="E20" s="1">
        <f t="shared" ref="E20:E22" si="5">B20+C20</f>
        <v>122776</v>
      </c>
      <c r="F20">
        <f t="shared" ref="F20:F22" si="6">(1000/D20)*E20</f>
        <v>3720484.8484848486</v>
      </c>
      <c r="G20">
        <f t="shared" ref="G20:G22" si="7">(1000/D20)*B20</f>
        <v>3720484.8484848486</v>
      </c>
      <c r="H20" s="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A21" t="s">
        <v>188</v>
      </c>
      <c r="B21">
        <f>B19-B20</f>
        <v>63400</v>
      </c>
      <c r="D21" s="1">
        <v>33</v>
      </c>
      <c r="E21" s="1">
        <f t="shared" si="5"/>
        <v>63400</v>
      </c>
      <c r="F21">
        <f t="shared" si="6"/>
        <v>1921212.1212121213</v>
      </c>
      <c r="G21">
        <f t="shared" si="7"/>
        <v>1921212.1212121213</v>
      </c>
      <c r="H21" s="5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10" t="s">
        <v>197</v>
      </c>
      <c r="B22">
        <v>58</v>
      </c>
      <c r="C22" s="10">
        <v>18409</v>
      </c>
      <c r="D22" s="1">
        <v>33</v>
      </c>
      <c r="E22" s="1">
        <f t="shared" si="5"/>
        <v>18467</v>
      </c>
      <c r="F22">
        <f t="shared" si="6"/>
        <v>559606.06060606067</v>
      </c>
      <c r="G22">
        <f t="shared" si="7"/>
        <v>1757.5757575757577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B23"/>
      <c r="D23" s="1"/>
      <c r="E23" s="1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A24"/>
      <c r="B24" s="1"/>
      <c r="D24" s="1"/>
      <c r="E24" s="1"/>
      <c r="F24"/>
    </row>
    <row r="30" spans="1:31" x14ac:dyDescent="0.3">
      <c r="E30" s="15"/>
      <c r="F30" s="15"/>
    </row>
    <row r="31" spans="1:31" x14ac:dyDescent="0.3">
      <c r="E31" s="15"/>
      <c r="F31" s="15"/>
    </row>
    <row r="32" spans="1:31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zoomScale="80" zoomScaleNormal="80" workbookViewId="0">
      <selection activeCell="B23" sqref="B23:C23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44585</v>
      </c>
      <c r="B4" s="3" t="s">
        <v>44</v>
      </c>
      <c r="C4" s="10">
        <v>483</v>
      </c>
      <c r="D4" s="15">
        <v>6889</v>
      </c>
      <c r="E4" s="15">
        <f>+C4+D4</f>
        <v>7372</v>
      </c>
      <c r="F4" s="13">
        <v>33</v>
      </c>
      <c r="G4" s="13">
        <f>(1000/F4)*C4</f>
        <v>14636.363636363638</v>
      </c>
      <c r="I4" s="9">
        <v>4502</v>
      </c>
      <c r="J4" s="22">
        <v>7332</v>
      </c>
      <c r="K4" s="15">
        <f t="shared" ref="K4:K5" si="0">+I4+J4</f>
        <v>11834</v>
      </c>
      <c r="L4" s="10">
        <v>33</v>
      </c>
      <c r="M4" s="10">
        <f t="shared" ref="M4:O12" si="1">+(C4-I4)/C4*100</f>
        <v>-832.09109730848866</v>
      </c>
      <c r="N4" s="10">
        <f t="shared" si="1"/>
        <v>-6.430541442879953</v>
      </c>
      <c r="O4" s="10">
        <f t="shared" si="1"/>
        <v>-60.526315789473685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44585</v>
      </c>
      <c r="B5" s="3" t="s">
        <v>37</v>
      </c>
      <c r="C5" s="10">
        <v>381</v>
      </c>
      <c r="D5" s="15">
        <v>6419</v>
      </c>
      <c r="E5" s="15">
        <f t="shared" ref="E5:E12" si="2">+C5+D5</f>
        <v>6800</v>
      </c>
      <c r="F5" s="13">
        <v>33</v>
      </c>
      <c r="G5" s="13">
        <f t="shared" ref="G5:G12" si="3">(1000/F5)*C5</f>
        <v>11545.454545454546</v>
      </c>
      <c r="I5" s="10">
        <v>965</v>
      </c>
      <c r="J5" s="15">
        <v>6978</v>
      </c>
      <c r="K5" s="15">
        <f t="shared" si="0"/>
        <v>7943</v>
      </c>
      <c r="L5" s="10">
        <v>33</v>
      </c>
      <c r="M5" s="10">
        <f t="shared" si="1"/>
        <v>-153.28083989501314</v>
      </c>
      <c r="N5" s="10">
        <f t="shared" si="1"/>
        <v>-8.7085215765695594</v>
      </c>
      <c r="O5" s="10">
        <f t="shared" si="1"/>
        <v>-16.808823529411764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44585</v>
      </c>
      <c r="B6" s="3" t="s">
        <v>39</v>
      </c>
      <c r="C6" s="10">
        <v>627</v>
      </c>
      <c r="D6" s="10">
        <v>6610</v>
      </c>
      <c r="E6" s="15">
        <f>+C6+D6</f>
        <v>7237</v>
      </c>
      <c r="F6" s="13">
        <v>33</v>
      </c>
      <c r="G6" s="13">
        <f t="shared" si="3"/>
        <v>19000</v>
      </c>
      <c r="H6" s="10" t="s">
        <v>194</v>
      </c>
      <c r="I6" s="10">
        <v>884</v>
      </c>
      <c r="J6" s="15">
        <v>8824</v>
      </c>
      <c r="K6" s="15">
        <f>+I6+J6</f>
        <v>9708</v>
      </c>
      <c r="L6" s="10">
        <v>33</v>
      </c>
      <c r="M6" s="10">
        <f t="shared" si="1"/>
        <v>-40.988835725677831</v>
      </c>
      <c r="N6" s="10">
        <f t="shared" si="1"/>
        <v>-33.4947049924357</v>
      </c>
      <c r="O6" s="10">
        <f t="shared" si="1"/>
        <v>-34.14398231311317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44585</v>
      </c>
      <c r="B7" s="3" t="s">
        <v>38</v>
      </c>
      <c r="C7" s="10">
        <v>450</v>
      </c>
      <c r="D7" s="10">
        <v>5714</v>
      </c>
      <c r="E7" s="15">
        <f t="shared" si="2"/>
        <v>6164</v>
      </c>
      <c r="F7" s="13">
        <v>33</v>
      </c>
      <c r="G7" s="13">
        <f t="shared" si="3"/>
        <v>13636.363636363638</v>
      </c>
      <c r="I7" s="10">
        <v>770</v>
      </c>
      <c r="J7" s="15">
        <v>5630</v>
      </c>
      <c r="K7" s="15">
        <f>+I7+J7</f>
        <v>6400</v>
      </c>
      <c r="L7" s="10">
        <v>33</v>
      </c>
      <c r="M7" s="10">
        <f t="shared" si="1"/>
        <v>-71.111111111111114</v>
      </c>
      <c r="N7" s="10">
        <f t="shared" si="1"/>
        <v>1.4700735036751837</v>
      </c>
      <c r="O7" s="10">
        <f t="shared" si="1"/>
        <v>-3.8286826735885784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44585</v>
      </c>
      <c r="B8" s="3" t="s">
        <v>36</v>
      </c>
      <c r="C8" s="10">
        <v>667</v>
      </c>
      <c r="D8" s="15">
        <v>7738</v>
      </c>
      <c r="E8" s="15">
        <f t="shared" si="2"/>
        <v>8405</v>
      </c>
      <c r="F8" s="13">
        <v>33</v>
      </c>
      <c r="G8" s="13">
        <f t="shared" si="3"/>
        <v>20212.121212121212</v>
      </c>
      <c r="I8" s="10">
        <v>693</v>
      </c>
      <c r="J8" s="15">
        <v>7980</v>
      </c>
      <c r="K8" s="15">
        <f>+I8+J8</f>
        <v>8673</v>
      </c>
      <c r="L8" s="10">
        <v>33</v>
      </c>
      <c r="M8" s="10">
        <f t="shared" si="1"/>
        <v>-3.8980509745127434</v>
      </c>
      <c r="N8" s="10">
        <f t="shared" si="1"/>
        <v>-3.1274231067459293</v>
      </c>
      <c r="O8" s="10">
        <f t="shared" si="1"/>
        <v>-3.1885782272456873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44585</v>
      </c>
      <c r="B9" s="16" t="s">
        <v>42</v>
      </c>
      <c r="C9" s="10">
        <v>365</v>
      </c>
      <c r="D9" s="15">
        <v>4321</v>
      </c>
      <c r="E9" s="15">
        <f>+C9+D9</f>
        <v>4686</v>
      </c>
      <c r="F9" s="13">
        <v>33</v>
      </c>
      <c r="G9" s="13">
        <f t="shared" si="3"/>
        <v>11060.606060606062</v>
      </c>
      <c r="I9" s="10">
        <v>369</v>
      </c>
      <c r="J9" s="15">
        <v>6031</v>
      </c>
      <c r="K9" s="15">
        <f>+I9+J9</f>
        <v>6400</v>
      </c>
      <c r="L9" s="10">
        <v>33</v>
      </c>
      <c r="M9" s="10">
        <f t="shared" si="1"/>
        <v>-1.095890410958904</v>
      </c>
      <c r="N9" s="10">
        <f t="shared" si="1"/>
        <v>-39.574172645221012</v>
      </c>
      <c r="O9" s="10">
        <f t="shared" si="1"/>
        <v>-36.577037985488694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44585</v>
      </c>
      <c r="B10" s="16" t="s">
        <v>43</v>
      </c>
      <c r="C10" s="10">
        <v>691</v>
      </c>
      <c r="D10" s="15">
        <v>3980</v>
      </c>
      <c r="E10" s="15">
        <f t="shared" si="2"/>
        <v>4671</v>
      </c>
      <c r="F10" s="13">
        <v>33</v>
      </c>
      <c r="G10" s="13">
        <f t="shared" si="3"/>
        <v>20939.39393939394</v>
      </c>
      <c r="I10" s="10">
        <v>289</v>
      </c>
      <c r="J10" s="15">
        <v>5309</v>
      </c>
      <c r="K10" s="15">
        <f t="shared" ref="K10:K12" si="4">+I10+J10</f>
        <v>5598</v>
      </c>
      <c r="L10" s="10">
        <v>33</v>
      </c>
      <c r="M10" s="10">
        <f t="shared" si="1"/>
        <v>58.176555716353107</v>
      </c>
      <c r="N10" s="10">
        <f t="shared" si="1"/>
        <v>-33.391959798994975</v>
      </c>
      <c r="O10" s="10">
        <f t="shared" si="1"/>
        <v>-19.845857418111752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44585</v>
      </c>
      <c r="B11" s="16" t="s">
        <v>40</v>
      </c>
      <c r="C11" s="15">
        <v>190</v>
      </c>
      <c r="D11" s="15">
        <v>5195</v>
      </c>
      <c r="E11" s="15">
        <f t="shared" si="2"/>
        <v>5385</v>
      </c>
      <c r="F11" s="13">
        <v>33</v>
      </c>
      <c r="G11" s="13">
        <f t="shared" si="3"/>
        <v>5757.575757575758</v>
      </c>
      <c r="I11" s="15">
        <v>240</v>
      </c>
      <c r="J11" s="15">
        <v>4219</v>
      </c>
      <c r="K11" s="15">
        <f t="shared" si="4"/>
        <v>4459</v>
      </c>
      <c r="L11" s="10">
        <v>33</v>
      </c>
      <c r="M11" s="10">
        <f t="shared" si="1"/>
        <v>-26.315789473684209</v>
      </c>
      <c r="N11" s="10">
        <f t="shared" si="1"/>
        <v>18.787295476419636</v>
      </c>
      <c r="O11" s="10">
        <f t="shared" si="1"/>
        <v>17.195914577530178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44585</v>
      </c>
      <c r="B12" s="16" t="s">
        <v>41</v>
      </c>
      <c r="C12" s="10">
        <v>483</v>
      </c>
      <c r="D12" s="15">
        <v>4830</v>
      </c>
      <c r="E12" s="15">
        <f t="shared" si="2"/>
        <v>5313</v>
      </c>
      <c r="F12" s="13">
        <v>33</v>
      </c>
      <c r="G12" s="13">
        <f t="shared" si="3"/>
        <v>14636.363636363638</v>
      </c>
      <c r="I12" s="10">
        <v>358</v>
      </c>
      <c r="J12" s="15">
        <v>7008</v>
      </c>
      <c r="K12" s="15">
        <f t="shared" si="4"/>
        <v>7366</v>
      </c>
      <c r="L12" s="10">
        <v>33</v>
      </c>
      <c r="M12" s="10">
        <f t="shared" si="1"/>
        <v>25.879917184265011</v>
      </c>
      <c r="N12" s="10">
        <f t="shared" si="1"/>
        <v>-45.093167701863351</v>
      </c>
      <c r="O12" s="10">
        <f t="shared" si="1"/>
        <v>-38.641069075851689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F13" s="10" t="s">
        <v>68</v>
      </c>
      <c r="G13" s="10" t="s">
        <v>69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F14" s="13">
        <f>AVERAGE(G4:G12)</f>
        <v>14602.693602693604</v>
      </c>
      <c r="G14" s="10">
        <f>_xlfn.STDEV.S(G4:G12)</f>
        <v>4899.2476241694758</v>
      </c>
      <c r="L14" t="s">
        <v>192</v>
      </c>
      <c r="M14">
        <f>AVERAGE(M8:M12,M5)</f>
        <v>-16.755682975591814</v>
      </c>
      <c r="N14"/>
      <c r="O14"/>
      <c r="P14" s="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H15" s="9" t="s">
        <v>199</v>
      </c>
      <c r="I15" s="9"/>
    </row>
    <row r="16" spans="1:31" x14ac:dyDescent="0.3">
      <c r="A16"/>
      <c r="B16" s="10" t="s">
        <v>55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/>
      <c r="B17" s="10" t="s">
        <v>56</v>
      </c>
      <c r="C17" s="10" t="s">
        <v>57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/>
      <c r="B18" s="10" t="s">
        <v>0</v>
      </c>
      <c r="C18" s="10" t="s">
        <v>0</v>
      </c>
      <c r="D18" s="10" t="s">
        <v>1</v>
      </c>
      <c r="E18" s="10" t="s">
        <v>127</v>
      </c>
      <c r="F18" s="13" t="s">
        <v>190</v>
      </c>
      <c r="G18" s="13" t="s">
        <v>191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t="s">
        <v>174</v>
      </c>
      <c r="B19">
        <v>57255</v>
      </c>
      <c r="C19" s="10">
        <v>21802</v>
      </c>
      <c r="D19" s="1">
        <v>33</v>
      </c>
      <c r="E19" s="1">
        <f>B19+C19</f>
        <v>79057</v>
      </c>
      <c r="F19">
        <f>(1000/D19)*E19</f>
        <v>2395666.666666667</v>
      </c>
      <c r="G19">
        <f>(1000/D19)*B19</f>
        <v>1735000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t="s">
        <v>182</v>
      </c>
      <c r="B20"/>
      <c r="D20" s="1">
        <v>33</v>
      </c>
      <c r="E20" s="1">
        <f t="shared" ref="E20:E21" si="5">B20+C20</f>
        <v>0</v>
      </c>
      <c r="F20">
        <f t="shared" ref="F20:F21" si="6">(1000/D20)*E20</f>
        <v>0</v>
      </c>
      <c r="G20">
        <f t="shared" ref="G20:G21" si="7">(1000/D20)*B20</f>
        <v>0</v>
      </c>
      <c r="H20" s="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A21" t="s">
        <v>188</v>
      </c>
      <c r="B21"/>
      <c r="D21" s="1">
        <v>33</v>
      </c>
      <c r="E21" s="1">
        <f t="shared" si="5"/>
        <v>0</v>
      </c>
      <c r="F21">
        <f t="shared" si="6"/>
        <v>0</v>
      </c>
      <c r="G21">
        <f t="shared" si="7"/>
        <v>0</v>
      </c>
      <c r="H21" s="5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10" t="s">
        <v>197</v>
      </c>
      <c r="D22" s="1">
        <v>33</v>
      </c>
      <c r="E22" s="1">
        <f t="shared" ref="E22" si="8">B22+C22</f>
        <v>0</v>
      </c>
      <c r="F22">
        <f t="shared" ref="F22" si="9">(1000/D22)*E22</f>
        <v>0</v>
      </c>
      <c r="G22">
        <f t="shared" ref="G22" si="10">(1000/D22)*B22</f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A23" s="10" t="s">
        <v>198</v>
      </c>
      <c r="B23">
        <v>130</v>
      </c>
      <c r="C23" s="10">
        <v>39831</v>
      </c>
      <c r="D23" s="1">
        <v>33</v>
      </c>
      <c r="E23" s="1">
        <f t="shared" ref="E23" si="11">B23+C23</f>
        <v>39961</v>
      </c>
      <c r="F23">
        <f t="shared" ref="F23" si="12">(1000/D23)*E23</f>
        <v>1210939.393939394</v>
      </c>
      <c r="G23">
        <f t="shared" ref="G23" si="13">(1000/D23)*B23</f>
        <v>3939.3939393939395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A24"/>
      <c r="B24" s="1"/>
      <c r="D24" s="1"/>
      <c r="E24" s="1"/>
      <c r="F24"/>
    </row>
    <row r="27" spans="1:31" x14ac:dyDescent="0.3">
      <c r="A27" s="10" t="s">
        <v>200</v>
      </c>
      <c r="B27" s="10">
        <v>1421</v>
      </c>
      <c r="C27" s="10">
        <v>8749</v>
      </c>
      <c r="D27" s="1">
        <v>33</v>
      </c>
      <c r="E27" s="1">
        <f>B27+C27</f>
        <v>10170</v>
      </c>
      <c r="F27">
        <f>(1000/D27)*E27</f>
        <v>308181.81818181818</v>
      </c>
      <c r="G27">
        <f>(1000/D27)*B27</f>
        <v>43060.606060606064</v>
      </c>
    </row>
    <row r="28" spans="1:31" x14ac:dyDescent="0.3">
      <c r="A28" s="10" t="s">
        <v>201</v>
      </c>
      <c r="B28" s="10">
        <v>181</v>
      </c>
      <c r="C28" s="10">
        <v>11970</v>
      </c>
      <c r="D28" s="10">
        <v>33</v>
      </c>
      <c r="E28" s="1">
        <f>B28+C28</f>
        <v>12151</v>
      </c>
      <c r="F28">
        <f>(1000/D28)*E28</f>
        <v>368212.12121212122</v>
      </c>
      <c r="G28">
        <f>(1000/D28)*B28</f>
        <v>5484.848484848485</v>
      </c>
    </row>
    <row r="30" spans="1:31" x14ac:dyDescent="0.3">
      <c r="E30" s="15"/>
      <c r="F30" s="15"/>
    </row>
    <row r="31" spans="1:31" x14ac:dyDescent="0.3">
      <c r="E31" s="15"/>
      <c r="F31" s="15"/>
    </row>
    <row r="32" spans="1:31" x14ac:dyDescent="0.3">
      <c r="E32" s="15"/>
      <c r="F32" s="15"/>
    </row>
    <row r="33" spans="4:6" x14ac:dyDescent="0.3">
      <c r="E33" s="15"/>
      <c r="F33" s="15"/>
    </row>
    <row r="34" spans="4:6" x14ac:dyDescent="0.3">
      <c r="E34" s="15"/>
      <c r="F34" s="15"/>
    </row>
    <row r="35" spans="4:6" x14ac:dyDescent="0.3">
      <c r="E35" s="15"/>
      <c r="F35" s="15"/>
    </row>
    <row r="36" spans="4:6" x14ac:dyDescent="0.3">
      <c r="E36" s="15"/>
      <c r="F36" s="15"/>
    </row>
    <row r="37" spans="4:6" x14ac:dyDescent="0.3">
      <c r="D37" s="15"/>
      <c r="E37" s="15"/>
      <c r="F37" s="15"/>
    </row>
    <row r="38" spans="4:6" x14ac:dyDescent="0.3">
      <c r="E38" s="15"/>
      <c r="F38" s="15"/>
    </row>
    <row r="39" spans="4:6" x14ac:dyDescent="0.3">
      <c r="D39" s="15"/>
      <c r="E39" s="15"/>
      <c r="F39" s="15"/>
    </row>
    <row r="40" spans="4:6" x14ac:dyDescent="0.3">
      <c r="E40" s="15"/>
      <c r="F40" s="15"/>
    </row>
    <row r="41" spans="4:6" x14ac:dyDescent="0.3">
      <c r="E41" s="15"/>
      <c r="F41" s="15"/>
    </row>
    <row r="42" spans="4:6" x14ac:dyDescent="0.3">
      <c r="E42" s="15"/>
      <c r="F42" s="15"/>
    </row>
    <row r="43" spans="4:6" x14ac:dyDescent="0.3">
      <c r="E43" s="15"/>
      <c r="F43" s="15"/>
    </row>
    <row r="44" spans="4:6" x14ac:dyDescent="0.3">
      <c r="E44" s="15"/>
      <c r="F44" s="15"/>
    </row>
    <row r="45" spans="4:6" x14ac:dyDescent="0.3">
      <c r="E45" s="15"/>
      <c r="F45" s="15"/>
    </row>
    <row r="46" spans="4:6" x14ac:dyDescent="0.3">
      <c r="E46" s="15"/>
      <c r="F46" s="15"/>
    </row>
    <row r="47" spans="4:6" x14ac:dyDescent="0.3">
      <c r="E47" s="15"/>
      <c r="F47" s="15"/>
    </row>
    <row r="48" spans="4:6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zoomScale="80" zoomScaleNormal="80" workbookViewId="0">
      <selection activeCell="A4" sqref="A4:XFD20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44221</v>
      </c>
      <c r="B4" s="3" t="s">
        <v>44</v>
      </c>
      <c r="C4" s="10">
        <v>528</v>
      </c>
      <c r="D4" s="15">
        <v>3668</v>
      </c>
      <c r="E4" s="15">
        <f>+C4+D4</f>
        <v>4196</v>
      </c>
      <c r="F4" s="13">
        <v>33</v>
      </c>
      <c r="G4" s="13">
        <f>(1000/F4)*C4</f>
        <v>16000</v>
      </c>
      <c r="I4" s="10">
        <v>396</v>
      </c>
      <c r="J4" s="15">
        <v>6244</v>
      </c>
      <c r="K4" s="15">
        <f t="shared" ref="K4:K20" si="0">+I4+J4</f>
        <v>6640</v>
      </c>
      <c r="L4" s="10">
        <v>33</v>
      </c>
      <c r="M4" s="10">
        <f t="shared" ref="M4:O4" si="1">+(C4-I4)/C4*100</f>
        <v>25</v>
      </c>
      <c r="N4" s="10">
        <f t="shared" si="1"/>
        <v>-70.229007633587784</v>
      </c>
      <c r="O4" s="10">
        <f t="shared" si="1"/>
        <v>-58.245948522402294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44221</v>
      </c>
      <c r="B5" s="3" t="s">
        <v>37</v>
      </c>
      <c r="C5" s="10">
        <v>184</v>
      </c>
      <c r="D5" s="15">
        <v>6422</v>
      </c>
      <c r="E5" s="15">
        <f t="shared" ref="E5:E20" si="2">+C5+D5</f>
        <v>6606</v>
      </c>
      <c r="F5" s="13">
        <v>33</v>
      </c>
      <c r="G5" s="13">
        <f t="shared" ref="G5:G20" si="3">(1000/F5)*C5</f>
        <v>5575.757575757576</v>
      </c>
      <c r="I5" s="10">
        <v>146</v>
      </c>
      <c r="J5" s="15">
        <v>3835</v>
      </c>
      <c r="K5" s="15">
        <f t="shared" si="0"/>
        <v>3981</v>
      </c>
      <c r="L5" s="10">
        <v>33</v>
      </c>
      <c r="M5" s="10">
        <f t="shared" ref="M5:M20" si="4">+(C5-I5)/C5*100</f>
        <v>20.652173913043477</v>
      </c>
      <c r="N5" s="10">
        <f t="shared" ref="N5:N20" si="5">+(D5-J5)/D5*100</f>
        <v>40.283400809716603</v>
      </c>
      <c r="O5" s="10">
        <f t="shared" ref="O5:O20" si="6">+(E5-K5)/E5*100</f>
        <v>39.736603088101724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44221</v>
      </c>
      <c r="B6" s="3" t="s">
        <v>39</v>
      </c>
      <c r="C6" s="10">
        <v>468</v>
      </c>
      <c r="D6" s="10">
        <v>3184</v>
      </c>
      <c r="E6" s="15">
        <f t="shared" si="2"/>
        <v>3652</v>
      </c>
      <c r="F6" s="13">
        <v>33</v>
      </c>
      <c r="G6" s="13">
        <f t="shared" si="3"/>
        <v>14181.818181818182</v>
      </c>
      <c r="H6" s="10" t="s">
        <v>194</v>
      </c>
      <c r="I6" s="10">
        <v>161</v>
      </c>
      <c r="J6" s="15">
        <v>2920</v>
      </c>
      <c r="K6" s="15">
        <f t="shared" si="0"/>
        <v>3081</v>
      </c>
      <c r="L6" s="10">
        <v>33</v>
      </c>
      <c r="M6" s="10">
        <f t="shared" si="4"/>
        <v>65.598290598290603</v>
      </c>
      <c r="N6" s="10">
        <f t="shared" si="5"/>
        <v>8.291457286432161</v>
      </c>
      <c r="O6" s="10">
        <f t="shared" si="6"/>
        <v>15.635268346111719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44221</v>
      </c>
      <c r="B7" s="3" t="s">
        <v>38</v>
      </c>
      <c r="C7" s="10">
        <v>381</v>
      </c>
      <c r="D7" s="10">
        <v>4636</v>
      </c>
      <c r="E7" s="15">
        <f t="shared" si="2"/>
        <v>5017</v>
      </c>
      <c r="F7" s="13">
        <v>33</v>
      </c>
      <c r="G7" s="13">
        <f t="shared" si="3"/>
        <v>11545.454545454546</v>
      </c>
      <c r="I7" s="10">
        <v>224</v>
      </c>
      <c r="J7" s="15">
        <v>4431</v>
      </c>
      <c r="K7" s="15">
        <f t="shared" si="0"/>
        <v>4655</v>
      </c>
      <c r="L7" s="10">
        <v>33</v>
      </c>
      <c r="M7" s="10">
        <f t="shared" si="4"/>
        <v>41.207349081364832</v>
      </c>
      <c r="N7" s="10">
        <f t="shared" si="5"/>
        <v>4.4219154443485769</v>
      </c>
      <c r="O7" s="10">
        <f t="shared" si="6"/>
        <v>7.2154674108032681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44221</v>
      </c>
      <c r="B8" s="3" t="s">
        <v>36</v>
      </c>
      <c r="C8" s="10">
        <v>155</v>
      </c>
      <c r="D8" s="15">
        <v>3047</v>
      </c>
      <c r="E8" s="15">
        <f t="shared" si="2"/>
        <v>3202</v>
      </c>
      <c r="F8" s="13">
        <v>33</v>
      </c>
      <c r="G8" s="13">
        <f t="shared" si="3"/>
        <v>4696.969696969697</v>
      </c>
      <c r="I8" s="10">
        <v>180</v>
      </c>
      <c r="J8" s="15">
        <v>4164</v>
      </c>
      <c r="K8" s="15">
        <f t="shared" si="0"/>
        <v>4344</v>
      </c>
      <c r="L8" s="10">
        <v>33</v>
      </c>
      <c r="M8" s="10">
        <f t="shared" si="4"/>
        <v>-16.129032258064516</v>
      </c>
      <c r="N8" s="10">
        <f t="shared" si="5"/>
        <v>-36.659008861174925</v>
      </c>
      <c r="O8" s="10">
        <f t="shared" si="6"/>
        <v>-35.66520924422236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44221</v>
      </c>
      <c r="B9" s="3" t="s">
        <v>203</v>
      </c>
      <c r="C9" s="9">
        <v>56</v>
      </c>
      <c r="D9" s="9">
        <v>2977</v>
      </c>
      <c r="E9" s="15">
        <f t="shared" si="2"/>
        <v>3033</v>
      </c>
      <c r="F9" s="13">
        <v>33</v>
      </c>
      <c r="G9" s="13">
        <f t="shared" si="3"/>
        <v>1696.969696969697</v>
      </c>
      <c r="I9" s="10">
        <v>35</v>
      </c>
      <c r="J9" s="15">
        <v>3253</v>
      </c>
      <c r="K9" s="15">
        <f t="shared" si="0"/>
        <v>3288</v>
      </c>
      <c r="L9" s="10">
        <v>33</v>
      </c>
      <c r="M9" s="10">
        <f t="shared" si="4"/>
        <v>37.5</v>
      </c>
      <c r="N9" s="10">
        <f t="shared" si="5"/>
        <v>-9.2710782667114557</v>
      </c>
      <c r="O9" s="10">
        <f t="shared" si="6"/>
        <v>-8.4075173095944606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44221</v>
      </c>
      <c r="B10" s="3" t="s">
        <v>204</v>
      </c>
      <c r="C10" s="10">
        <v>134</v>
      </c>
      <c r="D10" s="15">
        <v>2704</v>
      </c>
      <c r="E10" s="15">
        <f t="shared" si="2"/>
        <v>2838</v>
      </c>
      <c r="F10" s="13">
        <v>33</v>
      </c>
      <c r="G10" s="13">
        <f t="shared" si="3"/>
        <v>4060.606060606061</v>
      </c>
      <c r="I10" s="10">
        <v>120</v>
      </c>
      <c r="J10" s="10">
        <v>2302</v>
      </c>
      <c r="K10" s="15">
        <f t="shared" si="0"/>
        <v>2422</v>
      </c>
      <c r="L10" s="10">
        <v>33</v>
      </c>
      <c r="M10" s="10">
        <f t="shared" si="4"/>
        <v>10.44776119402985</v>
      </c>
      <c r="N10" s="10">
        <f t="shared" si="5"/>
        <v>14.866863905325445</v>
      </c>
      <c r="O10" s="10">
        <f t="shared" si="6"/>
        <v>14.658210007047218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44221</v>
      </c>
      <c r="B11" s="3" t="s">
        <v>205</v>
      </c>
      <c r="C11" s="10">
        <v>92</v>
      </c>
      <c r="D11" s="10">
        <v>2638</v>
      </c>
      <c r="E11" s="15">
        <f t="shared" si="2"/>
        <v>2730</v>
      </c>
      <c r="F11" s="13">
        <v>33</v>
      </c>
      <c r="G11" s="13">
        <f t="shared" si="3"/>
        <v>2787.878787878788</v>
      </c>
      <c r="I11" s="10">
        <v>113</v>
      </c>
      <c r="J11" s="15">
        <v>2102</v>
      </c>
      <c r="K11" s="15">
        <f t="shared" si="0"/>
        <v>2215</v>
      </c>
      <c r="L11" s="10">
        <v>33</v>
      </c>
      <c r="M11" s="10">
        <f t="shared" si="4"/>
        <v>-22.826086956521738</v>
      </c>
      <c r="N11" s="10">
        <f t="shared" si="5"/>
        <v>20.318423047763456</v>
      </c>
      <c r="O11" s="10">
        <f t="shared" si="6"/>
        <v>18.864468864468865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44221</v>
      </c>
      <c r="B12" s="3" t="s">
        <v>206</v>
      </c>
      <c r="C12" s="10">
        <v>51</v>
      </c>
      <c r="D12" s="15">
        <v>2495</v>
      </c>
      <c r="E12" s="15">
        <f t="shared" si="2"/>
        <v>2546</v>
      </c>
      <c r="F12" s="13">
        <v>33</v>
      </c>
      <c r="G12" s="13">
        <f t="shared" si="3"/>
        <v>1545.4545454545455</v>
      </c>
      <c r="I12" s="10">
        <v>30</v>
      </c>
      <c r="J12" s="15">
        <v>3207</v>
      </c>
      <c r="K12" s="15">
        <f t="shared" si="0"/>
        <v>3237</v>
      </c>
      <c r="L12" s="10">
        <v>33</v>
      </c>
      <c r="M12" s="10">
        <f t="shared" si="4"/>
        <v>41.17647058823529</v>
      </c>
      <c r="N12" s="10">
        <f t="shared" si="5"/>
        <v>-28.537074148296593</v>
      </c>
      <c r="O12" s="10">
        <f t="shared" si="6"/>
        <v>-27.140612725844459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A13" s="2">
        <v>44221</v>
      </c>
      <c r="B13" s="16" t="s">
        <v>42</v>
      </c>
      <c r="C13" s="10">
        <v>105</v>
      </c>
      <c r="D13" s="15">
        <v>6257</v>
      </c>
      <c r="E13" s="15">
        <f t="shared" si="2"/>
        <v>6362</v>
      </c>
      <c r="F13" s="13">
        <v>33</v>
      </c>
      <c r="G13" s="13">
        <f t="shared" si="3"/>
        <v>3181.818181818182</v>
      </c>
      <c r="I13" s="10">
        <v>254</v>
      </c>
      <c r="J13" s="15">
        <v>2597</v>
      </c>
      <c r="K13" s="15">
        <f t="shared" si="0"/>
        <v>2851</v>
      </c>
      <c r="L13" s="10">
        <v>33</v>
      </c>
      <c r="M13" s="10">
        <f t="shared" si="4"/>
        <v>-141.9047619047619</v>
      </c>
      <c r="N13" s="10">
        <f t="shared" si="5"/>
        <v>58.494486175483459</v>
      </c>
      <c r="O13" s="10">
        <f t="shared" si="6"/>
        <v>55.187048098082357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A14" s="2">
        <v>44221</v>
      </c>
      <c r="B14" s="16" t="s">
        <v>43</v>
      </c>
      <c r="C14" s="10">
        <v>162</v>
      </c>
      <c r="D14" s="15">
        <v>4304</v>
      </c>
      <c r="E14" s="15">
        <f t="shared" si="2"/>
        <v>4466</v>
      </c>
      <c r="F14" s="13">
        <v>33</v>
      </c>
      <c r="G14" s="13">
        <f t="shared" si="3"/>
        <v>4909.090909090909</v>
      </c>
      <c r="I14" s="10">
        <v>134</v>
      </c>
      <c r="J14" s="15">
        <v>2937</v>
      </c>
      <c r="K14" s="15">
        <f t="shared" si="0"/>
        <v>3071</v>
      </c>
      <c r="L14" s="10">
        <v>33</v>
      </c>
      <c r="M14" s="10">
        <f t="shared" si="4"/>
        <v>17.283950617283949</v>
      </c>
      <c r="N14" s="10">
        <f t="shared" si="5"/>
        <v>31.761152416356875</v>
      </c>
      <c r="O14" s="10">
        <f t="shared" si="6"/>
        <v>31.236005373936411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A15" s="2">
        <v>44221</v>
      </c>
      <c r="B15" s="16" t="s">
        <v>40</v>
      </c>
      <c r="C15" s="15">
        <v>223</v>
      </c>
      <c r="D15" s="15">
        <v>5190</v>
      </c>
      <c r="E15" s="15">
        <f t="shared" si="2"/>
        <v>5413</v>
      </c>
      <c r="F15" s="13">
        <v>33</v>
      </c>
      <c r="G15" s="13">
        <f t="shared" si="3"/>
        <v>6757.575757575758</v>
      </c>
      <c r="I15" s="15">
        <v>128</v>
      </c>
      <c r="J15" s="15">
        <v>3706</v>
      </c>
      <c r="K15" s="15">
        <f t="shared" si="0"/>
        <v>3834</v>
      </c>
      <c r="L15" s="10">
        <v>33</v>
      </c>
      <c r="M15" s="10">
        <f t="shared" si="4"/>
        <v>42.600896860986545</v>
      </c>
      <c r="N15" s="10">
        <f t="shared" si="5"/>
        <v>28.593448940269749</v>
      </c>
      <c r="O15" s="10">
        <f t="shared" si="6"/>
        <v>29.170515425826714</v>
      </c>
    </row>
    <row r="16" spans="1:31" x14ac:dyDescent="0.3">
      <c r="A16" s="2">
        <v>44221</v>
      </c>
      <c r="B16" s="16" t="s">
        <v>41</v>
      </c>
      <c r="C16" s="9">
        <v>50</v>
      </c>
      <c r="D16" s="22">
        <v>2621</v>
      </c>
      <c r="E16" s="15">
        <f t="shared" si="2"/>
        <v>2671</v>
      </c>
      <c r="F16" s="13">
        <v>33</v>
      </c>
      <c r="G16" s="13">
        <f t="shared" si="3"/>
        <v>1515.1515151515152</v>
      </c>
      <c r="I16" s="10">
        <v>37</v>
      </c>
      <c r="J16" s="15">
        <v>3162</v>
      </c>
      <c r="K16" s="15">
        <f t="shared" si="0"/>
        <v>3199</v>
      </c>
      <c r="L16" s="10">
        <v>33</v>
      </c>
      <c r="M16" s="10">
        <f t="shared" si="4"/>
        <v>26</v>
      </c>
      <c r="N16" s="10">
        <f t="shared" si="5"/>
        <v>-20.640976726440289</v>
      </c>
      <c r="O16" s="10">
        <f t="shared" si="6"/>
        <v>-19.767877199550728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 s="2">
        <v>44221</v>
      </c>
      <c r="B17" s="16" t="s">
        <v>207</v>
      </c>
      <c r="C17" s="10">
        <v>34</v>
      </c>
      <c r="D17" s="15">
        <v>2011</v>
      </c>
      <c r="E17" s="15">
        <f t="shared" si="2"/>
        <v>2045</v>
      </c>
      <c r="F17" s="13">
        <v>33</v>
      </c>
      <c r="G17" s="13">
        <f t="shared" si="3"/>
        <v>1030.3030303030303</v>
      </c>
      <c r="I17" s="10">
        <v>21</v>
      </c>
      <c r="J17" s="15">
        <v>1804</v>
      </c>
      <c r="K17" s="15">
        <f t="shared" si="0"/>
        <v>1825</v>
      </c>
      <c r="L17" s="10">
        <v>33</v>
      </c>
      <c r="M17" s="10">
        <f t="shared" si="4"/>
        <v>38.235294117647058</v>
      </c>
      <c r="N17" s="10">
        <f t="shared" si="5"/>
        <v>10.293386374937842</v>
      </c>
      <c r="O17" s="10">
        <f t="shared" si="6"/>
        <v>10.757946210268948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 s="2">
        <v>44221</v>
      </c>
      <c r="B18" s="16" t="s">
        <v>208</v>
      </c>
      <c r="C18" s="10">
        <v>304</v>
      </c>
      <c r="D18" s="15">
        <v>2563</v>
      </c>
      <c r="E18" s="15">
        <f t="shared" si="2"/>
        <v>2867</v>
      </c>
      <c r="F18" s="13">
        <v>33</v>
      </c>
      <c r="G18" s="13">
        <f t="shared" si="3"/>
        <v>9212.121212121212</v>
      </c>
      <c r="I18" s="10">
        <v>52</v>
      </c>
      <c r="J18" s="15">
        <v>1783</v>
      </c>
      <c r="K18" s="15">
        <f t="shared" si="0"/>
        <v>1835</v>
      </c>
      <c r="L18" s="10">
        <v>33</v>
      </c>
      <c r="M18" s="10">
        <f t="shared" si="4"/>
        <v>82.89473684210526</v>
      </c>
      <c r="N18" s="10">
        <f t="shared" si="5"/>
        <v>30.433086227077645</v>
      </c>
      <c r="O18" s="10">
        <f t="shared" si="6"/>
        <v>35.99581444018137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s="2">
        <v>44221</v>
      </c>
      <c r="B19" s="16" t="s">
        <v>209</v>
      </c>
      <c r="C19" s="10">
        <v>389</v>
      </c>
      <c r="D19" s="15">
        <v>1568</v>
      </c>
      <c r="E19" s="15">
        <f t="shared" si="2"/>
        <v>1957</v>
      </c>
      <c r="F19" s="13">
        <v>33</v>
      </c>
      <c r="G19" s="13">
        <f t="shared" si="3"/>
        <v>11787.878787878788</v>
      </c>
      <c r="I19" s="10">
        <v>110</v>
      </c>
      <c r="J19" s="15">
        <v>1822</v>
      </c>
      <c r="K19" s="15">
        <f t="shared" si="0"/>
        <v>1932</v>
      </c>
      <c r="L19" s="10">
        <v>33</v>
      </c>
      <c r="M19" s="10">
        <f t="shared" si="4"/>
        <v>71.722365038560412</v>
      </c>
      <c r="N19" s="10">
        <f t="shared" si="5"/>
        <v>-16.198979591836736</v>
      </c>
      <c r="O19" s="10">
        <f t="shared" si="6"/>
        <v>1.2774655084312723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s="2">
        <v>44221</v>
      </c>
      <c r="B20" s="16" t="s">
        <v>210</v>
      </c>
      <c r="C20" s="10">
        <v>128</v>
      </c>
      <c r="D20" s="15">
        <v>1863</v>
      </c>
      <c r="E20" s="15">
        <f t="shared" si="2"/>
        <v>1991</v>
      </c>
      <c r="F20" s="13">
        <v>33</v>
      </c>
      <c r="G20" s="13">
        <f t="shared" si="3"/>
        <v>3878.787878787879</v>
      </c>
      <c r="I20" s="10">
        <v>70</v>
      </c>
      <c r="J20" s="15">
        <v>2594</v>
      </c>
      <c r="K20" s="15">
        <f t="shared" si="0"/>
        <v>2664</v>
      </c>
      <c r="L20" s="10">
        <v>33</v>
      </c>
      <c r="M20" s="10">
        <f t="shared" si="4"/>
        <v>45.3125</v>
      </c>
      <c r="N20" s="10">
        <f t="shared" si="5"/>
        <v>-39.237788513150832</v>
      </c>
      <c r="O20" s="10">
        <f t="shared" si="6"/>
        <v>-33.802109492717221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23" t="s">
        <v>211</v>
      </c>
      <c r="F22" s="10" t="s">
        <v>68</v>
      </c>
      <c r="G22" s="10" t="s">
        <v>69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A23" s="10" t="s">
        <v>212</v>
      </c>
      <c r="F23" s="13">
        <f>AVERAGE(G5:G20)</f>
        <v>5522.7272727272721</v>
      </c>
      <c r="G23" s="10">
        <f>_xlfn.STDEV.S(G4:G20)</f>
        <v>4707.1499990771426</v>
      </c>
      <c r="L23" t="s">
        <v>192</v>
      </c>
      <c r="M23">
        <f>AVERAGE(M4,M5,M6,M7,M9,M10,M12,M14,M15,M16,M17,M18,M19,M20)</f>
        <v>40.402270632253376</v>
      </c>
      <c r="N23"/>
      <c r="O23"/>
      <c r="P23" s="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A24" s="9" t="s">
        <v>202</v>
      </c>
      <c r="B24" s="9"/>
      <c r="C24" s="9"/>
    </row>
    <row r="25" spans="1:31" x14ac:dyDescent="0.3">
      <c r="A25"/>
      <c r="B25" s="10" t="s">
        <v>55</v>
      </c>
      <c r="G25"/>
      <c r="H25"/>
      <c r="I25"/>
      <c r="J25"/>
      <c r="K25"/>
      <c r="L25"/>
      <c r="M25"/>
      <c r="N25"/>
      <c r="O25"/>
      <c r="P25"/>
    </row>
    <row r="26" spans="1:31" x14ac:dyDescent="0.3">
      <c r="A26"/>
      <c r="B26" s="10" t="s">
        <v>56</v>
      </c>
      <c r="C26" s="10" t="s">
        <v>57</v>
      </c>
      <c r="G26"/>
      <c r="H26"/>
      <c r="I26"/>
      <c r="J26"/>
      <c r="K26"/>
      <c r="L26"/>
      <c r="M26"/>
      <c r="N26"/>
      <c r="O26"/>
      <c r="P26"/>
    </row>
    <row r="27" spans="1:31" x14ac:dyDescent="0.3">
      <c r="A27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/>
      <c r="I27"/>
      <c r="J27"/>
      <c r="K27"/>
      <c r="L27"/>
      <c r="M27"/>
      <c r="N27"/>
      <c r="O27"/>
      <c r="P27"/>
    </row>
    <row r="28" spans="1:31" x14ac:dyDescent="0.3">
      <c r="A28" t="s">
        <v>174</v>
      </c>
      <c r="B28"/>
      <c r="D28" s="1">
        <v>33</v>
      </c>
      <c r="E28" s="1">
        <f>B28+C28</f>
        <v>0</v>
      </c>
      <c r="F28">
        <f>(1000/D28)*E28</f>
        <v>0</v>
      </c>
      <c r="G28">
        <f>(1000/D28)*B28</f>
        <v>0</v>
      </c>
      <c r="H28"/>
      <c r="I28"/>
      <c r="J28"/>
      <c r="K28"/>
      <c r="L28"/>
      <c r="M28"/>
      <c r="N28"/>
      <c r="O28"/>
      <c r="P28"/>
    </row>
    <row r="29" spans="1:31" x14ac:dyDescent="0.3">
      <c r="A29" t="s">
        <v>182</v>
      </c>
      <c r="B29"/>
      <c r="D29" s="1">
        <v>33</v>
      </c>
      <c r="E29" s="1">
        <f t="shared" ref="E29:E32" si="7">B29+C29</f>
        <v>0</v>
      </c>
      <c r="F29">
        <f t="shared" ref="F29:F32" si="8">(1000/D29)*E29</f>
        <v>0</v>
      </c>
      <c r="G29">
        <f t="shared" ref="G29:G32" si="9">(1000/D29)*B29</f>
        <v>0</v>
      </c>
      <c r="H29" s="5"/>
      <c r="I29"/>
      <c r="J29"/>
      <c r="K29"/>
      <c r="L29"/>
      <c r="M29"/>
      <c r="N29"/>
      <c r="O29"/>
      <c r="P29"/>
    </row>
    <row r="30" spans="1:31" x14ac:dyDescent="0.3">
      <c r="A30" t="s">
        <v>188</v>
      </c>
      <c r="B30"/>
      <c r="D30" s="1">
        <v>33</v>
      </c>
      <c r="E30" s="1">
        <f t="shared" si="7"/>
        <v>0</v>
      </c>
      <c r="F30">
        <f t="shared" si="8"/>
        <v>0</v>
      </c>
      <c r="G30">
        <f t="shared" si="9"/>
        <v>0</v>
      </c>
      <c r="H30" s="5"/>
      <c r="I30"/>
      <c r="J30"/>
      <c r="K30"/>
      <c r="L30"/>
      <c r="M30"/>
      <c r="N30"/>
      <c r="O30"/>
      <c r="P30"/>
    </row>
    <row r="31" spans="1:31" x14ac:dyDescent="0.3">
      <c r="A31" s="10" t="s">
        <v>197</v>
      </c>
      <c r="B31" s="10">
        <v>55</v>
      </c>
      <c r="C31" s="10">
        <v>2841</v>
      </c>
      <c r="D31" s="1">
        <v>33</v>
      </c>
      <c r="E31" s="1">
        <f t="shared" si="7"/>
        <v>2896</v>
      </c>
      <c r="F31">
        <f t="shared" si="8"/>
        <v>87757.57575757576</v>
      </c>
      <c r="G31">
        <f t="shared" si="9"/>
        <v>1666.6666666666667</v>
      </c>
      <c r="H31"/>
      <c r="I31"/>
      <c r="J31"/>
      <c r="K31"/>
      <c r="L31"/>
      <c r="M31"/>
      <c r="N31"/>
      <c r="O31"/>
      <c r="P31"/>
    </row>
    <row r="32" spans="1:31" x14ac:dyDescent="0.3">
      <c r="A32" s="10" t="s">
        <v>198</v>
      </c>
      <c r="B32"/>
      <c r="D32" s="1">
        <v>33</v>
      </c>
      <c r="E32" s="1">
        <f t="shared" si="7"/>
        <v>0</v>
      </c>
      <c r="F32">
        <f t="shared" si="8"/>
        <v>0</v>
      </c>
      <c r="G32">
        <f t="shared" si="9"/>
        <v>0</v>
      </c>
      <c r="H32"/>
      <c r="I32"/>
      <c r="J32"/>
      <c r="K32"/>
      <c r="L32"/>
      <c r="M32"/>
      <c r="N32"/>
      <c r="O32"/>
      <c r="P32"/>
    </row>
    <row r="33" spans="1:7" x14ac:dyDescent="0.3">
      <c r="A33"/>
      <c r="B33" s="1"/>
      <c r="D33" s="1"/>
      <c r="E33" s="1"/>
      <c r="F33"/>
    </row>
    <row r="36" spans="1:7" x14ac:dyDescent="0.3">
      <c r="D36" s="1"/>
      <c r="E36" s="1"/>
      <c r="F36"/>
      <c r="G36"/>
    </row>
    <row r="37" spans="1:7" x14ac:dyDescent="0.3">
      <c r="E37" s="1"/>
      <c r="F37"/>
      <c r="G37"/>
    </row>
    <row r="39" spans="1:7" x14ac:dyDescent="0.3">
      <c r="E39" s="15"/>
      <c r="F39" s="15"/>
    </row>
    <row r="40" spans="1:7" x14ac:dyDescent="0.3">
      <c r="E40" s="15"/>
      <c r="F40" s="15"/>
    </row>
    <row r="41" spans="1:7" x14ac:dyDescent="0.3">
      <c r="E41" s="15"/>
      <c r="F41" s="15"/>
    </row>
    <row r="42" spans="1:7" x14ac:dyDescent="0.3">
      <c r="E42" s="15"/>
      <c r="F42" s="15"/>
    </row>
    <row r="43" spans="1:7" x14ac:dyDescent="0.3">
      <c r="E43" s="15"/>
      <c r="F43" s="15"/>
    </row>
    <row r="44" spans="1:7" x14ac:dyDescent="0.3">
      <c r="E44" s="15"/>
      <c r="F44" s="15"/>
    </row>
    <row r="45" spans="1:7" x14ac:dyDescent="0.3">
      <c r="E45" s="15"/>
      <c r="F45" s="15"/>
    </row>
    <row r="46" spans="1:7" x14ac:dyDescent="0.3">
      <c r="E46" s="15"/>
      <c r="F46" s="15"/>
    </row>
    <row r="47" spans="1:7" x14ac:dyDescent="0.3">
      <c r="E47" s="15"/>
      <c r="F47" s="15"/>
    </row>
    <row r="48" spans="1:7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zoomScale="80" zoomScaleNormal="80" workbookViewId="0">
      <selection activeCell="B33" sqref="B33:C34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44587</v>
      </c>
      <c r="B4" s="3" t="s">
        <v>44</v>
      </c>
      <c r="C4" s="10">
        <v>256</v>
      </c>
      <c r="D4" s="15">
        <v>3342</v>
      </c>
      <c r="E4" s="15">
        <f>+C4+D4</f>
        <v>3598</v>
      </c>
      <c r="F4" s="13">
        <v>33</v>
      </c>
      <c r="G4" s="13">
        <f>(1000/F4)*C4</f>
        <v>7757.575757575758</v>
      </c>
      <c r="I4" s="10">
        <v>159</v>
      </c>
      <c r="J4" s="15">
        <v>4142</v>
      </c>
      <c r="K4" s="15">
        <f t="shared" ref="K4:K20" si="0">+I4+J4</f>
        <v>4301</v>
      </c>
      <c r="L4" s="10">
        <v>33</v>
      </c>
      <c r="M4" s="10">
        <f t="shared" ref="M4:O19" si="1">+(C4-I4)/C4*100</f>
        <v>37.890625</v>
      </c>
      <c r="N4" s="10">
        <f t="shared" si="1"/>
        <v>-23.937761819269898</v>
      </c>
      <c r="O4" s="10">
        <f t="shared" si="1"/>
        <v>-19.538632573652031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44587</v>
      </c>
      <c r="B5" s="3" t="s">
        <v>37</v>
      </c>
      <c r="C5" s="10">
        <v>102</v>
      </c>
      <c r="D5" s="15">
        <v>3074</v>
      </c>
      <c r="E5" s="15">
        <f t="shared" ref="E5:E20" si="2">+C5+D5</f>
        <v>3176</v>
      </c>
      <c r="F5" s="13">
        <v>33</v>
      </c>
      <c r="G5" s="13">
        <f t="shared" ref="G5:G20" si="3">(1000/F5)*C5</f>
        <v>3090.909090909091</v>
      </c>
      <c r="I5" s="10">
        <v>111</v>
      </c>
      <c r="J5" s="15">
        <v>6054</v>
      </c>
      <c r="K5" s="15">
        <f t="shared" si="0"/>
        <v>6165</v>
      </c>
      <c r="L5" s="10">
        <v>33</v>
      </c>
      <c r="M5" s="10">
        <f t="shared" si="1"/>
        <v>-8.8235294117647065</v>
      </c>
      <c r="N5" s="10">
        <f t="shared" si="1"/>
        <v>-96.942094990240719</v>
      </c>
      <c r="O5" s="10">
        <f t="shared" si="1"/>
        <v>-94.112090680100764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44587</v>
      </c>
      <c r="B6" s="3" t="s">
        <v>39</v>
      </c>
      <c r="C6" s="10">
        <v>102</v>
      </c>
      <c r="D6" s="10">
        <v>6081</v>
      </c>
      <c r="E6" s="15">
        <f t="shared" si="2"/>
        <v>6183</v>
      </c>
      <c r="F6" s="13">
        <v>33</v>
      </c>
      <c r="G6" s="13">
        <f t="shared" si="3"/>
        <v>3090.909090909091</v>
      </c>
      <c r="H6" s="10" t="s">
        <v>194</v>
      </c>
      <c r="I6" s="10">
        <v>149</v>
      </c>
      <c r="J6" s="15">
        <v>17112</v>
      </c>
      <c r="K6" s="15">
        <f t="shared" si="0"/>
        <v>17261</v>
      </c>
      <c r="L6" s="10">
        <v>33</v>
      </c>
      <c r="M6" s="10">
        <f t="shared" si="1"/>
        <v>-46.078431372549019</v>
      </c>
      <c r="N6" s="10">
        <f t="shared" si="1"/>
        <v>-181.40108534780464</v>
      </c>
      <c r="O6" s="10">
        <f t="shared" si="1"/>
        <v>-179.16868833899403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44587</v>
      </c>
      <c r="B7" s="3" t="s">
        <v>38</v>
      </c>
      <c r="C7" s="10">
        <v>136</v>
      </c>
      <c r="D7" s="10">
        <v>3473</v>
      </c>
      <c r="E7" s="15">
        <f t="shared" si="2"/>
        <v>3609</v>
      </c>
      <c r="F7" s="13">
        <v>33</v>
      </c>
      <c r="G7" s="13">
        <f t="shared" si="3"/>
        <v>4121.212121212121</v>
      </c>
      <c r="I7" s="10">
        <v>116</v>
      </c>
      <c r="J7" s="15">
        <v>4251</v>
      </c>
      <c r="K7" s="15">
        <f t="shared" si="0"/>
        <v>4367</v>
      </c>
      <c r="L7" s="10">
        <v>33</v>
      </c>
      <c r="M7" s="10">
        <f t="shared" si="1"/>
        <v>14.705882352941178</v>
      </c>
      <c r="N7" s="10">
        <f t="shared" si="1"/>
        <v>-22.401382090411747</v>
      </c>
      <c r="O7" s="10">
        <f t="shared" si="1"/>
        <v>-21.003047935716264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44587</v>
      </c>
      <c r="B8" s="3" t="s">
        <v>36</v>
      </c>
      <c r="C8" s="10">
        <v>114</v>
      </c>
      <c r="D8" s="15">
        <v>11123</v>
      </c>
      <c r="E8" s="15">
        <f t="shared" si="2"/>
        <v>11237</v>
      </c>
      <c r="F8" s="13">
        <v>33</v>
      </c>
      <c r="G8" s="13">
        <f t="shared" si="3"/>
        <v>3454.5454545454545</v>
      </c>
      <c r="I8" s="10">
        <v>148</v>
      </c>
      <c r="J8" s="15">
        <v>5318</v>
      </c>
      <c r="K8" s="15">
        <f t="shared" si="0"/>
        <v>5466</v>
      </c>
      <c r="L8" s="10">
        <v>33</v>
      </c>
      <c r="M8" s="10">
        <f t="shared" si="1"/>
        <v>-29.82456140350877</v>
      </c>
      <c r="N8" s="10">
        <f t="shared" si="1"/>
        <v>52.189157601366546</v>
      </c>
      <c r="O8" s="10">
        <f t="shared" si="1"/>
        <v>51.357123787487765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44587</v>
      </c>
      <c r="B9" s="3" t="s">
        <v>203</v>
      </c>
      <c r="C9" s="10">
        <v>77</v>
      </c>
      <c r="D9" s="15">
        <v>4616</v>
      </c>
      <c r="E9" s="15">
        <f t="shared" si="2"/>
        <v>4693</v>
      </c>
      <c r="F9" s="13">
        <v>33</v>
      </c>
      <c r="G9" s="13">
        <f t="shared" si="3"/>
        <v>2333.3333333333335</v>
      </c>
      <c r="I9" s="10">
        <v>69</v>
      </c>
      <c r="J9" s="15">
        <v>3551</v>
      </c>
      <c r="K9" s="15">
        <f t="shared" si="0"/>
        <v>3620</v>
      </c>
      <c r="L9" s="10">
        <v>33</v>
      </c>
      <c r="M9" s="10">
        <f t="shared" si="1"/>
        <v>10.38961038961039</v>
      </c>
      <c r="N9" s="10">
        <f t="shared" si="1"/>
        <v>23.071923743500868</v>
      </c>
      <c r="O9" s="10">
        <f t="shared" si="1"/>
        <v>22.863839761346686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44587</v>
      </c>
      <c r="B10" s="3" t="s">
        <v>204</v>
      </c>
      <c r="C10" s="10">
        <v>123</v>
      </c>
      <c r="D10" s="15">
        <v>4352</v>
      </c>
      <c r="E10" s="15">
        <f t="shared" si="2"/>
        <v>4475</v>
      </c>
      <c r="F10" s="13">
        <v>33</v>
      </c>
      <c r="G10" s="13">
        <f t="shared" si="3"/>
        <v>3727.2727272727275</v>
      </c>
      <c r="I10" s="10">
        <v>98</v>
      </c>
      <c r="J10" s="15">
        <v>3877</v>
      </c>
      <c r="K10" s="15">
        <f t="shared" si="0"/>
        <v>3975</v>
      </c>
      <c r="L10" s="10">
        <v>33</v>
      </c>
      <c r="M10" s="10">
        <f t="shared" ref="M10:M11" si="4">+(C10-I10)/C10*100</f>
        <v>20.325203252032519</v>
      </c>
      <c r="N10" s="10">
        <f t="shared" ref="N10:N11" si="5">+(D10-J10)/D10*100</f>
        <v>10.914522058823529</v>
      </c>
      <c r="O10" s="10">
        <f t="shared" ref="O10:O11" si="6">+(E10-K10)/E10*100</f>
        <v>11.173184357541899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44587</v>
      </c>
      <c r="B11" s="3" t="s">
        <v>205</v>
      </c>
      <c r="C11" s="10">
        <v>108</v>
      </c>
      <c r="D11" s="15">
        <v>3684</v>
      </c>
      <c r="E11" s="15">
        <f t="shared" ref="E11" si="7">+C11+D11</f>
        <v>3792</v>
      </c>
      <c r="F11" s="13">
        <v>34</v>
      </c>
      <c r="G11" s="13">
        <f t="shared" ref="G11" si="8">(1000/F11)*C11</f>
        <v>3176.4705882352941</v>
      </c>
      <c r="I11" s="10">
        <v>117</v>
      </c>
      <c r="J11" s="15">
        <v>4065</v>
      </c>
      <c r="K11" s="15">
        <f t="shared" si="0"/>
        <v>4182</v>
      </c>
      <c r="L11" s="10">
        <v>33</v>
      </c>
      <c r="M11" s="10">
        <f t="shared" si="4"/>
        <v>-8.3333333333333321</v>
      </c>
      <c r="N11" s="10">
        <f t="shared" si="5"/>
        <v>-10.342019543973942</v>
      </c>
      <c r="O11" s="10">
        <f t="shared" si="6"/>
        <v>-10.284810126582279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44587</v>
      </c>
      <c r="B12" s="3" t="s">
        <v>206</v>
      </c>
      <c r="C12" s="10">
        <v>88</v>
      </c>
      <c r="D12" s="15">
        <v>3330</v>
      </c>
      <c r="E12" s="15">
        <f t="shared" si="2"/>
        <v>3418</v>
      </c>
      <c r="F12" s="13">
        <v>33</v>
      </c>
      <c r="G12" s="13">
        <f t="shared" si="3"/>
        <v>2666.666666666667</v>
      </c>
      <c r="I12" s="10">
        <v>94</v>
      </c>
      <c r="J12" s="15">
        <v>3405</v>
      </c>
      <c r="K12" s="15">
        <f t="shared" si="0"/>
        <v>3499</v>
      </c>
      <c r="L12" s="10">
        <v>33</v>
      </c>
      <c r="M12" s="10">
        <f t="shared" si="1"/>
        <v>-6.8181818181818175</v>
      </c>
      <c r="N12" s="10">
        <f t="shared" si="1"/>
        <v>-2.2522522522522523</v>
      </c>
      <c r="O12" s="10">
        <f t="shared" si="1"/>
        <v>-2.3698069046225863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A13" s="2">
        <v>44587</v>
      </c>
      <c r="B13" s="16" t="s">
        <v>42</v>
      </c>
      <c r="C13" s="10">
        <v>145</v>
      </c>
      <c r="D13" s="15">
        <v>6398</v>
      </c>
      <c r="E13" s="15">
        <f t="shared" si="2"/>
        <v>6543</v>
      </c>
      <c r="F13" s="13">
        <v>33</v>
      </c>
      <c r="G13" s="13">
        <f t="shared" si="3"/>
        <v>4393.939393939394</v>
      </c>
      <c r="I13" s="10">
        <v>89</v>
      </c>
      <c r="J13" s="15">
        <v>5792</v>
      </c>
      <c r="K13" s="15">
        <f t="shared" si="0"/>
        <v>5881</v>
      </c>
      <c r="L13" s="10">
        <v>33</v>
      </c>
      <c r="M13" s="10">
        <f t="shared" si="1"/>
        <v>38.620689655172413</v>
      </c>
      <c r="N13" s="10">
        <f t="shared" si="1"/>
        <v>9.4717099093466715</v>
      </c>
      <c r="O13" s="10">
        <f t="shared" si="1"/>
        <v>10.117683020021397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A14" s="2">
        <v>44587</v>
      </c>
      <c r="B14" s="16" t="s">
        <v>43</v>
      </c>
      <c r="C14" s="10">
        <v>82</v>
      </c>
      <c r="D14" s="15">
        <v>4741</v>
      </c>
      <c r="E14" s="15">
        <f t="shared" si="2"/>
        <v>4823</v>
      </c>
      <c r="F14" s="13">
        <v>33</v>
      </c>
      <c r="G14" s="13">
        <f t="shared" si="3"/>
        <v>2484.848484848485</v>
      </c>
      <c r="I14" s="10">
        <v>94</v>
      </c>
      <c r="J14" s="15">
        <v>6970</v>
      </c>
      <c r="K14" s="15">
        <f t="shared" si="0"/>
        <v>7064</v>
      </c>
      <c r="L14" s="10">
        <v>33</v>
      </c>
      <c r="M14" s="10">
        <f t="shared" si="1"/>
        <v>-14.634146341463413</v>
      </c>
      <c r="N14" s="10">
        <f t="shared" si="1"/>
        <v>-47.015397595444</v>
      </c>
      <c r="O14" s="10">
        <f t="shared" si="1"/>
        <v>-46.464855898818165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A15" s="2">
        <v>44587</v>
      </c>
      <c r="B15" s="16" t="s">
        <v>40</v>
      </c>
      <c r="C15" s="15">
        <v>105</v>
      </c>
      <c r="D15" s="15">
        <v>4543</v>
      </c>
      <c r="E15" s="15">
        <f t="shared" si="2"/>
        <v>4648</v>
      </c>
      <c r="F15" s="13">
        <v>33</v>
      </c>
      <c r="G15" s="13">
        <f t="shared" si="3"/>
        <v>3181.818181818182</v>
      </c>
      <c r="I15" s="15">
        <v>84</v>
      </c>
      <c r="J15" s="15">
        <v>5414</v>
      </c>
      <c r="K15" s="15">
        <f t="shared" si="0"/>
        <v>5498</v>
      </c>
      <c r="L15" s="10">
        <v>33</v>
      </c>
      <c r="M15" s="10">
        <f t="shared" si="1"/>
        <v>20</v>
      </c>
      <c r="N15" s="10">
        <f t="shared" si="1"/>
        <v>-19.172353070658154</v>
      </c>
      <c r="O15" s="10">
        <f t="shared" si="1"/>
        <v>-18.287435456110153</v>
      </c>
    </row>
    <row r="16" spans="1:31" x14ac:dyDescent="0.3">
      <c r="A16" s="2">
        <v>44587</v>
      </c>
      <c r="B16" s="16" t="s">
        <v>41</v>
      </c>
      <c r="C16" s="10">
        <v>154</v>
      </c>
      <c r="D16" s="15">
        <v>7035</v>
      </c>
      <c r="E16" s="15">
        <f t="shared" si="2"/>
        <v>7189</v>
      </c>
      <c r="F16" s="13">
        <v>33</v>
      </c>
      <c r="G16" s="13">
        <f t="shared" si="3"/>
        <v>4666.666666666667</v>
      </c>
      <c r="I16" s="10">
        <v>93</v>
      </c>
      <c r="J16" s="15">
        <v>7381</v>
      </c>
      <c r="K16" s="15">
        <f t="shared" si="0"/>
        <v>7474</v>
      </c>
      <c r="L16" s="10">
        <v>33</v>
      </c>
      <c r="M16" s="10">
        <f t="shared" si="1"/>
        <v>39.61038961038961</v>
      </c>
      <c r="N16" s="10">
        <f t="shared" si="1"/>
        <v>-4.9182658137882012</v>
      </c>
      <c r="O16" s="10">
        <f t="shared" si="1"/>
        <v>-3.9643900403394072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 s="2">
        <v>44587</v>
      </c>
      <c r="B17" s="16" t="s">
        <v>207</v>
      </c>
      <c r="C17" s="10">
        <v>22</v>
      </c>
      <c r="D17" s="15">
        <v>2365</v>
      </c>
      <c r="E17" s="15">
        <f t="shared" si="2"/>
        <v>2387</v>
      </c>
      <c r="F17" s="13">
        <v>33</v>
      </c>
      <c r="G17" s="13">
        <f t="shared" si="3"/>
        <v>666.66666666666674</v>
      </c>
      <c r="I17" s="10">
        <v>19</v>
      </c>
      <c r="J17" s="15">
        <v>2402</v>
      </c>
      <c r="K17" s="15">
        <f t="shared" si="0"/>
        <v>2421</v>
      </c>
      <c r="L17" s="10">
        <v>33</v>
      </c>
      <c r="M17" s="10">
        <f t="shared" si="1"/>
        <v>13.636363636363635</v>
      </c>
      <c r="N17" s="10">
        <f t="shared" si="1"/>
        <v>-1.5644820295983086</v>
      </c>
      <c r="O17" s="10">
        <f t="shared" si="1"/>
        <v>-1.4243820695433598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 s="2">
        <v>44587</v>
      </c>
      <c r="B18" s="16" t="s">
        <v>208</v>
      </c>
      <c r="C18" s="10">
        <v>161</v>
      </c>
      <c r="D18" s="15">
        <v>11772</v>
      </c>
      <c r="E18" s="15">
        <f t="shared" si="2"/>
        <v>11933</v>
      </c>
      <c r="F18" s="13">
        <v>33</v>
      </c>
      <c r="G18" s="13">
        <f t="shared" si="3"/>
        <v>4878.787878787879</v>
      </c>
      <c r="I18" s="10">
        <v>87</v>
      </c>
      <c r="J18" s="15">
        <v>2146</v>
      </c>
      <c r="K18" s="15">
        <f t="shared" si="0"/>
        <v>2233</v>
      </c>
      <c r="L18" s="10">
        <v>33</v>
      </c>
      <c r="M18" s="10">
        <f t="shared" si="1"/>
        <v>45.962732919254655</v>
      </c>
      <c r="N18" s="10">
        <f t="shared" si="1"/>
        <v>81.77030241250425</v>
      </c>
      <c r="O18" s="10">
        <f t="shared" si="1"/>
        <v>81.287186792927173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s="2">
        <v>44587</v>
      </c>
      <c r="B19" s="16" t="s">
        <v>209</v>
      </c>
      <c r="C19" s="10">
        <v>222</v>
      </c>
      <c r="D19" s="15">
        <v>3936</v>
      </c>
      <c r="E19" s="15">
        <f t="shared" si="2"/>
        <v>4158</v>
      </c>
      <c r="F19" s="13">
        <v>33</v>
      </c>
      <c r="G19" s="13">
        <f t="shared" si="3"/>
        <v>6727.2727272727279</v>
      </c>
      <c r="I19" s="10">
        <v>117</v>
      </c>
      <c r="J19" s="15">
        <v>2023</v>
      </c>
      <c r="K19" s="15">
        <f t="shared" si="0"/>
        <v>2140</v>
      </c>
      <c r="L19" s="10">
        <v>33</v>
      </c>
      <c r="M19" s="10">
        <f>+(C19-I19)/C19*100</f>
        <v>47.297297297297298</v>
      </c>
      <c r="N19" s="10">
        <f t="shared" si="1"/>
        <v>48.602642276422763</v>
      </c>
      <c r="O19" s="10">
        <f t="shared" si="1"/>
        <v>48.532948532948531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s="2">
        <v>44587</v>
      </c>
      <c r="B20" s="16" t="s">
        <v>210</v>
      </c>
      <c r="C20" s="10">
        <v>72</v>
      </c>
      <c r="D20" s="15">
        <v>1889</v>
      </c>
      <c r="E20" s="15">
        <f t="shared" si="2"/>
        <v>1961</v>
      </c>
      <c r="F20" s="13">
        <v>33</v>
      </c>
      <c r="G20" s="13">
        <f t="shared" si="3"/>
        <v>2181.818181818182</v>
      </c>
      <c r="I20" s="10">
        <v>86</v>
      </c>
      <c r="J20" s="15">
        <v>280.3</v>
      </c>
      <c r="K20" s="15">
        <f t="shared" si="0"/>
        <v>366.3</v>
      </c>
      <c r="L20" s="10">
        <v>33</v>
      </c>
      <c r="M20" s="10">
        <f t="shared" ref="M20:O20" si="9">+(C20-I20)/C20*100</f>
        <v>-19.444444444444446</v>
      </c>
      <c r="N20" s="10">
        <f t="shared" si="9"/>
        <v>85.161461090524099</v>
      </c>
      <c r="O20" s="10">
        <f t="shared" si="9"/>
        <v>81.320754716981142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23"/>
      <c r="F22" s="10" t="s">
        <v>68</v>
      </c>
      <c r="G22" s="10" t="s">
        <v>69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A23" s="10" t="s">
        <v>216</v>
      </c>
      <c r="F23" s="13">
        <f>AVERAGE(G5:G20)</f>
        <v>3427.6960784313724</v>
      </c>
      <c r="G23" s="10">
        <f>_xlfn.STDEV.S(G4:G20)</f>
        <v>1693.1792507970874</v>
      </c>
      <c r="L23" t="s">
        <v>192</v>
      </c>
      <c r="M23">
        <f>AVERAGE(M4,M7,M9,M10,M13,M15,M16,M17,M18,M19)</f>
        <v>28.843879411306165</v>
      </c>
      <c r="N23"/>
      <c r="O23"/>
      <c r="P23" s="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3">
      <c r="A24" s="10" t="s">
        <v>215</v>
      </c>
    </row>
    <row r="25" spans="1:31" x14ac:dyDescent="0.3">
      <c r="A25"/>
      <c r="B25" s="10" t="s">
        <v>55</v>
      </c>
      <c r="G25"/>
      <c r="H25"/>
      <c r="I25"/>
      <c r="J25"/>
      <c r="K25"/>
      <c r="L25"/>
      <c r="M25"/>
      <c r="N25"/>
      <c r="O25"/>
      <c r="P25"/>
    </row>
    <row r="26" spans="1:31" x14ac:dyDescent="0.3">
      <c r="A26"/>
      <c r="B26" s="10" t="s">
        <v>56</v>
      </c>
      <c r="C26" s="10" t="s">
        <v>57</v>
      </c>
      <c r="G26"/>
      <c r="H26"/>
      <c r="I26"/>
      <c r="J26"/>
      <c r="K26"/>
      <c r="L26"/>
      <c r="M26"/>
      <c r="N26"/>
      <c r="O26"/>
      <c r="P26"/>
    </row>
    <row r="27" spans="1:31" x14ac:dyDescent="0.3">
      <c r="A27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/>
      <c r="I27"/>
      <c r="J27"/>
      <c r="K27"/>
      <c r="L27"/>
      <c r="M27"/>
      <c r="N27"/>
      <c r="O27"/>
      <c r="P27"/>
    </row>
    <row r="28" spans="1:31" x14ac:dyDescent="0.3">
      <c r="A28" t="s">
        <v>174</v>
      </c>
      <c r="B28"/>
      <c r="D28" s="1">
        <v>33</v>
      </c>
      <c r="E28" s="1">
        <f>B28+C28</f>
        <v>0</v>
      </c>
      <c r="F28">
        <f>(1000/D28)*E28</f>
        <v>0</v>
      </c>
      <c r="G28">
        <f>(1000/D28)*B28</f>
        <v>0</v>
      </c>
      <c r="H28"/>
      <c r="I28"/>
      <c r="J28"/>
      <c r="K28"/>
      <c r="L28"/>
      <c r="M28"/>
      <c r="N28"/>
      <c r="O28"/>
      <c r="P28"/>
    </row>
    <row r="29" spans="1:31" x14ac:dyDescent="0.3">
      <c r="A29" t="s">
        <v>182</v>
      </c>
      <c r="B29"/>
      <c r="D29" s="1">
        <v>33</v>
      </c>
      <c r="E29" s="1">
        <f t="shared" ref="E29:E32" si="10">B29+C29</f>
        <v>0</v>
      </c>
      <c r="F29">
        <f t="shared" ref="F29:F32" si="11">(1000/D29)*E29</f>
        <v>0</v>
      </c>
      <c r="G29">
        <f t="shared" ref="G29:G32" si="12">(1000/D29)*B29</f>
        <v>0</v>
      </c>
      <c r="H29" s="5"/>
      <c r="I29"/>
      <c r="J29"/>
      <c r="K29"/>
      <c r="L29"/>
      <c r="M29"/>
      <c r="N29"/>
      <c r="O29"/>
      <c r="P29"/>
    </row>
    <row r="30" spans="1:31" x14ac:dyDescent="0.3">
      <c r="A30" t="s">
        <v>188</v>
      </c>
      <c r="B30"/>
      <c r="D30" s="1">
        <v>33</v>
      </c>
      <c r="E30" s="1">
        <f t="shared" si="10"/>
        <v>0</v>
      </c>
      <c r="F30">
        <f t="shared" si="11"/>
        <v>0</v>
      </c>
      <c r="G30">
        <f t="shared" si="12"/>
        <v>0</v>
      </c>
      <c r="H30" s="5"/>
      <c r="I30"/>
      <c r="J30"/>
      <c r="K30"/>
      <c r="L30"/>
      <c r="M30"/>
      <c r="N30"/>
      <c r="O30"/>
      <c r="P30"/>
    </row>
    <row r="31" spans="1:31" x14ac:dyDescent="0.3">
      <c r="A31" s="10" t="s">
        <v>197</v>
      </c>
      <c r="B31" s="10">
        <v>52</v>
      </c>
      <c r="C31" s="10">
        <v>4263</v>
      </c>
      <c r="D31" s="1">
        <v>33</v>
      </c>
      <c r="E31" s="1">
        <f t="shared" si="10"/>
        <v>4315</v>
      </c>
      <c r="F31">
        <f t="shared" si="11"/>
        <v>130757.57575757576</v>
      </c>
      <c r="G31">
        <f t="shared" si="12"/>
        <v>1575.7575757575758</v>
      </c>
      <c r="H31"/>
      <c r="I31"/>
      <c r="J31"/>
      <c r="K31"/>
      <c r="L31"/>
      <c r="M31"/>
      <c r="N31"/>
      <c r="O31"/>
      <c r="P31"/>
    </row>
    <row r="32" spans="1:31" x14ac:dyDescent="0.3">
      <c r="A32" s="10" t="s">
        <v>198</v>
      </c>
      <c r="B32"/>
      <c r="D32" s="1">
        <v>33</v>
      </c>
      <c r="E32" s="1">
        <f t="shared" si="10"/>
        <v>0</v>
      </c>
      <c r="F32">
        <f t="shared" si="11"/>
        <v>0</v>
      </c>
      <c r="G32">
        <f t="shared" si="12"/>
        <v>0</v>
      </c>
      <c r="H32"/>
      <c r="I32"/>
      <c r="J32"/>
      <c r="K32"/>
      <c r="L32"/>
      <c r="M32"/>
      <c r="N32"/>
      <c r="O32"/>
      <c r="P32"/>
    </row>
    <row r="33" spans="1:7" x14ac:dyDescent="0.3">
      <c r="A33" s="10" t="s">
        <v>213</v>
      </c>
      <c r="B33" s="1">
        <v>148</v>
      </c>
      <c r="C33" s="10">
        <v>4407</v>
      </c>
      <c r="D33" s="1">
        <v>33</v>
      </c>
      <c r="E33" s="1">
        <f t="shared" ref="E33:E34" si="13">B33+C33</f>
        <v>4555</v>
      </c>
      <c r="F33">
        <f t="shared" ref="F33:F34" si="14">(1000/D33)*E33</f>
        <v>138030.30303030304</v>
      </c>
      <c r="G33">
        <f t="shared" ref="G33:G34" si="15">(1000/D33)*B33</f>
        <v>4484.848484848485</v>
      </c>
    </row>
    <row r="34" spans="1:7" x14ac:dyDescent="0.3">
      <c r="A34" s="10" t="s">
        <v>214</v>
      </c>
      <c r="B34" s="10">
        <v>93</v>
      </c>
      <c r="C34" s="10">
        <v>4572</v>
      </c>
      <c r="D34" s="1">
        <v>33</v>
      </c>
      <c r="E34" s="1">
        <f t="shared" si="13"/>
        <v>4665</v>
      </c>
      <c r="F34">
        <f t="shared" si="14"/>
        <v>141363.63636363638</v>
      </c>
      <c r="G34">
        <f t="shared" si="15"/>
        <v>2818.1818181818185</v>
      </c>
    </row>
    <row r="36" spans="1:7" x14ac:dyDescent="0.3">
      <c r="B36" s="10" t="s">
        <v>217</v>
      </c>
      <c r="D36" s="1"/>
      <c r="E36" s="1"/>
      <c r="F36"/>
      <c r="G36"/>
    </row>
    <row r="37" spans="1:7" x14ac:dyDescent="0.3">
      <c r="E37" s="1"/>
      <c r="F37"/>
      <c r="G37"/>
    </row>
    <row r="39" spans="1:7" x14ac:dyDescent="0.3">
      <c r="E39" s="15"/>
      <c r="F39" s="15"/>
    </row>
    <row r="40" spans="1:7" x14ac:dyDescent="0.3">
      <c r="E40" s="15"/>
      <c r="F40" s="15"/>
    </row>
    <row r="41" spans="1:7" x14ac:dyDescent="0.3">
      <c r="E41" s="15"/>
      <c r="F41" s="15"/>
    </row>
    <row r="42" spans="1:7" x14ac:dyDescent="0.3">
      <c r="E42" s="15"/>
      <c r="F42" s="15"/>
    </row>
    <row r="43" spans="1:7" x14ac:dyDescent="0.3">
      <c r="E43" s="15"/>
      <c r="F43" s="15"/>
    </row>
    <row r="44" spans="1:7" x14ac:dyDescent="0.3">
      <c r="E44" s="15"/>
      <c r="F44" s="15"/>
    </row>
    <row r="45" spans="1:7" x14ac:dyDescent="0.3">
      <c r="E45" s="15"/>
      <c r="F45" s="15"/>
    </row>
    <row r="46" spans="1:7" x14ac:dyDescent="0.3">
      <c r="E46" s="15"/>
      <c r="F46" s="15"/>
    </row>
    <row r="47" spans="1:7" x14ac:dyDescent="0.3">
      <c r="E47" s="15"/>
      <c r="F47" s="15"/>
    </row>
    <row r="48" spans="1:7" x14ac:dyDescent="0.3">
      <c r="E48" s="15"/>
      <c r="F48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A4" sqref="A4:P13"/>
    </sheetView>
  </sheetViews>
  <sheetFormatPr defaultColWidth="9.109375" defaultRowHeight="14.4" x14ac:dyDescent="0.3"/>
  <cols>
    <col min="1" max="1" width="17.6640625" style="10" customWidth="1"/>
    <col min="2" max="2" width="18.88671875" style="10" customWidth="1"/>
    <col min="3" max="4" width="14" style="10" customWidth="1"/>
    <col min="5" max="5" width="15.6640625" style="10" customWidth="1"/>
    <col min="6" max="6" width="9.109375" style="10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44441</v>
      </c>
      <c r="B4" s="10">
        <v>1</v>
      </c>
      <c r="C4" s="10">
        <v>239</v>
      </c>
      <c r="D4" s="15">
        <v>4810</v>
      </c>
      <c r="E4" s="15">
        <f>+C4+D4</f>
        <v>5049</v>
      </c>
      <c r="F4" s="15">
        <v>50</v>
      </c>
      <c r="G4" s="13">
        <f>(1000/F4)*C4</f>
        <v>4780</v>
      </c>
      <c r="I4" s="10">
        <v>93</v>
      </c>
      <c r="J4" s="15">
        <v>4998</v>
      </c>
      <c r="K4" s="15">
        <f>I4+J4</f>
        <v>5091</v>
      </c>
      <c r="L4" s="15">
        <v>50</v>
      </c>
      <c r="M4" s="10">
        <f>+(C4-I4)/C4*100</f>
        <v>61.087866108786613</v>
      </c>
      <c r="N4" s="10">
        <f>+(D4-J4)/D4*100</f>
        <v>-3.9085239085239087</v>
      </c>
      <c r="O4" s="10">
        <f>+(E4-K4)/E4*100</f>
        <v>-0.83184789067142006</v>
      </c>
      <c r="P4" s="13">
        <f>(1000/L4)*I4</f>
        <v>1860</v>
      </c>
    </row>
    <row r="5" spans="1:16" x14ac:dyDescent="0.3">
      <c r="A5" s="2">
        <v>44441</v>
      </c>
      <c r="B5" s="10">
        <v>2</v>
      </c>
      <c r="C5" s="10">
        <v>608</v>
      </c>
      <c r="D5" s="15">
        <v>5430</v>
      </c>
      <c r="E5" s="15">
        <f t="shared" ref="E5:E13" si="0">+C5+D5</f>
        <v>6038</v>
      </c>
      <c r="F5" s="10">
        <v>50</v>
      </c>
      <c r="G5" s="13">
        <f t="shared" ref="G5:G13" si="1">(1000/F5)*C5</f>
        <v>12160</v>
      </c>
      <c r="I5" s="10">
        <v>182</v>
      </c>
      <c r="J5" s="15">
        <v>7318</v>
      </c>
      <c r="K5" s="15">
        <f t="shared" ref="K5:K13" si="2">I5+J5</f>
        <v>7500</v>
      </c>
      <c r="L5" s="10">
        <v>50</v>
      </c>
      <c r="M5" s="10">
        <f t="shared" ref="M5:O13" si="3">+(C5-I5)/C5*100</f>
        <v>70.06578947368422</v>
      </c>
      <c r="N5" s="10">
        <f t="shared" si="3"/>
        <v>-34.769797421731127</v>
      </c>
      <c r="O5" s="10">
        <f t="shared" si="3"/>
        <v>-24.213315667439549</v>
      </c>
      <c r="P5" s="13">
        <f t="shared" ref="P5:P13" si="4">(1000/L5)*I5</f>
        <v>3640</v>
      </c>
    </row>
    <row r="6" spans="1:16" x14ac:dyDescent="0.3">
      <c r="A6" s="2">
        <v>44441</v>
      </c>
      <c r="B6" s="10">
        <v>3</v>
      </c>
      <c r="C6" s="10">
        <v>391</v>
      </c>
      <c r="D6" s="15">
        <v>7175</v>
      </c>
      <c r="E6" s="15">
        <f t="shared" si="0"/>
        <v>7566</v>
      </c>
      <c r="F6" s="10">
        <v>50</v>
      </c>
      <c r="G6" s="13">
        <f t="shared" si="1"/>
        <v>7820</v>
      </c>
      <c r="I6" s="10">
        <v>176</v>
      </c>
      <c r="J6" s="15">
        <v>4920</v>
      </c>
      <c r="K6" s="15">
        <f t="shared" si="2"/>
        <v>5096</v>
      </c>
      <c r="L6" s="10">
        <v>50</v>
      </c>
      <c r="M6" s="10">
        <f t="shared" si="3"/>
        <v>54.987212276214834</v>
      </c>
      <c r="N6" s="10">
        <f t="shared" si="3"/>
        <v>31.428571428571427</v>
      </c>
      <c r="O6" s="10">
        <f t="shared" si="3"/>
        <v>32.646048109965633</v>
      </c>
      <c r="P6" s="13">
        <f t="shared" si="4"/>
        <v>3520</v>
      </c>
    </row>
    <row r="7" spans="1:16" x14ac:dyDescent="0.3">
      <c r="A7" s="2">
        <v>44441</v>
      </c>
      <c r="B7" s="10">
        <v>4</v>
      </c>
      <c r="C7" s="10">
        <v>230</v>
      </c>
      <c r="D7" s="15">
        <v>5418</v>
      </c>
      <c r="E7" s="15">
        <f t="shared" si="0"/>
        <v>5648</v>
      </c>
      <c r="F7" s="10">
        <v>50</v>
      </c>
      <c r="G7" s="13">
        <f t="shared" si="1"/>
        <v>4600</v>
      </c>
      <c r="I7" s="10">
        <v>185</v>
      </c>
      <c r="J7" s="15">
        <v>3161</v>
      </c>
      <c r="K7" s="15">
        <f t="shared" si="2"/>
        <v>3346</v>
      </c>
      <c r="L7" s="10">
        <v>50</v>
      </c>
      <c r="M7" s="10">
        <f t="shared" si="3"/>
        <v>19.565217391304348</v>
      </c>
      <c r="N7" s="10">
        <f t="shared" si="3"/>
        <v>41.657438169066076</v>
      </c>
      <c r="O7" s="10">
        <f t="shared" si="3"/>
        <v>40.757790368271955</v>
      </c>
      <c r="P7" s="13">
        <f t="shared" si="4"/>
        <v>3700</v>
      </c>
    </row>
    <row r="8" spans="1:16" x14ac:dyDescent="0.3">
      <c r="A8" s="2">
        <v>44441</v>
      </c>
      <c r="B8" s="10">
        <v>5</v>
      </c>
      <c r="C8" s="10">
        <v>343</v>
      </c>
      <c r="D8" s="15">
        <v>9474</v>
      </c>
      <c r="E8" s="15">
        <f t="shared" si="0"/>
        <v>9817</v>
      </c>
      <c r="F8" s="10">
        <v>50</v>
      </c>
      <c r="G8" s="13">
        <f t="shared" si="1"/>
        <v>6860</v>
      </c>
      <c r="I8" s="10">
        <v>740</v>
      </c>
      <c r="J8" s="15">
        <v>6870</v>
      </c>
      <c r="K8" s="15">
        <f t="shared" si="2"/>
        <v>7610</v>
      </c>
      <c r="L8" s="10">
        <v>50</v>
      </c>
      <c r="M8" s="10">
        <f t="shared" si="3"/>
        <v>-115.74344023323616</v>
      </c>
      <c r="N8" s="10">
        <f t="shared" si="3"/>
        <v>27.485750474984165</v>
      </c>
      <c r="O8" s="10">
        <f t="shared" si="3"/>
        <v>22.481409799327697</v>
      </c>
      <c r="P8" s="13">
        <f t="shared" si="4"/>
        <v>14800</v>
      </c>
    </row>
    <row r="9" spans="1:16" x14ac:dyDescent="0.3">
      <c r="A9" s="2">
        <v>44441</v>
      </c>
      <c r="B9" s="10">
        <v>6</v>
      </c>
      <c r="C9" s="10">
        <v>313</v>
      </c>
      <c r="D9" s="15">
        <v>9338</v>
      </c>
      <c r="E9" s="15">
        <f t="shared" si="0"/>
        <v>9651</v>
      </c>
      <c r="F9" s="10">
        <v>50</v>
      </c>
      <c r="G9" s="13">
        <f t="shared" si="1"/>
        <v>6260</v>
      </c>
      <c r="I9" s="10">
        <v>181</v>
      </c>
      <c r="J9" s="15">
        <v>6363</v>
      </c>
      <c r="K9" s="15">
        <f t="shared" si="2"/>
        <v>6544</v>
      </c>
      <c r="L9" s="10">
        <v>50</v>
      </c>
      <c r="M9" s="10">
        <f t="shared" si="3"/>
        <v>42.172523961661341</v>
      </c>
      <c r="N9" s="10">
        <f t="shared" si="3"/>
        <v>31.859070464767612</v>
      </c>
      <c r="O9" s="10">
        <f t="shared" si="3"/>
        <v>32.193555072013261</v>
      </c>
      <c r="P9" s="13">
        <f t="shared" si="4"/>
        <v>3620</v>
      </c>
    </row>
    <row r="10" spans="1:16" x14ac:dyDescent="0.3">
      <c r="A10" s="2">
        <v>44441</v>
      </c>
      <c r="B10" s="10">
        <v>7</v>
      </c>
      <c r="C10" s="10">
        <v>226</v>
      </c>
      <c r="D10" s="15">
        <v>9260</v>
      </c>
      <c r="E10" s="15">
        <f t="shared" si="0"/>
        <v>9486</v>
      </c>
      <c r="F10" s="10">
        <v>50</v>
      </c>
      <c r="G10" s="13">
        <f t="shared" si="1"/>
        <v>4520</v>
      </c>
      <c r="I10" s="10">
        <v>178</v>
      </c>
      <c r="J10" s="15">
        <v>8176</v>
      </c>
      <c r="K10" s="15">
        <f t="shared" si="2"/>
        <v>8354</v>
      </c>
      <c r="L10" s="10">
        <v>50</v>
      </c>
      <c r="M10" s="10">
        <f t="shared" si="3"/>
        <v>21.238938053097346</v>
      </c>
      <c r="N10" s="10">
        <f t="shared" si="3"/>
        <v>11.706263498920086</v>
      </c>
      <c r="O10" s="10">
        <f t="shared" si="3"/>
        <v>11.933375500737929</v>
      </c>
      <c r="P10" s="13">
        <f t="shared" si="4"/>
        <v>3560</v>
      </c>
    </row>
    <row r="11" spans="1:16" x14ac:dyDescent="0.3">
      <c r="A11" s="2">
        <v>44441</v>
      </c>
      <c r="B11" s="10">
        <v>8</v>
      </c>
      <c r="C11" s="10">
        <v>118</v>
      </c>
      <c r="D11" s="15">
        <v>9562</v>
      </c>
      <c r="E11" s="15">
        <f t="shared" si="0"/>
        <v>9680</v>
      </c>
      <c r="F11" s="10">
        <v>50</v>
      </c>
      <c r="G11" s="13">
        <f t="shared" si="1"/>
        <v>2360</v>
      </c>
      <c r="I11" s="10">
        <v>113</v>
      </c>
      <c r="J11" s="15">
        <v>3654</v>
      </c>
      <c r="K11" s="15">
        <f t="shared" si="2"/>
        <v>3767</v>
      </c>
      <c r="L11" s="10">
        <v>50</v>
      </c>
      <c r="M11" s="10">
        <f t="shared" si="3"/>
        <v>4.2372881355932197</v>
      </c>
      <c r="N11" s="10">
        <f t="shared" si="3"/>
        <v>61.786237188872619</v>
      </c>
      <c r="O11" s="10">
        <f t="shared" si="3"/>
        <v>61.084710743801651</v>
      </c>
      <c r="P11" s="13">
        <f t="shared" si="4"/>
        <v>2260</v>
      </c>
    </row>
    <row r="12" spans="1:16" x14ac:dyDescent="0.3">
      <c r="A12" s="2">
        <v>44441</v>
      </c>
      <c r="B12" s="10">
        <v>9</v>
      </c>
      <c r="C12" s="10">
        <v>78</v>
      </c>
      <c r="D12" s="15">
        <v>11911</v>
      </c>
      <c r="E12" s="15">
        <f t="shared" si="0"/>
        <v>11989</v>
      </c>
      <c r="F12" s="10">
        <v>50</v>
      </c>
      <c r="G12" s="13">
        <f t="shared" si="1"/>
        <v>1560</v>
      </c>
      <c r="I12" s="10">
        <v>179</v>
      </c>
      <c r="J12" s="15">
        <v>12643</v>
      </c>
      <c r="K12" s="15">
        <f t="shared" si="2"/>
        <v>12822</v>
      </c>
      <c r="L12" s="10">
        <v>50</v>
      </c>
      <c r="M12" s="10">
        <f t="shared" si="3"/>
        <v>-129.4871794871795</v>
      </c>
      <c r="N12" s="10">
        <f t="shared" si="3"/>
        <v>-6.1455797162286965</v>
      </c>
      <c r="O12" s="10">
        <f t="shared" si="3"/>
        <v>-6.9480356993911085</v>
      </c>
      <c r="P12" s="13">
        <f t="shared" si="4"/>
        <v>3580</v>
      </c>
    </row>
    <row r="13" spans="1:16" x14ac:dyDescent="0.3">
      <c r="A13" s="2">
        <v>44441</v>
      </c>
      <c r="B13" s="10">
        <v>10</v>
      </c>
      <c r="C13" s="10">
        <v>147</v>
      </c>
      <c r="D13" s="15">
        <v>10881</v>
      </c>
      <c r="E13" s="15">
        <f t="shared" si="0"/>
        <v>11028</v>
      </c>
      <c r="F13" s="10">
        <v>50</v>
      </c>
      <c r="G13" s="13">
        <f t="shared" si="1"/>
        <v>2940</v>
      </c>
      <c r="I13" s="10">
        <v>239</v>
      </c>
      <c r="J13" s="15">
        <v>11124</v>
      </c>
      <c r="K13" s="15">
        <f t="shared" si="2"/>
        <v>11363</v>
      </c>
      <c r="L13" s="10">
        <v>50</v>
      </c>
      <c r="M13" s="10">
        <f t="shared" si="3"/>
        <v>-62.585034013605444</v>
      </c>
      <c r="N13" s="10">
        <f t="shared" si="3"/>
        <v>-2.2332506203473943</v>
      </c>
      <c r="O13" s="10">
        <f t="shared" si="3"/>
        <v>-3.0377221617700401</v>
      </c>
      <c r="P13" s="13">
        <f t="shared" si="4"/>
        <v>4780</v>
      </c>
    </row>
    <row r="14" spans="1:16" x14ac:dyDescent="0.3">
      <c r="G14" s="13"/>
      <c r="P14" s="13"/>
    </row>
    <row r="15" spans="1:16" x14ac:dyDescent="0.3">
      <c r="A15" s="10" t="s">
        <v>85</v>
      </c>
    </row>
    <row r="19" spans="3:7" x14ac:dyDescent="0.3">
      <c r="F19" s="13"/>
      <c r="G19" s="13"/>
    </row>
    <row r="20" spans="3:7" x14ac:dyDescent="0.3">
      <c r="C20" s="15"/>
      <c r="D20" s="15"/>
      <c r="E20" s="15"/>
      <c r="F20" s="13"/>
      <c r="G20" s="13"/>
    </row>
    <row r="21" spans="3:7" x14ac:dyDescent="0.3">
      <c r="C21" s="15"/>
      <c r="E21" s="15"/>
      <c r="F21" s="13"/>
      <c r="G21" s="13"/>
    </row>
    <row r="22" spans="3:7" x14ac:dyDescent="0.3">
      <c r="C22" s="15"/>
    </row>
    <row r="23" spans="3:7" x14ac:dyDescent="0.3">
      <c r="C23" s="15"/>
    </row>
    <row r="24" spans="3:7" x14ac:dyDescent="0.3">
      <c r="C24" s="15"/>
    </row>
    <row r="25" spans="3:7" x14ac:dyDescent="0.3">
      <c r="C25" s="15"/>
    </row>
    <row r="26" spans="3:7" x14ac:dyDescent="0.3">
      <c r="C26" s="15"/>
      <c r="E26" s="15"/>
      <c r="F26" s="15"/>
      <c r="G26" s="15"/>
    </row>
    <row r="27" spans="3:7" x14ac:dyDescent="0.3">
      <c r="C27" s="15"/>
    </row>
    <row r="28" spans="3:7" x14ac:dyDescent="0.3">
      <c r="C28" s="15"/>
    </row>
    <row r="29" spans="3:7" x14ac:dyDescent="0.3">
      <c r="C29" s="15"/>
      <c r="E29" s="15"/>
      <c r="F29" s="15"/>
    </row>
    <row r="30" spans="3:7" x14ac:dyDescent="0.3">
      <c r="C30" s="15"/>
    </row>
    <row r="31" spans="3:7" x14ac:dyDescent="0.3">
      <c r="C31" s="15"/>
      <c r="E31" s="15"/>
      <c r="F31" s="15"/>
    </row>
    <row r="32" spans="3:7" x14ac:dyDescent="0.3">
      <c r="C32" s="15"/>
      <c r="E32" s="15"/>
      <c r="F32" s="15"/>
    </row>
    <row r="33" spans="3:6" x14ac:dyDescent="0.3">
      <c r="C33" s="15"/>
      <c r="E33" s="15"/>
      <c r="F33" s="15"/>
    </row>
    <row r="34" spans="3:6" x14ac:dyDescent="0.3">
      <c r="C34" s="15"/>
      <c r="E34" s="15"/>
      <c r="F34" s="15"/>
    </row>
    <row r="35" spans="3:6" x14ac:dyDescent="0.3">
      <c r="C35" s="15"/>
    </row>
    <row r="36" spans="3:6" x14ac:dyDescent="0.3">
      <c r="C36" s="15"/>
    </row>
    <row r="37" spans="3:6" x14ac:dyDescent="0.3">
      <c r="C37" s="15"/>
    </row>
    <row r="38" spans="3:6" x14ac:dyDescent="0.3">
      <c r="C38" s="15"/>
    </row>
    <row r="39" spans="3:6" x14ac:dyDescent="0.3">
      <c r="C39" s="15"/>
    </row>
    <row r="40" spans="3:6" x14ac:dyDescent="0.3">
      <c r="C40" s="15"/>
    </row>
    <row r="41" spans="3:6" x14ac:dyDescent="0.3">
      <c r="C41" s="15"/>
    </row>
    <row r="42" spans="3:6" x14ac:dyDescent="0.3">
      <c r="C42" s="15"/>
    </row>
    <row r="43" spans="3:6" x14ac:dyDescent="0.3">
      <c r="C43" s="15"/>
    </row>
    <row r="44" spans="3:6" x14ac:dyDescent="0.3">
      <c r="C44" s="15"/>
    </row>
    <row r="45" spans="3:6" x14ac:dyDescent="0.3">
      <c r="C45" s="15"/>
    </row>
    <row r="46" spans="3:6" x14ac:dyDescent="0.3">
      <c r="C46" s="15"/>
    </row>
    <row r="47" spans="3:6" x14ac:dyDescent="0.3">
      <c r="C47" s="15"/>
    </row>
    <row r="48" spans="3:6" x14ac:dyDescent="0.3">
      <c r="C48" s="15"/>
    </row>
    <row r="49" spans="2:3" x14ac:dyDescent="0.3">
      <c r="C49" s="15"/>
    </row>
    <row r="50" spans="2:3" x14ac:dyDescent="0.3">
      <c r="C50" s="15"/>
    </row>
    <row r="51" spans="2:3" x14ac:dyDescent="0.3">
      <c r="C51" s="15"/>
    </row>
    <row r="52" spans="2:3" x14ac:dyDescent="0.3">
      <c r="C52" s="15"/>
    </row>
    <row r="53" spans="2:3" x14ac:dyDescent="0.3">
      <c r="C53" s="15"/>
    </row>
    <row r="54" spans="2:3" x14ac:dyDescent="0.3">
      <c r="C54" s="15"/>
    </row>
    <row r="55" spans="2:3" x14ac:dyDescent="0.3">
      <c r="C55" s="15"/>
    </row>
    <row r="56" spans="2:3" x14ac:dyDescent="0.3">
      <c r="C56" s="15"/>
    </row>
    <row r="57" spans="2:3" x14ac:dyDescent="0.3">
      <c r="C57" s="15"/>
    </row>
    <row r="58" spans="2:3" x14ac:dyDescent="0.3">
      <c r="C58" s="15"/>
    </row>
    <row r="59" spans="2:3" x14ac:dyDescent="0.3">
      <c r="C59" s="15"/>
    </row>
    <row r="60" spans="2:3" x14ac:dyDescent="0.3">
      <c r="B60" s="15"/>
      <c r="C60" s="15"/>
    </row>
    <row r="61" spans="2:3" x14ac:dyDescent="0.3">
      <c r="C61" s="15"/>
    </row>
    <row r="62" spans="2:3" x14ac:dyDescent="0.3">
      <c r="C62" s="15"/>
    </row>
    <row r="63" spans="2:3" x14ac:dyDescent="0.3">
      <c r="C63" s="15"/>
    </row>
    <row r="64" spans="2:3" x14ac:dyDescent="0.3">
      <c r="C64" s="15"/>
    </row>
    <row r="65" spans="3:3" x14ac:dyDescent="0.3">
      <c r="C65" s="15"/>
    </row>
    <row r="66" spans="3:3" x14ac:dyDescent="0.3">
      <c r="C66" s="15"/>
    </row>
    <row r="67" spans="3:3" x14ac:dyDescent="0.3">
      <c r="C67" s="15"/>
    </row>
    <row r="68" spans="3:3" x14ac:dyDescent="0.3">
      <c r="C68" s="15"/>
    </row>
    <row r="69" spans="3:3" x14ac:dyDescent="0.3">
      <c r="C69" s="15"/>
    </row>
    <row r="70" spans="3:3" x14ac:dyDescent="0.3">
      <c r="C70" s="15"/>
    </row>
    <row r="71" spans="3:3" x14ac:dyDescent="0.3">
      <c r="C71" s="15"/>
    </row>
    <row r="72" spans="3:3" x14ac:dyDescent="0.3">
      <c r="C72" s="15"/>
    </row>
    <row r="73" spans="3:3" x14ac:dyDescent="0.3">
      <c r="C73" s="15"/>
    </row>
    <row r="74" spans="3:3" x14ac:dyDescent="0.3">
      <c r="C74" s="15"/>
    </row>
    <row r="75" spans="3:3" x14ac:dyDescent="0.3">
      <c r="C75" s="15"/>
    </row>
    <row r="76" spans="3:3" x14ac:dyDescent="0.3">
      <c r="C76" s="15"/>
    </row>
    <row r="77" spans="3:3" x14ac:dyDescent="0.3">
      <c r="C77" s="15"/>
    </row>
    <row r="78" spans="3:3" x14ac:dyDescent="0.3">
      <c r="C78" s="15"/>
    </row>
    <row r="79" spans="3:3" x14ac:dyDescent="0.3">
      <c r="C79" s="15"/>
    </row>
    <row r="81" spans="3:3" x14ac:dyDescent="0.3">
      <c r="C81" s="15"/>
    </row>
    <row r="82" spans="3:3" x14ac:dyDescent="0.3">
      <c r="C82" s="15"/>
    </row>
    <row r="83" spans="3:3" x14ac:dyDescent="0.3">
      <c r="C83" s="15"/>
    </row>
    <row r="84" spans="3:3" x14ac:dyDescent="0.3">
      <c r="C84" s="15"/>
    </row>
    <row r="85" spans="3:3" x14ac:dyDescent="0.3">
      <c r="C85" s="15"/>
    </row>
    <row r="86" spans="3:3" x14ac:dyDescent="0.3">
      <c r="C86" s="15"/>
    </row>
    <row r="87" spans="3:3" x14ac:dyDescent="0.3">
      <c r="C87" s="15"/>
    </row>
    <row r="88" spans="3:3" x14ac:dyDescent="0.3">
      <c r="C88" s="15"/>
    </row>
    <row r="89" spans="3:3" x14ac:dyDescent="0.3">
      <c r="C89" s="15"/>
    </row>
    <row r="90" spans="3:3" x14ac:dyDescent="0.3">
      <c r="C90" s="15"/>
    </row>
    <row r="91" spans="3:3" x14ac:dyDescent="0.3">
      <c r="C91" s="15"/>
    </row>
    <row r="92" spans="3:3" x14ac:dyDescent="0.3">
      <c r="C92" s="15"/>
    </row>
    <row r="93" spans="3:3" x14ac:dyDescent="0.3">
      <c r="C93" s="15"/>
    </row>
    <row r="94" spans="3:3" x14ac:dyDescent="0.3">
      <c r="C94" s="15"/>
    </row>
    <row r="95" spans="3:3" x14ac:dyDescent="0.3">
      <c r="C95" s="15"/>
    </row>
    <row r="96" spans="3:3" x14ac:dyDescent="0.3">
      <c r="C96" s="15"/>
    </row>
    <row r="99" spans="3:3" x14ac:dyDescent="0.3">
      <c r="C99" s="15"/>
    </row>
    <row r="100" spans="3:3" x14ac:dyDescent="0.3">
      <c r="C100" s="15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zoomScale="80" zoomScaleNormal="80" workbookViewId="0">
      <selection activeCell="C28" sqref="C28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44588</v>
      </c>
      <c r="B4" s="3" t="s">
        <v>44</v>
      </c>
      <c r="C4" s="10">
        <v>111</v>
      </c>
      <c r="D4" s="15">
        <v>56476</v>
      </c>
      <c r="E4" s="15">
        <f>+C4+D4</f>
        <v>56587</v>
      </c>
      <c r="F4" s="13">
        <v>33</v>
      </c>
      <c r="G4" s="13">
        <f>(1000/F4)*C4</f>
        <v>3363.636363636364</v>
      </c>
      <c r="I4" s="10">
        <v>71</v>
      </c>
      <c r="J4" s="15">
        <v>33181</v>
      </c>
      <c r="K4" s="15">
        <f t="shared" ref="K4:K20" si="0">+I4+J4</f>
        <v>33252</v>
      </c>
      <c r="L4" s="10">
        <v>33</v>
      </c>
      <c r="M4" s="10">
        <f t="shared" ref="M4:O19" si="1">+(C4-I4)/C4*100</f>
        <v>36.036036036036037</v>
      </c>
      <c r="N4" s="10">
        <f t="shared" si="1"/>
        <v>41.247609604079614</v>
      </c>
      <c r="O4" s="10">
        <f t="shared" si="1"/>
        <v>41.237386678919187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44588</v>
      </c>
      <c r="B5" s="3" t="s">
        <v>37</v>
      </c>
      <c r="C5" s="10">
        <v>133</v>
      </c>
      <c r="D5" s="15">
        <v>7745</v>
      </c>
      <c r="E5" s="15">
        <f t="shared" ref="E5:E20" si="2">+C5+D5</f>
        <v>7878</v>
      </c>
      <c r="F5" s="13">
        <v>33</v>
      </c>
      <c r="G5" s="13">
        <f t="shared" ref="G5:G20" si="3">(1000/F5)*C5</f>
        <v>4030.3030303030305</v>
      </c>
      <c r="I5" s="10">
        <v>63</v>
      </c>
      <c r="J5" s="15">
        <v>6621</v>
      </c>
      <c r="K5" s="15">
        <f t="shared" si="0"/>
        <v>6684</v>
      </c>
      <c r="L5" s="10">
        <v>33</v>
      </c>
      <c r="M5" s="10">
        <f t="shared" si="1"/>
        <v>52.631578947368418</v>
      </c>
      <c r="N5" s="10">
        <f t="shared" si="1"/>
        <v>14.512588766946417</v>
      </c>
      <c r="O5" s="10">
        <f t="shared" si="1"/>
        <v>15.156130997715156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44588</v>
      </c>
      <c r="B6" s="3" t="s">
        <v>39</v>
      </c>
      <c r="C6" s="10">
        <v>133</v>
      </c>
      <c r="D6" s="10">
        <v>23840</v>
      </c>
      <c r="E6" s="15">
        <f t="shared" si="2"/>
        <v>23973</v>
      </c>
      <c r="F6" s="13">
        <v>33</v>
      </c>
      <c r="G6" s="13">
        <f t="shared" si="3"/>
        <v>4030.3030303030305</v>
      </c>
      <c r="H6" s="10" t="s">
        <v>194</v>
      </c>
      <c r="I6" s="10">
        <v>86</v>
      </c>
      <c r="J6" s="15">
        <v>8333</v>
      </c>
      <c r="K6" s="15">
        <f t="shared" si="0"/>
        <v>8419</v>
      </c>
      <c r="L6" s="10">
        <v>33</v>
      </c>
      <c r="M6" s="10">
        <f t="shared" si="1"/>
        <v>35.338345864661655</v>
      </c>
      <c r="N6" s="10">
        <f t="shared" si="1"/>
        <v>65.046140939597322</v>
      </c>
      <c r="O6" s="10">
        <f t="shared" si="1"/>
        <v>64.881324823760067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44588</v>
      </c>
      <c r="B7" s="3" t="s">
        <v>38</v>
      </c>
      <c r="C7" s="10">
        <v>50</v>
      </c>
      <c r="D7" s="10">
        <v>18734</v>
      </c>
      <c r="E7" s="15">
        <f t="shared" si="2"/>
        <v>18784</v>
      </c>
      <c r="F7" s="13">
        <v>33</v>
      </c>
      <c r="G7" s="13">
        <f t="shared" si="3"/>
        <v>1515.1515151515152</v>
      </c>
      <c r="I7" s="10">
        <v>49</v>
      </c>
      <c r="J7" s="15">
        <v>16723</v>
      </c>
      <c r="K7" s="15">
        <f t="shared" si="0"/>
        <v>16772</v>
      </c>
      <c r="L7" s="10">
        <v>33</v>
      </c>
      <c r="M7" s="10">
        <f t="shared" si="1"/>
        <v>2</v>
      </c>
      <c r="N7" s="10">
        <f t="shared" si="1"/>
        <v>10.734493434397352</v>
      </c>
      <c r="O7" s="10">
        <f t="shared" si="1"/>
        <v>10.711243611584328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44588</v>
      </c>
      <c r="B8" s="3" t="s">
        <v>36</v>
      </c>
      <c r="C8" s="10">
        <v>214</v>
      </c>
      <c r="D8" s="15">
        <v>6737</v>
      </c>
      <c r="E8" s="15">
        <f t="shared" si="2"/>
        <v>6951</v>
      </c>
      <c r="F8" s="13">
        <v>33</v>
      </c>
      <c r="G8" s="13">
        <f t="shared" si="3"/>
        <v>6484.848484848485</v>
      </c>
      <c r="I8" s="10">
        <v>90</v>
      </c>
      <c r="J8" s="15">
        <v>12844</v>
      </c>
      <c r="K8" s="15">
        <f t="shared" si="0"/>
        <v>12934</v>
      </c>
      <c r="L8" s="10">
        <v>33</v>
      </c>
      <c r="M8" s="10">
        <f t="shared" si="1"/>
        <v>57.943925233644855</v>
      </c>
      <c r="N8" s="10">
        <f t="shared" si="1"/>
        <v>-90.648656672109254</v>
      </c>
      <c r="O8" s="10">
        <f t="shared" si="1"/>
        <v>-86.073946194792114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44588</v>
      </c>
      <c r="B9" s="3" t="s">
        <v>203</v>
      </c>
      <c r="C9" s="10">
        <v>365</v>
      </c>
      <c r="D9" s="15">
        <v>5699</v>
      </c>
      <c r="E9" s="15">
        <f t="shared" si="2"/>
        <v>6064</v>
      </c>
      <c r="F9" s="13">
        <v>33</v>
      </c>
      <c r="G9" s="13">
        <f t="shared" si="3"/>
        <v>11060.606060606062</v>
      </c>
      <c r="I9" s="10">
        <v>166</v>
      </c>
      <c r="J9" s="15">
        <v>3756</v>
      </c>
      <c r="K9" s="15">
        <f t="shared" si="0"/>
        <v>3922</v>
      </c>
      <c r="L9" s="10">
        <v>33</v>
      </c>
      <c r="M9" s="10">
        <f t="shared" si="1"/>
        <v>54.520547945205479</v>
      </c>
      <c r="N9" s="10">
        <f t="shared" si="1"/>
        <v>34.093700649236709</v>
      </c>
      <c r="O9" s="10">
        <f t="shared" si="1"/>
        <v>35.323218997361479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44588</v>
      </c>
      <c r="B10" s="3" t="s">
        <v>204</v>
      </c>
      <c r="C10" s="10">
        <v>119</v>
      </c>
      <c r="D10" s="15">
        <v>2893</v>
      </c>
      <c r="E10" s="15">
        <f t="shared" si="2"/>
        <v>3012</v>
      </c>
      <c r="F10" s="13">
        <v>33</v>
      </c>
      <c r="G10" s="13">
        <f t="shared" si="3"/>
        <v>3606.0606060606065</v>
      </c>
      <c r="I10" s="10">
        <v>110</v>
      </c>
      <c r="J10" s="15">
        <v>5780</v>
      </c>
      <c r="K10" s="15">
        <f t="shared" si="0"/>
        <v>5890</v>
      </c>
      <c r="L10" s="10">
        <v>33</v>
      </c>
      <c r="M10" s="10">
        <f t="shared" si="1"/>
        <v>7.5630252100840334</v>
      </c>
      <c r="N10" s="10">
        <f t="shared" si="1"/>
        <v>-99.792602834427939</v>
      </c>
      <c r="O10" s="10">
        <f t="shared" si="1"/>
        <v>-95.551128818061088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44588</v>
      </c>
      <c r="B11" s="3" t="s">
        <v>205</v>
      </c>
      <c r="C11" s="10">
        <v>92</v>
      </c>
      <c r="D11" s="15">
        <v>10777</v>
      </c>
      <c r="E11" s="15">
        <f t="shared" si="2"/>
        <v>10869</v>
      </c>
      <c r="F11" s="13">
        <v>34</v>
      </c>
      <c r="G11" s="13">
        <f t="shared" si="3"/>
        <v>2705.8823529411761</v>
      </c>
      <c r="I11" s="10">
        <v>87</v>
      </c>
      <c r="J11" s="15">
        <v>2602</v>
      </c>
      <c r="K11" s="15">
        <f t="shared" si="0"/>
        <v>2689</v>
      </c>
      <c r="L11" s="10">
        <v>33</v>
      </c>
      <c r="M11" s="10">
        <f t="shared" si="1"/>
        <v>5.4347826086956523</v>
      </c>
      <c r="N11" s="10">
        <f t="shared" si="1"/>
        <v>75.855989607497449</v>
      </c>
      <c r="O11" s="10">
        <f t="shared" si="1"/>
        <v>75.259913515502802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44588</v>
      </c>
      <c r="B12" s="3" t="s">
        <v>206</v>
      </c>
      <c r="C12" s="10">
        <v>44</v>
      </c>
      <c r="D12" s="15">
        <v>6834</v>
      </c>
      <c r="E12" s="15">
        <f t="shared" si="2"/>
        <v>6878</v>
      </c>
      <c r="F12" s="13">
        <v>33</v>
      </c>
      <c r="G12" s="13">
        <f t="shared" si="3"/>
        <v>1333.3333333333335</v>
      </c>
      <c r="I12" s="10">
        <v>45</v>
      </c>
      <c r="J12" s="15">
        <v>5263</v>
      </c>
      <c r="K12" s="15">
        <f t="shared" si="0"/>
        <v>5308</v>
      </c>
      <c r="L12" s="10">
        <v>33</v>
      </c>
      <c r="M12" s="10">
        <f t="shared" si="1"/>
        <v>-2.2727272727272729</v>
      </c>
      <c r="N12" s="10">
        <f t="shared" si="1"/>
        <v>22.988001170617501</v>
      </c>
      <c r="O12" s="10">
        <f t="shared" si="1"/>
        <v>22.826403024134923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A13" s="2">
        <v>44588</v>
      </c>
      <c r="B13" s="16" t="s">
        <v>42</v>
      </c>
      <c r="C13" s="10">
        <v>155</v>
      </c>
      <c r="D13" s="15">
        <v>5875</v>
      </c>
      <c r="E13" s="15">
        <f t="shared" si="2"/>
        <v>6030</v>
      </c>
      <c r="F13" s="13">
        <v>33</v>
      </c>
      <c r="G13" s="13">
        <f t="shared" si="3"/>
        <v>4696.969696969697</v>
      </c>
      <c r="I13" s="10">
        <v>75</v>
      </c>
      <c r="J13" s="15">
        <v>9478</v>
      </c>
      <c r="K13" s="15">
        <f t="shared" si="0"/>
        <v>9553</v>
      </c>
      <c r="L13" s="10">
        <v>33</v>
      </c>
      <c r="M13" s="10">
        <f t="shared" si="1"/>
        <v>51.612903225806448</v>
      </c>
      <c r="N13" s="10">
        <f t="shared" si="1"/>
        <v>-61.327659574468086</v>
      </c>
      <c r="O13" s="10">
        <f t="shared" si="1"/>
        <v>-58.424543946932005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A14" s="2">
        <v>44588</v>
      </c>
      <c r="B14" s="16" t="s">
        <v>43</v>
      </c>
      <c r="C14" s="10">
        <v>223</v>
      </c>
      <c r="D14" s="15">
        <v>3974</v>
      </c>
      <c r="E14" s="15">
        <f t="shared" si="2"/>
        <v>4197</v>
      </c>
      <c r="F14" s="13">
        <v>33</v>
      </c>
      <c r="G14" s="13">
        <f t="shared" si="3"/>
        <v>6757.575757575758</v>
      </c>
      <c r="I14" s="10">
        <v>158</v>
      </c>
      <c r="J14" s="15">
        <v>7445</v>
      </c>
      <c r="K14" s="15">
        <f t="shared" si="0"/>
        <v>7603</v>
      </c>
      <c r="L14" s="10">
        <v>33</v>
      </c>
      <c r="M14" s="10">
        <f t="shared" si="1"/>
        <v>29.147982062780269</v>
      </c>
      <c r="N14" s="10">
        <f t="shared" si="1"/>
        <v>-87.342727730246608</v>
      </c>
      <c r="O14" s="10">
        <f t="shared" si="1"/>
        <v>-81.153204670002381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A15" s="2">
        <v>44588</v>
      </c>
      <c r="B15" s="16" t="s">
        <v>40</v>
      </c>
      <c r="C15" s="15">
        <v>99</v>
      </c>
      <c r="D15" s="15">
        <v>7182</v>
      </c>
      <c r="E15" s="15">
        <f t="shared" si="2"/>
        <v>7281</v>
      </c>
      <c r="F15" s="13">
        <v>33</v>
      </c>
      <c r="G15" s="13">
        <f t="shared" si="3"/>
        <v>3000</v>
      </c>
      <c r="I15" s="15">
        <v>82</v>
      </c>
      <c r="J15" s="15">
        <v>4501</v>
      </c>
      <c r="K15" s="15">
        <f t="shared" si="0"/>
        <v>4583</v>
      </c>
      <c r="L15" s="10">
        <v>33</v>
      </c>
      <c r="M15" s="10">
        <f t="shared" si="1"/>
        <v>17.171717171717169</v>
      </c>
      <c r="N15" s="10">
        <f t="shared" si="1"/>
        <v>37.329434697855753</v>
      </c>
      <c r="O15" s="10">
        <f t="shared" si="1"/>
        <v>37.055349539898366</v>
      </c>
    </row>
    <row r="16" spans="1:31" x14ac:dyDescent="0.3">
      <c r="A16" s="2">
        <v>44588</v>
      </c>
      <c r="B16" s="16" t="s">
        <v>41</v>
      </c>
      <c r="C16" s="10">
        <v>107</v>
      </c>
      <c r="D16" s="15">
        <v>6665</v>
      </c>
      <c r="E16" s="15">
        <f t="shared" si="2"/>
        <v>6772</v>
      </c>
      <c r="F16" s="13">
        <v>33</v>
      </c>
      <c r="G16" s="13">
        <f t="shared" si="3"/>
        <v>3242.4242424242425</v>
      </c>
      <c r="I16" s="10">
        <v>93</v>
      </c>
      <c r="J16" s="15">
        <v>24198</v>
      </c>
      <c r="K16" s="15">
        <f t="shared" si="0"/>
        <v>24291</v>
      </c>
      <c r="L16" s="10">
        <v>33</v>
      </c>
      <c r="M16" s="10">
        <f t="shared" si="1"/>
        <v>13.084112149532709</v>
      </c>
      <c r="N16" s="10">
        <f t="shared" si="1"/>
        <v>-263.06076519129783</v>
      </c>
      <c r="O16" s="10">
        <f t="shared" si="1"/>
        <v>-258.69757826343766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 s="2">
        <v>44588</v>
      </c>
      <c r="B17" s="16" t="s">
        <v>207</v>
      </c>
      <c r="C17" s="10">
        <v>220</v>
      </c>
      <c r="D17" s="15">
        <v>3619</v>
      </c>
      <c r="E17" s="15">
        <f t="shared" si="2"/>
        <v>3839</v>
      </c>
      <c r="F17" s="13">
        <v>33</v>
      </c>
      <c r="G17" s="13">
        <f t="shared" si="3"/>
        <v>6666.666666666667</v>
      </c>
      <c r="I17" s="10">
        <v>97</v>
      </c>
      <c r="J17" s="15">
        <v>2287</v>
      </c>
      <c r="K17" s="15">
        <f t="shared" si="0"/>
        <v>2384</v>
      </c>
      <c r="L17" s="10">
        <v>33</v>
      </c>
      <c r="M17" s="10">
        <f t="shared" si="1"/>
        <v>55.909090909090907</v>
      </c>
      <c r="N17" s="10">
        <f t="shared" si="1"/>
        <v>36.805747444045316</v>
      </c>
      <c r="O17" s="10">
        <f t="shared" si="1"/>
        <v>37.900494920552227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 s="2">
        <v>44588</v>
      </c>
      <c r="B18" s="16" t="s">
        <v>208</v>
      </c>
      <c r="C18" s="10">
        <v>191</v>
      </c>
      <c r="D18" s="15">
        <v>8105</v>
      </c>
      <c r="E18" s="15">
        <f t="shared" si="2"/>
        <v>8296</v>
      </c>
      <c r="F18" s="13">
        <v>33</v>
      </c>
      <c r="G18" s="13">
        <f t="shared" si="3"/>
        <v>5787.878787878788</v>
      </c>
      <c r="I18" s="10">
        <v>126</v>
      </c>
      <c r="J18" s="15">
        <v>15780</v>
      </c>
      <c r="K18" s="15">
        <f t="shared" si="0"/>
        <v>15906</v>
      </c>
      <c r="L18" s="10">
        <v>33</v>
      </c>
      <c r="M18" s="10">
        <f t="shared" si="1"/>
        <v>34.031413612565444</v>
      </c>
      <c r="N18" s="10">
        <f t="shared" si="1"/>
        <v>-94.694632942628004</v>
      </c>
      <c r="O18" s="10">
        <f t="shared" si="1"/>
        <v>-91.730954676952749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s="2">
        <v>44588</v>
      </c>
      <c r="B19" s="16" t="s">
        <v>209</v>
      </c>
      <c r="C19" s="10">
        <v>268</v>
      </c>
      <c r="D19" s="15">
        <v>3604</v>
      </c>
      <c r="E19" s="15">
        <f t="shared" si="2"/>
        <v>3872</v>
      </c>
      <c r="F19" s="13">
        <v>33</v>
      </c>
      <c r="G19" s="13">
        <f t="shared" si="3"/>
        <v>8121.2121212121219</v>
      </c>
      <c r="I19" s="10">
        <v>174</v>
      </c>
      <c r="J19" s="15">
        <v>1957</v>
      </c>
      <c r="K19" s="15">
        <f t="shared" si="0"/>
        <v>2131</v>
      </c>
      <c r="L19" s="10">
        <v>33</v>
      </c>
      <c r="M19" s="10">
        <f>+(C19-I19)/C19*100</f>
        <v>35.074626865671647</v>
      </c>
      <c r="N19" s="10">
        <f t="shared" si="1"/>
        <v>45.699223085460602</v>
      </c>
      <c r="O19" s="10">
        <f t="shared" si="1"/>
        <v>44.963842975206617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s="2">
        <v>44588</v>
      </c>
      <c r="B20" s="16" t="s">
        <v>210</v>
      </c>
      <c r="C20" s="10">
        <v>37</v>
      </c>
      <c r="D20" s="15">
        <v>4510</v>
      </c>
      <c r="E20" s="15">
        <f t="shared" si="2"/>
        <v>4547</v>
      </c>
      <c r="F20" s="13">
        <v>33</v>
      </c>
      <c r="G20" s="13">
        <f t="shared" si="3"/>
        <v>1121.2121212121212</v>
      </c>
      <c r="I20" s="10">
        <v>53</v>
      </c>
      <c r="J20" s="15">
        <v>8903</v>
      </c>
      <c r="K20" s="15">
        <f t="shared" si="0"/>
        <v>8956</v>
      </c>
      <c r="L20" s="10">
        <v>33</v>
      </c>
      <c r="M20" s="10">
        <f t="shared" ref="M20:O20" si="4">+(C20-I20)/C20*100</f>
        <v>-43.243243243243242</v>
      </c>
      <c r="N20" s="10">
        <f t="shared" si="4"/>
        <v>-97.405764966740577</v>
      </c>
      <c r="O20" s="10">
        <f t="shared" si="4"/>
        <v>-96.965031889157686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23"/>
      <c r="F22" s="10" t="s">
        <v>68</v>
      </c>
      <c r="G22" s="10" t="s">
        <v>69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F23" s="13">
        <f>AVERAGE(G5:G20)</f>
        <v>4635.0267379679153</v>
      </c>
      <c r="G23" s="10">
        <f>_xlfn.STDEV.S(G4:G20)</f>
        <v>2639.3243295844709</v>
      </c>
      <c r="L23" t="s">
        <v>192</v>
      </c>
      <c r="M23">
        <f>AVERAGE(M4,M7,M9,M10,M13,M15,M16,M17,M18,M19)</f>
        <v>30.700347312570983</v>
      </c>
      <c r="N23"/>
      <c r="O23"/>
      <c r="P23" s="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5" spans="1:31" x14ac:dyDescent="0.3">
      <c r="A25"/>
      <c r="B25" s="10" t="s">
        <v>55</v>
      </c>
      <c r="G25"/>
      <c r="H25"/>
      <c r="I25"/>
      <c r="J25"/>
      <c r="K25"/>
      <c r="L25"/>
      <c r="M25"/>
      <c r="N25"/>
      <c r="O25"/>
      <c r="P25"/>
    </row>
    <row r="26" spans="1:31" x14ac:dyDescent="0.3">
      <c r="A26"/>
      <c r="B26" s="10" t="s">
        <v>56</v>
      </c>
      <c r="C26" s="10" t="s">
        <v>57</v>
      </c>
      <c r="G26"/>
      <c r="H26"/>
      <c r="I26"/>
      <c r="J26"/>
      <c r="K26"/>
      <c r="L26"/>
      <c r="M26"/>
      <c r="N26"/>
      <c r="O26"/>
      <c r="P26"/>
    </row>
    <row r="27" spans="1:31" x14ac:dyDescent="0.3">
      <c r="A27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/>
      <c r="I27"/>
      <c r="J27"/>
      <c r="K27"/>
      <c r="L27"/>
      <c r="M27"/>
      <c r="N27"/>
      <c r="O27"/>
      <c r="P27"/>
    </row>
    <row r="28" spans="1:31" x14ac:dyDescent="0.3">
      <c r="A28" t="s">
        <v>174</v>
      </c>
      <c r="B28">
        <v>42060</v>
      </c>
      <c r="C28" s="10">
        <v>14403</v>
      </c>
      <c r="D28" s="1">
        <v>33</v>
      </c>
      <c r="E28" s="1">
        <f>B28+C28</f>
        <v>56463</v>
      </c>
      <c r="F28">
        <f>(1000/D28)*E28</f>
        <v>1711000</v>
      </c>
      <c r="G28">
        <f>(1000/D28)*B28</f>
        <v>1274545.4545454546</v>
      </c>
      <c r="H28"/>
      <c r="I28"/>
      <c r="J28"/>
      <c r="K28"/>
      <c r="L28"/>
      <c r="M28"/>
      <c r="N28"/>
      <c r="O28"/>
      <c r="P28"/>
    </row>
    <row r="29" spans="1:31" x14ac:dyDescent="0.3">
      <c r="A29" t="s">
        <v>182</v>
      </c>
      <c r="B29">
        <v>7172</v>
      </c>
      <c r="D29" s="1">
        <v>33</v>
      </c>
      <c r="E29" s="1">
        <f t="shared" ref="E29:E37" si="5">B29+C29</f>
        <v>7172</v>
      </c>
      <c r="F29">
        <f t="shared" ref="F29:F37" si="6">(1000/D29)*E29</f>
        <v>217333.33333333334</v>
      </c>
      <c r="G29">
        <f t="shared" ref="G29:G37" si="7">(1000/D29)*B29</f>
        <v>217333.33333333334</v>
      </c>
      <c r="H29" s="5"/>
      <c r="I29"/>
      <c r="J29"/>
      <c r="K29"/>
      <c r="L29"/>
      <c r="M29"/>
      <c r="N29"/>
      <c r="O29"/>
      <c r="P29"/>
    </row>
    <row r="30" spans="1:31" x14ac:dyDescent="0.3">
      <c r="A30" t="s">
        <v>188</v>
      </c>
      <c r="B30">
        <f>B28-B29</f>
        <v>34888</v>
      </c>
      <c r="D30" s="1">
        <v>33</v>
      </c>
      <c r="E30" s="1">
        <f t="shared" si="5"/>
        <v>34888</v>
      </c>
      <c r="F30">
        <f t="shared" si="6"/>
        <v>1057212.1212121213</v>
      </c>
      <c r="G30">
        <f t="shared" si="7"/>
        <v>1057212.1212121213</v>
      </c>
      <c r="H30" s="5"/>
      <c r="I30"/>
      <c r="J30"/>
      <c r="K30"/>
      <c r="L30"/>
      <c r="M30"/>
      <c r="N30"/>
      <c r="O30"/>
      <c r="P30"/>
    </row>
    <row r="31" spans="1:31" x14ac:dyDescent="0.3">
      <c r="A31" t="s">
        <v>175</v>
      </c>
      <c r="B31">
        <v>42315</v>
      </c>
      <c r="C31" s="10">
        <v>19729</v>
      </c>
      <c r="D31" s="1">
        <v>33</v>
      </c>
      <c r="E31" s="1">
        <f t="shared" ref="E31:E33" si="8">B31+C31</f>
        <v>62044</v>
      </c>
      <c r="F31">
        <f t="shared" ref="F31:F33" si="9">(1000/D31)*E31</f>
        <v>1880121.2121212122</v>
      </c>
      <c r="G31">
        <f t="shared" ref="G31:G33" si="10">(1000/D31)*B31</f>
        <v>1282272.7272727273</v>
      </c>
      <c r="H31" s="5"/>
      <c r="I31"/>
      <c r="J31"/>
      <c r="K31"/>
      <c r="L31"/>
      <c r="M31"/>
      <c r="N31"/>
      <c r="O31"/>
      <c r="P31"/>
    </row>
    <row r="32" spans="1:31" x14ac:dyDescent="0.3">
      <c r="A32" t="s">
        <v>182</v>
      </c>
      <c r="B32">
        <v>9025</v>
      </c>
      <c r="D32" s="1">
        <v>33</v>
      </c>
      <c r="E32" s="1">
        <f t="shared" si="8"/>
        <v>9025</v>
      </c>
      <c r="F32">
        <f t="shared" si="9"/>
        <v>273484.84848484851</v>
      </c>
      <c r="G32">
        <f t="shared" si="10"/>
        <v>273484.84848484851</v>
      </c>
      <c r="H32" s="5"/>
      <c r="I32"/>
      <c r="J32"/>
      <c r="K32"/>
      <c r="L32"/>
      <c r="M32"/>
      <c r="N32"/>
      <c r="O32"/>
      <c r="P32"/>
    </row>
    <row r="33" spans="1:16" x14ac:dyDescent="0.3">
      <c r="A33" t="s">
        <v>188</v>
      </c>
      <c r="B33">
        <f>B31-B32</f>
        <v>33290</v>
      </c>
      <c r="D33" s="1">
        <v>33</v>
      </c>
      <c r="E33" s="1">
        <f t="shared" si="8"/>
        <v>33290</v>
      </c>
      <c r="F33">
        <f t="shared" si="9"/>
        <v>1008787.8787878788</v>
      </c>
      <c r="G33">
        <f t="shared" si="10"/>
        <v>1008787.8787878788</v>
      </c>
      <c r="H33" s="5"/>
      <c r="I33"/>
      <c r="J33"/>
      <c r="K33"/>
      <c r="L33"/>
      <c r="M33"/>
      <c r="N33"/>
      <c r="O33"/>
      <c r="P33"/>
    </row>
    <row r="34" spans="1:16" ht="12.75" customHeight="1" x14ac:dyDescent="0.3">
      <c r="A34" s="10" t="s">
        <v>218</v>
      </c>
      <c r="B34" s="10">
        <v>57</v>
      </c>
      <c r="C34" s="10">
        <v>3134</v>
      </c>
      <c r="D34" s="1">
        <v>33</v>
      </c>
      <c r="E34" s="1">
        <f t="shared" si="5"/>
        <v>3191</v>
      </c>
      <c r="F34">
        <f t="shared" si="6"/>
        <v>96696.969696969696</v>
      </c>
      <c r="G34">
        <f t="shared" si="7"/>
        <v>1727.2727272727273</v>
      </c>
      <c r="H34"/>
      <c r="I34"/>
      <c r="J34"/>
      <c r="K34"/>
      <c r="L34"/>
      <c r="M34"/>
      <c r="N34"/>
      <c r="O34"/>
      <c r="P34"/>
    </row>
    <row r="35" spans="1:16" x14ac:dyDescent="0.3">
      <c r="A35" s="10" t="s">
        <v>198</v>
      </c>
      <c r="B35"/>
      <c r="D35" s="1">
        <v>33</v>
      </c>
      <c r="E35" s="1">
        <f t="shared" si="5"/>
        <v>0</v>
      </c>
      <c r="F35">
        <f t="shared" si="6"/>
        <v>0</v>
      </c>
      <c r="G35">
        <f t="shared" si="7"/>
        <v>0</v>
      </c>
      <c r="H35"/>
      <c r="I35"/>
      <c r="J35"/>
      <c r="K35"/>
      <c r="L35"/>
      <c r="M35"/>
      <c r="N35"/>
      <c r="O35"/>
      <c r="P35"/>
    </row>
    <row r="36" spans="1:16" x14ac:dyDescent="0.3">
      <c r="A36" s="10" t="s">
        <v>213</v>
      </c>
      <c r="B36" s="1">
        <v>81</v>
      </c>
      <c r="C36" s="10">
        <v>4123</v>
      </c>
      <c r="D36" s="1">
        <v>33</v>
      </c>
      <c r="E36" s="1">
        <f t="shared" si="5"/>
        <v>4204</v>
      </c>
      <c r="F36">
        <f t="shared" si="6"/>
        <v>127393.93939393941</v>
      </c>
      <c r="G36">
        <f t="shared" si="7"/>
        <v>2454.5454545454545</v>
      </c>
    </row>
    <row r="37" spans="1:16" x14ac:dyDescent="0.3">
      <c r="A37" s="10" t="s">
        <v>214</v>
      </c>
      <c r="B37" s="10">
        <v>57</v>
      </c>
      <c r="C37" s="10">
        <v>3693</v>
      </c>
      <c r="D37" s="1">
        <v>33</v>
      </c>
      <c r="E37" s="1">
        <f t="shared" si="5"/>
        <v>3750</v>
      </c>
      <c r="F37">
        <f t="shared" si="6"/>
        <v>113636.36363636365</v>
      </c>
      <c r="G37">
        <f t="shared" si="7"/>
        <v>1727.2727272727273</v>
      </c>
    </row>
    <row r="39" spans="1:16" x14ac:dyDescent="0.3">
      <c r="B39" s="10" t="s">
        <v>217</v>
      </c>
      <c r="D39" s="1"/>
      <c r="E39" s="1"/>
      <c r="F39"/>
      <c r="G39"/>
    </row>
    <row r="40" spans="1:16" x14ac:dyDescent="0.3">
      <c r="E40" s="1"/>
      <c r="F40"/>
      <c r="G40"/>
    </row>
    <row r="42" spans="1:16" x14ac:dyDescent="0.3">
      <c r="E42" s="15"/>
      <c r="F42" s="15"/>
    </row>
    <row r="43" spans="1:16" x14ac:dyDescent="0.3">
      <c r="E43" s="15"/>
      <c r="F43" s="15"/>
    </row>
    <row r="44" spans="1:16" x14ac:dyDescent="0.3">
      <c r="E44" s="15"/>
      <c r="F44" s="15"/>
    </row>
    <row r="45" spans="1:16" x14ac:dyDescent="0.3">
      <c r="E45" s="15"/>
      <c r="F45" s="15"/>
    </row>
    <row r="46" spans="1:16" x14ac:dyDescent="0.3">
      <c r="E46" s="15"/>
      <c r="F46" s="15"/>
    </row>
    <row r="47" spans="1:16" x14ac:dyDescent="0.3">
      <c r="E47" s="15"/>
      <c r="F47" s="15"/>
    </row>
    <row r="48" spans="1:16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  <row r="51" spans="5:6" x14ac:dyDescent="0.3">
      <c r="E51" s="15"/>
      <c r="F51" s="15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zoomScale="80" zoomScaleNormal="80" workbookViewId="0">
      <selection activeCell="A4" sqref="A4:I10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31" x14ac:dyDescent="0.3">
      <c r="A1" s="3"/>
      <c r="B1" t="s">
        <v>4</v>
      </c>
      <c r="C1"/>
      <c r="D1"/>
      <c r="E1" s="8"/>
      <c r="F1" s="8"/>
      <c r="G1"/>
      <c r="H1"/>
      <c r="I1" t="s">
        <v>4</v>
      </c>
      <c r="J1"/>
      <c r="K1"/>
      <c r="L1"/>
      <c r="M1"/>
      <c r="N1"/>
      <c r="O1" s="2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3">
      <c r="A2" s="3"/>
      <c r="B2" t="s">
        <v>5</v>
      </c>
      <c r="C2"/>
      <c r="D2"/>
      <c r="E2" s="8"/>
      <c r="F2" s="8"/>
      <c r="G2"/>
      <c r="H2"/>
      <c r="I2" t="s">
        <v>5</v>
      </c>
      <c r="J2"/>
      <c r="K2"/>
      <c r="L2"/>
      <c r="M2"/>
      <c r="N2"/>
      <c r="O2" t="s">
        <v>64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83</v>
      </c>
      <c r="B3" s="3" t="s">
        <v>34</v>
      </c>
      <c r="C3" t="s">
        <v>58</v>
      </c>
      <c r="D3" t="s">
        <v>59</v>
      </c>
      <c r="E3" t="s">
        <v>60</v>
      </c>
      <c r="F3" s="8" t="s">
        <v>1</v>
      </c>
      <c r="G3" s="8" t="s">
        <v>67</v>
      </c>
      <c r="H3"/>
      <c r="I3" t="s">
        <v>58</v>
      </c>
      <c r="J3" t="s">
        <v>59</v>
      </c>
      <c r="K3" t="s">
        <v>60</v>
      </c>
      <c r="L3" s="8" t="s">
        <v>1</v>
      </c>
      <c r="M3" t="s">
        <v>62</v>
      </c>
      <c r="N3" t="s">
        <v>63</v>
      </c>
      <c r="O3" s="5"/>
      <c r="P3" s="8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2">
        <v>44588</v>
      </c>
      <c r="B4" s="3" t="s">
        <v>44</v>
      </c>
      <c r="D4" s="15"/>
      <c r="E4" s="15">
        <f>+C4+D4</f>
        <v>0</v>
      </c>
      <c r="F4" s="13">
        <v>33</v>
      </c>
      <c r="G4" s="13">
        <f>(1000/F4)*C4</f>
        <v>0</v>
      </c>
      <c r="J4" s="15"/>
      <c r="K4" s="15">
        <f t="shared" ref="K4:K20" si="0">+I4+J4</f>
        <v>0</v>
      </c>
      <c r="L4" s="10">
        <v>33</v>
      </c>
      <c r="M4" s="10" t="e">
        <f t="shared" ref="M4:O19" si="1">+(C4-I4)/C4*100</f>
        <v>#DIV/0!</v>
      </c>
      <c r="N4" s="10" t="e">
        <f t="shared" si="1"/>
        <v>#DIV/0!</v>
      </c>
      <c r="O4" s="10" t="e">
        <f t="shared" si="1"/>
        <v>#DIV/0!</v>
      </c>
      <c r="P4" s="8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3">
      <c r="A5" s="2">
        <v>44588</v>
      </c>
      <c r="B5" s="3" t="s">
        <v>37</v>
      </c>
      <c r="D5" s="15"/>
      <c r="E5" s="15">
        <f t="shared" ref="E5:E20" si="2">+C5+D5</f>
        <v>0</v>
      </c>
      <c r="F5" s="13">
        <v>33</v>
      </c>
      <c r="G5" s="13">
        <f t="shared" ref="G5:G20" si="3">(1000/F5)*C5</f>
        <v>0</v>
      </c>
      <c r="J5" s="15"/>
      <c r="K5" s="15">
        <f t="shared" si="0"/>
        <v>0</v>
      </c>
      <c r="L5" s="10">
        <v>33</v>
      </c>
      <c r="M5" s="10" t="e">
        <f t="shared" si="1"/>
        <v>#DIV/0!</v>
      </c>
      <c r="N5" s="10" t="e">
        <f t="shared" si="1"/>
        <v>#DIV/0!</v>
      </c>
      <c r="O5" s="10" t="e">
        <f t="shared" si="1"/>
        <v>#DIV/0!</v>
      </c>
      <c r="P5" s="8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3">
      <c r="A6" s="2">
        <v>44588</v>
      </c>
      <c r="B6" s="3" t="s">
        <v>39</v>
      </c>
      <c r="E6" s="15">
        <f t="shared" si="2"/>
        <v>0</v>
      </c>
      <c r="F6" s="13">
        <v>33</v>
      </c>
      <c r="G6" s="13">
        <f t="shared" si="3"/>
        <v>0</v>
      </c>
      <c r="H6" s="10" t="s">
        <v>194</v>
      </c>
      <c r="J6" s="15"/>
      <c r="K6" s="15">
        <f t="shared" si="0"/>
        <v>0</v>
      </c>
      <c r="L6" s="10">
        <v>33</v>
      </c>
      <c r="M6" s="10" t="e">
        <f t="shared" si="1"/>
        <v>#DIV/0!</v>
      </c>
      <c r="N6" s="10" t="e">
        <f t="shared" si="1"/>
        <v>#DIV/0!</v>
      </c>
      <c r="O6" s="10" t="e">
        <f t="shared" si="1"/>
        <v>#DIV/0!</v>
      </c>
      <c r="P6" s="8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2">
        <v>44588</v>
      </c>
      <c r="B7" s="3" t="s">
        <v>38</v>
      </c>
      <c r="C7" s="10">
        <v>30</v>
      </c>
      <c r="D7" s="10">
        <v>4374</v>
      </c>
      <c r="E7" s="15">
        <f t="shared" si="2"/>
        <v>4404</v>
      </c>
      <c r="F7" s="13">
        <v>33</v>
      </c>
      <c r="G7" s="13">
        <f t="shared" si="3"/>
        <v>909.09090909090912</v>
      </c>
      <c r="I7" s="10">
        <v>52</v>
      </c>
      <c r="J7" s="15">
        <v>2577</v>
      </c>
      <c r="K7" s="15">
        <f t="shared" si="0"/>
        <v>2629</v>
      </c>
      <c r="L7" s="10">
        <v>33</v>
      </c>
      <c r="M7" s="10">
        <f t="shared" si="1"/>
        <v>-73.333333333333329</v>
      </c>
      <c r="N7" s="10">
        <f t="shared" si="1"/>
        <v>41.083676268861453</v>
      </c>
      <c r="O7" s="10">
        <f t="shared" si="1"/>
        <v>40.304268846503177</v>
      </c>
      <c r="P7" s="8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3">
      <c r="A8" s="2">
        <v>44588</v>
      </c>
      <c r="B8" s="3" t="s">
        <v>36</v>
      </c>
      <c r="D8" s="15"/>
      <c r="E8" s="15">
        <f t="shared" si="2"/>
        <v>0</v>
      </c>
      <c r="F8" s="13">
        <v>33</v>
      </c>
      <c r="G8" s="13">
        <f t="shared" si="3"/>
        <v>0</v>
      </c>
      <c r="J8" s="15"/>
      <c r="K8" s="15">
        <f t="shared" si="0"/>
        <v>0</v>
      </c>
      <c r="L8" s="10">
        <v>33</v>
      </c>
      <c r="M8" s="10" t="e">
        <f t="shared" si="1"/>
        <v>#DIV/0!</v>
      </c>
      <c r="N8" s="10" t="e">
        <f t="shared" si="1"/>
        <v>#DIV/0!</v>
      </c>
      <c r="O8" s="10" t="e">
        <f t="shared" si="1"/>
        <v>#DIV/0!</v>
      </c>
      <c r="P8" s="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2">
        <v>44588</v>
      </c>
      <c r="B9" s="3" t="s">
        <v>203</v>
      </c>
      <c r="D9" s="15"/>
      <c r="E9" s="15">
        <f t="shared" si="2"/>
        <v>0</v>
      </c>
      <c r="F9" s="13">
        <v>33</v>
      </c>
      <c r="G9" s="13">
        <f t="shared" si="3"/>
        <v>0</v>
      </c>
      <c r="J9" s="15"/>
      <c r="K9" s="15">
        <f t="shared" si="0"/>
        <v>0</v>
      </c>
      <c r="L9" s="10">
        <v>33</v>
      </c>
      <c r="M9" s="10" t="e">
        <f t="shared" si="1"/>
        <v>#DIV/0!</v>
      </c>
      <c r="N9" s="10" t="e">
        <f t="shared" si="1"/>
        <v>#DIV/0!</v>
      </c>
      <c r="O9" s="10" t="e">
        <f t="shared" si="1"/>
        <v>#DIV/0!</v>
      </c>
      <c r="P9" s="8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2">
        <v>44588</v>
      </c>
      <c r="B10" s="3" t="s">
        <v>204</v>
      </c>
      <c r="D10" s="15"/>
      <c r="E10" s="15">
        <f t="shared" si="2"/>
        <v>0</v>
      </c>
      <c r="F10" s="13">
        <v>33</v>
      </c>
      <c r="G10" s="13">
        <f t="shared" si="3"/>
        <v>0</v>
      </c>
      <c r="J10" s="15"/>
      <c r="K10" s="15">
        <f t="shared" si="0"/>
        <v>0</v>
      </c>
      <c r="L10" s="10">
        <v>33</v>
      </c>
      <c r="M10" s="10" t="e">
        <f t="shared" si="1"/>
        <v>#DIV/0!</v>
      </c>
      <c r="N10" s="10" t="e">
        <f t="shared" si="1"/>
        <v>#DIV/0!</v>
      </c>
      <c r="O10" s="10" t="e">
        <f t="shared" si="1"/>
        <v>#DIV/0!</v>
      </c>
      <c r="P10" s="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3">
      <c r="A11" s="2">
        <v>44588</v>
      </c>
      <c r="B11" s="3" t="s">
        <v>205</v>
      </c>
      <c r="D11" s="15"/>
      <c r="E11" s="15">
        <f t="shared" si="2"/>
        <v>0</v>
      </c>
      <c r="F11" s="13">
        <v>34</v>
      </c>
      <c r="G11" s="13">
        <f t="shared" si="3"/>
        <v>0</v>
      </c>
      <c r="J11" s="15"/>
      <c r="K11" s="15">
        <f t="shared" si="0"/>
        <v>0</v>
      </c>
      <c r="L11" s="10">
        <v>33</v>
      </c>
      <c r="M11" s="10" t="e">
        <f t="shared" si="1"/>
        <v>#DIV/0!</v>
      </c>
      <c r="N11" s="10" t="e">
        <f t="shared" si="1"/>
        <v>#DIV/0!</v>
      </c>
      <c r="O11" s="10" t="e">
        <f t="shared" si="1"/>
        <v>#DIV/0!</v>
      </c>
      <c r="P11" s="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3">
      <c r="A12" s="2">
        <v>44588</v>
      </c>
      <c r="B12" s="3" t="s">
        <v>206</v>
      </c>
      <c r="C12" s="10">
        <v>70</v>
      </c>
      <c r="D12" s="15">
        <v>7859</v>
      </c>
      <c r="E12" s="15">
        <f t="shared" si="2"/>
        <v>7929</v>
      </c>
      <c r="F12" s="13">
        <v>33</v>
      </c>
      <c r="G12" s="13">
        <f t="shared" si="3"/>
        <v>2121.2121212121215</v>
      </c>
      <c r="I12" s="10">
        <v>51</v>
      </c>
      <c r="J12" s="15">
        <v>2561</v>
      </c>
      <c r="K12" s="15">
        <f t="shared" si="0"/>
        <v>2612</v>
      </c>
      <c r="L12" s="10">
        <v>33</v>
      </c>
      <c r="M12" s="10">
        <f t="shared" si="1"/>
        <v>27.142857142857142</v>
      </c>
      <c r="N12" s="10">
        <f t="shared" si="1"/>
        <v>67.413156890189597</v>
      </c>
      <c r="O12" s="10">
        <f t="shared" si="1"/>
        <v>67.057636524151846</v>
      </c>
      <c r="P12" s="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3">
      <c r="A13" s="2">
        <v>44588</v>
      </c>
      <c r="B13" s="16" t="s">
        <v>42</v>
      </c>
      <c r="D13" s="15"/>
      <c r="E13" s="15">
        <f t="shared" si="2"/>
        <v>0</v>
      </c>
      <c r="F13" s="13">
        <v>33</v>
      </c>
      <c r="G13" s="13">
        <f t="shared" si="3"/>
        <v>0</v>
      </c>
      <c r="J13" s="15"/>
      <c r="K13" s="15">
        <f t="shared" si="0"/>
        <v>0</v>
      </c>
      <c r="L13" s="10">
        <v>33</v>
      </c>
      <c r="M13" s="10" t="e">
        <f t="shared" si="1"/>
        <v>#DIV/0!</v>
      </c>
      <c r="N13" s="10" t="e">
        <f t="shared" si="1"/>
        <v>#DIV/0!</v>
      </c>
      <c r="O13" s="10" t="e">
        <f t="shared" si="1"/>
        <v>#DIV/0!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3">
      <c r="A14" s="2">
        <v>44588</v>
      </c>
      <c r="B14" s="16" t="s">
        <v>43</v>
      </c>
      <c r="D14" s="15"/>
      <c r="E14" s="15">
        <f t="shared" si="2"/>
        <v>0</v>
      </c>
      <c r="F14" s="13">
        <v>33</v>
      </c>
      <c r="G14" s="13">
        <f t="shared" si="3"/>
        <v>0</v>
      </c>
      <c r="J14" s="15"/>
      <c r="K14" s="15">
        <f t="shared" si="0"/>
        <v>0</v>
      </c>
      <c r="L14" s="10">
        <v>33</v>
      </c>
      <c r="M14" s="10" t="e">
        <f t="shared" si="1"/>
        <v>#DIV/0!</v>
      </c>
      <c r="N14" s="10" t="e">
        <f t="shared" si="1"/>
        <v>#DIV/0!</v>
      </c>
      <c r="O14" s="10" t="e">
        <f t="shared" si="1"/>
        <v>#DIV/0!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3">
      <c r="A15" s="2">
        <v>44588</v>
      </c>
      <c r="B15" s="16" t="s">
        <v>40</v>
      </c>
      <c r="C15" s="15"/>
      <c r="D15" s="15"/>
      <c r="E15" s="15">
        <f t="shared" si="2"/>
        <v>0</v>
      </c>
      <c r="F15" s="13">
        <v>33</v>
      </c>
      <c r="G15" s="13">
        <f t="shared" si="3"/>
        <v>0</v>
      </c>
      <c r="I15" s="15"/>
      <c r="J15" s="15"/>
      <c r="K15" s="15">
        <f t="shared" si="0"/>
        <v>0</v>
      </c>
      <c r="L15" s="10">
        <v>33</v>
      </c>
      <c r="M15" s="10" t="e">
        <f t="shared" si="1"/>
        <v>#DIV/0!</v>
      </c>
      <c r="N15" s="10" t="e">
        <f t="shared" si="1"/>
        <v>#DIV/0!</v>
      </c>
      <c r="O15" s="10" t="e">
        <f t="shared" si="1"/>
        <v>#DIV/0!</v>
      </c>
    </row>
    <row r="16" spans="1:31" x14ac:dyDescent="0.3">
      <c r="A16" s="2">
        <v>44588</v>
      </c>
      <c r="B16" s="16" t="s">
        <v>41</v>
      </c>
      <c r="C16" s="10">
        <v>56</v>
      </c>
      <c r="D16" s="15">
        <v>2417</v>
      </c>
      <c r="E16" s="15">
        <f t="shared" si="2"/>
        <v>2473</v>
      </c>
      <c r="F16" s="13">
        <v>33</v>
      </c>
      <c r="G16" s="13">
        <f t="shared" si="3"/>
        <v>1696.969696969697</v>
      </c>
      <c r="I16" s="10">
        <v>26</v>
      </c>
      <c r="J16" s="15">
        <v>2868</v>
      </c>
      <c r="K16" s="15">
        <f t="shared" si="0"/>
        <v>2894</v>
      </c>
      <c r="L16" s="10">
        <v>33</v>
      </c>
      <c r="M16" s="10">
        <f t="shared" si="1"/>
        <v>53.571428571428569</v>
      </c>
      <c r="N16" s="10">
        <f t="shared" si="1"/>
        <v>-18.659495242035582</v>
      </c>
      <c r="O16" s="10">
        <f t="shared" si="1"/>
        <v>-17.023857662757784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3">
      <c r="A17" s="2">
        <v>44588</v>
      </c>
      <c r="B17" s="16" t="s">
        <v>207</v>
      </c>
      <c r="D17" s="15"/>
      <c r="E17" s="15">
        <f t="shared" si="2"/>
        <v>0</v>
      </c>
      <c r="F17" s="13">
        <v>33</v>
      </c>
      <c r="G17" s="13">
        <f t="shared" si="3"/>
        <v>0</v>
      </c>
      <c r="J17" s="15"/>
      <c r="K17" s="15">
        <f t="shared" si="0"/>
        <v>0</v>
      </c>
      <c r="L17" s="10">
        <v>33</v>
      </c>
      <c r="M17" s="10" t="e">
        <f t="shared" si="1"/>
        <v>#DIV/0!</v>
      </c>
      <c r="N17" s="10" t="e">
        <f t="shared" si="1"/>
        <v>#DIV/0!</v>
      </c>
      <c r="O17" s="10" t="e">
        <f t="shared" si="1"/>
        <v>#DIV/0!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3">
      <c r="A18" s="2">
        <v>44588</v>
      </c>
      <c r="B18" s="16" t="s">
        <v>208</v>
      </c>
      <c r="D18" s="15"/>
      <c r="E18" s="15">
        <f t="shared" si="2"/>
        <v>0</v>
      </c>
      <c r="F18" s="13">
        <v>33</v>
      </c>
      <c r="G18" s="13">
        <f t="shared" si="3"/>
        <v>0</v>
      </c>
      <c r="J18" s="15"/>
      <c r="K18" s="15">
        <f t="shared" si="0"/>
        <v>0</v>
      </c>
      <c r="L18" s="10">
        <v>33</v>
      </c>
      <c r="M18" s="10" t="e">
        <f t="shared" si="1"/>
        <v>#DIV/0!</v>
      </c>
      <c r="N18" s="10" t="e">
        <f t="shared" si="1"/>
        <v>#DIV/0!</v>
      </c>
      <c r="O18" s="10" t="e">
        <f t="shared" si="1"/>
        <v>#DIV/0!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3">
      <c r="A19" s="2">
        <v>44588</v>
      </c>
      <c r="B19" s="16" t="s">
        <v>209</v>
      </c>
      <c r="D19" s="15"/>
      <c r="E19" s="15">
        <f t="shared" si="2"/>
        <v>0</v>
      </c>
      <c r="F19" s="13">
        <v>33</v>
      </c>
      <c r="G19" s="13">
        <f t="shared" si="3"/>
        <v>0</v>
      </c>
      <c r="J19" s="15"/>
      <c r="K19" s="15">
        <f t="shared" si="0"/>
        <v>0</v>
      </c>
      <c r="L19" s="10">
        <v>33</v>
      </c>
      <c r="M19" s="10" t="e">
        <f>+(C19-I19)/C19*100</f>
        <v>#DIV/0!</v>
      </c>
      <c r="N19" s="10" t="e">
        <f t="shared" si="1"/>
        <v>#DIV/0!</v>
      </c>
      <c r="O19" s="10" t="e">
        <f t="shared" si="1"/>
        <v>#DIV/0!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3">
      <c r="A20" s="2">
        <v>44588</v>
      </c>
      <c r="B20" s="16" t="s">
        <v>210</v>
      </c>
      <c r="D20" s="15"/>
      <c r="E20" s="15">
        <f t="shared" si="2"/>
        <v>0</v>
      </c>
      <c r="F20" s="13">
        <v>33</v>
      </c>
      <c r="G20" s="13">
        <f t="shared" si="3"/>
        <v>0</v>
      </c>
      <c r="J20" s="15"/>
      <c r="K20" s="15">
        <f t="shared" si="0"/>
        <v>0</v>
      </c>
      <c r="L20" s="10">
        <v>33</v>
      </c>
      <c r="M20" s="10" t="e">
        <f t="shared" ref="M20:O20" si="4">+(C20-I20)/C20*100</f>
        <v>#DIV/0!</v>
      </c>
      <c r="N20" s="10" t="e">
        <f t="shared" si="4"/>
        <v>#DIV/0!</v>
      </c>
      <c r="O20" s="10" t="e">
        <f t="shared" si="4"/>
        <v>#DIV/0!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3">
      <c r="A21" s="24" t="s">
        <v>221</v>
      </c>
      <c r="B21" s="24"/>
      <c r="C21" s="24"/>
      <c r="D21" s="24"/>
      <c r="E21" s="24"/>
      <c r="F21" s="24"/>
      <c r="G21" s="24"/>
      <c r="H21" s="23"/>
      <c r="I21" s="23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3">
      <c r="A22" s="23"/>
      <c r="F22" s="10" t="s">
        <v>68</v>
      </c>
      <c r="G22" s="10" t="s">
        <v>69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3">
      <c r="F23" s="13">
        <f>AVERAGE(G5:G20)</f>
        <v>295.4545454545455</v>
      </c>
      <c r="G23" s="10">
        <f>_xlfn.STDEV.S(G4:G20)</f>
        <v>656.27535974592809</v>
      </c>
      <c r="L23" t="s">
        <v>192</v>
      </c>
      <c r="M23" t="e">
        <f>AVERAGE(M4,M7,M9,M10,M13,M15,M16,M17,M18,M19)</f>
        <v>#DIV/0!</v>
      </c>
      <c r="N23"/>
      <c r="O23"/>
      <c r="P23" s="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5" spans="1:31" x14ac:dyDescent="0.3">
      <c r="A25"/>
      <c r="B25" s="10" t="s">
        <v>55</v>
      </c>
      <c r="G25"/>
      <c r="H25"/>
      <c r="I25"/>
      <c r="J25"/>
      <c r="K25"/>
      <c r="L25"/>
      <c r="M25"/>
      <c r="N25"/>
      <c r="O25"/>
      <c r="P25"/>
    </row>
    <row r="26" spans="1:31" x14ac:dyDescent="0.3">
      <c r="A26"/>
      <c r="B26" s="10" t="s">
        <v>56</v>
      </c>
      <c r="C26" s="10" t="s">
        <v>57</v>
      </c>
      <c r="G26"/>
      <c r="H26"/>
      <c r="I26"/>
      <c r="J26"/>
      <c r="K26"/>
      <c r="L26"/>
      <c r="M26"/>
      <c r="N26"/>
      <c r="O26"/>
      <c r="P26"/>
    </row>
    <row r="27" spans="1:31" x14ac:dyDescent="0.3">
      <c r="A27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/>
      <c r="I27"/>
      <c r="J27"/>
      <c r="K27"/>
      <c r="L27"/>
      <c r="M27"/>
      <c r="N27"/>
      <c r="O27"/>
      <c r="P27"/>
    </row>
    <row r="28" spans="1:31" x14ac:dyDescent="0.3">
      <c r="A28" t="s">
        <v>174</v>
      </c>
      <c r="B28"/>
      <c r="D28" s="1">
        <v>33</v>
      </c>
      <c r="E28" s="1">
        <f>B28+C28</f>
        <v>0</v>
      </c>
      <c r="F28">
        <f>(1000/D28)*E28</f>
        <v>0</v>
      </c>
      <c r="G28">
        <f>(1000/D28)*B28</f>
        <v>0</v>
      </c>
      <c r="H28"/>
      <c r="I28"/>
      <c r="J28"/>
      <c r="K28"/>
      <c r="L28"/>
      <c r="M28"/>
      <c r="N28"/>
      <c r="O28"/>
      <c r="P28"/>
    </row>
    <row r="29" spans="1:31" x14ac:dyDescent="0.3">
      <c r="A29" t="s">
        <v>182</v>
      </c>
      <c r="B29"/>
      <c r="D29" s="1">
        <v>33</v>
      </c>
      <c r="E29" s="1">
        <f t="shared" ref="E29:E37" si="5">B29+C29</f>
        <v>0</v>
      </c>
      <c r="F29">
        <f t="shared" ref="F29:F37" si="6">(1000/D29)*E29</f>
        <v>0</v>
      </c>
      <c r="G29">
        <f t="shared" ref="G29:G37" si="7">(1000/D29)*B29</f>
        <v>0</v>
      </c>
      <c r="H29" s="5"/>
      <c r="I29"/>
      <c r="J29"/>
      <c r="K29"/>
      <c r="L29"/>
      <c r="M29"/>
      <c r="N29"/>
      <c r="O29"/>
      <c r="P29"/>
    </row>
    <row r="30" spans="1:31" x14ac:dyDescent="0.3">
      <c r="A30" t="s">
        <v>188</v>
      </c>
      <c r="B30"/>
      <c r="D30" s="1">
        <v>33</v>
      </c>
      <c r="E30" s="1">
        <f t="shared" si="5"/>
        <v>0</v>
      </c>
      <c r="F30">
        <f t="shared" si="6"/>
        <v>0</v>
      </c>
      <c r="G30">
        <f t="shared" si="7"/>
        <v>0</v>
      </c>
      <c r="H30" s="5"/>
      <c r="I30"/>
      <c r="J30"/>
      <c r="K30"/>
      <c r="L30"/>
      <c r="M30"/>
      <c r="N30"/>
      <c r="O30"/>
      <c r="P30"/>
    </row>
    <row r="31" spans="1:31" x14ac:dyDescent="0.3">
      <c r="A31" t="s">
        <v>175</v>
      </c>
      <c r="B31"/>
      <c r="D31" s="1">
        <v>33</v>
      </c>
      <c r="E31" s="1">
        <f t="shared" si="5"/>
        <v>0</v>
      </c>
      <c r="F31">
        <f t="shared" si="6"/>
        <v>0</v>
      </c>
      <c r="G31">
        <f t="shared" si="7"/>
        <v>0</v>
      </c>
      <c r="H31" s="5"/>
      <c r="I31"/>
      <c r="J31"/>
      <c r="K31"/>
      <c r="L31"/>
      <c r="M31"/>
      <c r="N31"/>
      <c r="O31"/>
      <c r="P31"/>
    </row>
    <row r="32" spans="1:31" x14ac:dyDescent="0.3">
      <c r="A32" t="s">
        <v>182</v>
      </c>
      <c r="B32"/>
      <c r="D32" s="1">
        <v>33</v>
      </c>
      <c r="E32" s="1">
        <f t="shared" si="5"/>
        <v>0</v>
      </c>
      <c r="F32">
        <f t="shared" si="6"/>
        <v>0</v>
      </c>
      <c r="G32">
        <f t="shared" si="7"/>
        <v>0</v>
      </c>
      <c r="H32" s="5"/>
      <c r="I32"/>
      <c r="J32"/>
      <c r="K32"/>
      <c r="L32"/>
      <c r="M32"/>
      <c r="N32"/>
      <c r="O32"/>
      <c r="P32"/>
    </row>
    <row r="33" spans="1:16" x14ac:dyDescent="0.3">
      <c r="A33" t="s">
        <v>188</v>
      </c>
      <c r="B33"/>
      <c r="D33" s="1">
        <v>33</v>
      </c>
      <c r="E33" s="1">
        <f t="shared" si="5"/>
        <v>0</v>
      </c>
      <c r="F33">
        <f t="shared" si="6"/>
        <v>0</v>
      </c>
      <c r="G33">
        <f t="shared" si="7"/>
        <v>0</v>
      </c>
      <c r="H33" s="5"/>
      <c r="I33"/>
      <c r="J33"/>
      <c r="K33"/>
      <c r="L33"/>
      <c r="M33"/>
      <c r="N33"/>
      <c r="O33"/>
      <c r="P33"/>
    </row>
    <row r="34" spans="1:16" ht="12.75" customHeight="1" x14ac:dyDescent="0.3">
      <c r="A34" s="10" t="s">
        <v>218</v>
      </c>
      <c r="B34" s="10">
        <v>29</v>
      </c>
      <c r="C34" s="10">
        <v>1443</v>
      </c>
      <c r="D34" s="1">
        <v>33</v>
      </c>
      <c r="E34" s="1">
        <f t="shared" si="5"/>
        <v>1472</v>
      </c>
      <c r="F34">
        <f t="shared" si="6"/>
        <v>44606.060606060608</v>
      </c>
      <c r="G34">
        <f t="shared" si="7"/>
        <v>878.78787878787887</v>
      </c>
      <c r="H34"/>
      <c r="I34"/>
      <c r="J34"/>
      <c r="K34"/>
      <c r="L34"/>
      <c r="M34"/>
      <c r="N34"/>
      <c r="O34"/>
      <c r="P34"/>
    </row>
    <row r="35" spans="1:16" x14ac:dyDescent="0.3">
      <c r="A35" s="10" t="s">
        <v>198</v>
      </c>
      <c r="B35"/>
      <c r="D35" s="1">
        <v>33</v>
      </c>
      <c r="E35" s="1">
        <f t="shared" si="5"/>
        <v>0</v>
      </c>
      <c r="F35">
        <f t="shared" si="6"/>
        <v>0</v>
      </c>
      <c r="G35">
        <f t="shared" si="7"/>
        <v>0</v>
      </c>
      <c r="H35"/>
      <c r="I35"/>
      <c r="J35"/>
      <c r="K35"/>
      <c r="L35"/>
      <c r="M35"/>
      <c r="N35"/>
      <c r="O35"/>
      <c r="P35"/>
    </row>
    <row r="36" spans="1:16" x14ac:dyDescent="0.3">
      <c r="A36" s="10" t="s">
        <v>213</v>
      </c>
      <c r="B36" s="1">
        <v>60</v>
      </c>
      <c r="C36" s="10">
        <v>4551</v>
      </c>
      <c r="D36" s="1">
        <v>33</v>
      </c>
      <c r="E36" s="1">
        <f t="shared" si="5"/>
        <v>4611</v>
      </c>
      <c r="F36">
        <f t="shared" si="6"/>
        <v>139727.27272727274</v>
      </c>
      <c r="G36">
        <f t="shared" si="7"/>
        <v>1818.1818181818182</v>
      </c>
    </row>
    <row r="37" spans="1:16" x14ac:dyDescent="0.3">
      <c r="A37" s="10" t="s">
        <v>214</v>
      </c>
      <c r="B37" s="10">
        <v>49</v>
      </c>
      <c r="C37" s="10">
        <v>4826</v>
      </c>
      <c r="D37" s="1">
        <v>33</v>
      </c>
      <c r="E37" s="1">
        <f t="shared" si="5"/>
        <v>4875</v>
      </c>
      <c r="F37">
        <f t="shared" si="6"/>
        <v>147727.27272727274</v>
      </c>
      <c r="G37">
        <f t="shared" si="7"/>
        <v>1484.848484848485</v>
      </c>
    </row>
    <row r="39" spans="1:16" x14ac:dyDescent="0.3">
      <c r="D39" s="1"/>
      <c r="E39" s="1"/>
      <c r="F39"/>
      <c r="G39"/>
    </row>
    <row r="40" spans="1:16" x14ac:dyDescent="0.3">
      <c r="E40" s="1"/>
      <c r="F40"/>
      <c r="G40"/>
    </row>
    <row r="42" spans="1:16" x14ac:dyDescent="0.3">
      <c r="E42" s="15"/>
      <c r="F42" s="15"/>
    </row>
    <row r="43" spans="1:16" x14ac:dyDescent="0.3">
      <c r="E43" s="15"/>
      <c r="F43" s="15"/>
    </row>
    <row r="44" spans="1:16" x14ac:dyDescent="0.3">
      <c r="E44" s="15"/>
      <c r="F44" s="15"/>
    </row>
    <row r="45" spans="1:16" x14ac:dyDescent="0.3">
      <c r="E45" s="15"/>
      <c r="F45" s="15"/>
    </row>
    <row r="46" spans="1:16" x14ac:dyDescent="0.3">
      <c r="E46" s="15"/>
      <c r="F46" s="15"/>
    </row>
    <row r="47" spans="1:16" x14ac:dyDescent="0.3">
      <c r="E47" s="15"/>
      <c r="F47" s="15"/>
    </row>
    <row r="48" spans="1:16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  <row r="51" spans="5:6" x14ac:dyDescent="0.3">
      <c r="E51" s="15"/>
      <c r="F51" s="15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0" zoomScaleNormal="80" workbookViewId="0">
      <selection activeCell="A4" sqref="A4:O20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I1" s="10" t="s">
        <v>4</v>
      </c>
      <c r="O1" s="14"/>
    </row>
    <row r="2" spans="1:16" x14ac:dyDescent="0.3">
      <c r="A2" s="16"/>
      <c r="B2" s="10" t="s">
        <v>5</v>
      </c>
      <c r="E2" s="13"/>
      <c r="F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</row>
    <row r="4" spans="1:16" x14ac:dyDescent="0.3">
      <c r="A4" s="14">
        <v>44593</v>
      </c>
      <c r="B4" s="16" t="s">
        <v>44</v>
      </c>
      <c r="C4" s="10">
        <v>389</v>
      </c>
      <c r="D4" s="15">
        <v>7010</v>
      </c>
      <c r="E4" s="15">
        <f>+C4+D4</f>
        <v>7399</v>
      </c>
      <c r="F4" s="13">
        <v>33</v>
      </c>
      <c r="G4" s="13">
        <f>(1000/F4)*C4</f>
        <v>11787.878787878788</v>
      </c>
      <c r="I4" s="10">
        <v>283</v>
      </c>
      <c r="J4" s="15">
        <v>28492</v>
      </c>
      <c r="K4" s="15">
        <f t="shared" ref="K4:K20" si="0">+I4+J4</f>
        <v>28775</v>
      </c>
      <c r="L4" s="10">
        <v>33</v>
      </c>
      <c r="M4" s="10">
        <f t="shared" ref="M4:O19" si="1">+(C4-I4)/C4*100</f>
        <v>27.249357326478147</v>
      </c>
      <c r="N4" s="10">
        <f t="shared" si="1"/>
        <v>-306.44793152639085</v>
      </c>
      <c r="O4" s="10">
        <f t="shared" si="1"/>
        <v>-288.90390593323423</v>
      </c>
      <c r="P4" s="13"/>
    </row>
    <row r="5" spans="1:16" x14ac:dyDescent="0.3">
      <c r="A5" s="14">
        <v>44593</v>
      </c>
      <c r="B5" s="16" t="s">
        <v>37</v>
      </c>
      <c r="C5" s="10">
        <v>114</v>
      </c>
      <c r="D5" s="15">
        <v>9205</v>
      </c>
      <c r="E5" s="15">
        <f t="shared" ref="E5:E20" si="2">+C5+D5</f>
        <v>9319</v>
      </c>
      <c r="F5" s="13">
        <v>33</v>
      </c>
      <c r="G5" s="13">
        <f t="shared" ref="G5:G20" si="3">(1000/F5)*C5</f>
        <v>3454.5454545454545</v>
      </c>
      <c r="I5" s="10">
        <v>124</v>
      </c>
      <c r="J5" s="15">
        <v>11291</v>
      </c>
      <c r="K5" s="15">
        <f t="shared" si="0"/>
        <v>11415</v>
      </c>
      <c r="L5" s="10">
        <v>33</v>
      </c>
      <c r="M5" s="10">
        <f t="shared" si="1"/>
        <v>-8.7719298245614024</v>
      </c>
      <c r="N5" s="10">
        <f t="shared" si="1"/>
        <v>-22.661596958174904</v>
      </c>
      <c r="O5" s="10">
        <f t="shared" si="1"/>
        <v>-22.491683657044746</v>
      </c>
      <c r="P5" s="13"/>
    </row>
    <row r="6" spans="1:16" x14ac:dyDescent="0.3">
      <c r="A6" s="14">
        <v>44593</v>
      </c>
      <c r="B6" s="16" t="s">
        <v>39</v>
      </c>
      <c r="C6" s="10">
        <v>279</v>
      </c>
      <c r="D6" s="10">
        <v>15963</v>
      </c>
      <c r="E6" s="15">
        <f t="shared" si="2"/>
        <v>16242</v>
      </c>
      <c r="F6" s="13">
        <v>33</v>
      </c>
      <c r="G6" s="13">
        <f t="shared" si="3"/>
        <v>8454.5454545454559</v>
      </c>
      <c r="H6" s="10" t="s">
        <v>194</v>
      </c>
      <c r="I6" s="10">
        <v>169</v>
      </c>
      <c r="J6" s="15">
        <v>7873</v>
      </c>
      <c r="K6" s="15">
        <f t="shared" si="0"/>
        <v>8042</v>
      </c>
      <c r="L6" s="10">
        <v>33</v>
      </c>
      <c r="M6" s="10">
        <f t="shared" si="1"/>
        <v>39.426523297491038</v>
      </c>
      <c r="N6" s="10">
        <f t="shared" si="1"/>
        <v>50.679696798847331</v>
      </c>
      <c r="O6" s="10">
        <f t="shared" si="1"/>
        <v>50.48639330131757</v>
      </c>
      <c r="P6" s="13"/>
    </row>
    <row r="7" spans="1:16" x14ac:dyDescent="0.3">
      <c r="A7" s="14">
        <v>44593</v>
      </c>
      <c r="B7" s="16" t="s">
        <v>38</v>
      </c>
      <c r="C7" s="10">
        <v>252</v>
      </c>
      <c r="D7" s="10">
        <v>5730</v>
      </c>
      <c r="E7" s="15">
        <f t="shared" si="2"/>
        <v>5982</v>
      </c>
      <c r="F7" s="13">
        <v>33</v>
      </c>
      <c r="G7" s="13">
        <f t="shared" si="3"/>
        <v>7636.3636363636369</v>
      </c>
      <c r="I7" s="10">
        <v>229</v>
      </c>
      <c r="J7" s="15">
        <v>8071</v>
      </c>
      <c r="K7" s="15">
        <f t="shared" si="0"/>
        <v>8300</v>
      </c>
      <c r="L7" s="10">
        <v>33</v>
      </c>
      <c r="M7" s="10">
        <f t="shared" si="1"/>
        <v>9.1269841269841265</v>
      </c>
      <c r="N7" s="10">
        <f t="shared" si="1"/>
        <v>-40.855148342059337</v>
      </c>
      <c r="O7" s="10">
        <f t="shared" si="1"/>
        <v>-38.74958207957205</v>
      </c>
      <c r="P7" s="13"/>
    </row>
    <row r="8" spans="1:16" x14ac:dyDescent="0.3">
      <c r="A8" s="14">
        <v>44593</v>
      </c>
      <c r="B8" s="16" t="s">
        <v>36</v>
      </c>
      <c r="C8" s="10">
        <v>144</v>
      </c>
      <c r="D8" s="15">
        <v>7184</v>
      </c>
      <c r="E8" s="15">
        <f t="shared" si="2"/>
        <v>7328</v>
      </c>
      <c r="F8" s="13">
        <v>33</v>
      </c>
      <c r="G8" s="13">
        <f t="shared" si="3"/>
        <v>4363.636363636364</v>
      </c>
      <c r="I8" s="10">
        <v>150</v>
      </c>
      <c r="J8" s="15">
        <v>6531</v>
      </c>
      <c r="K8" s="15">
        <f t="shared" si="0"/>
        <v>6681</v>
      </c>
      <c r="L8" s="10">
        <v>33</v>
      </c>
      <c r="M8" s="10">
        <f t="shared" si="1"/>
        <v>-4.1666666666666661</v>
      </c>
      <c r="N8" s="10">
        <f t="shared" si="1"/>
        <v>9.0896436525612465</v>
      </c>
      <c r="O8" s="10">
        <f t="shared" si="1"/>
        <v>8.8291484716157207</v>
      </c>
      <c r="P8" s="13"/>
    </row>
    <row r="9" spans="1:16" x14ac:dyDescent="0.3">
      <c r="A9" s="14">
        <v>44593</v>
      </c>
      <c r="B9" s="16" t="s">
        <v>203</v>
      </c>
      <c r="C9" s="10">
        <v>317</v>
      </c>
      <c r="D9" s="15">
        <v>5354</v>
      </c>
      <c r="E9" s="15">
        <f t="shared" si="2"/>
        <v>5671</v>
      </c>
      <c r="F9" s="13">
        <v>33</v>
      </c>
      <c r="G9" s="13">
        <f t="shared" si="3"/>
        <v>9606.060606060606</v>
      </c>
      <c r="I9" s="10">
        <v>274</v>
      </c>
      <c r="J9" s="15">
        <v>5434</v>
      </c>
      <c r="K9" s="15">
        <f t="shared" si="0"/>
        <v>5708</v>
      </c>
      <c r="L9" s="10">
        <v>33</v>
      </c>
      <c r="M9" s="10">
        <f t="shared" si="1"/>
        <v>13.564668769716087</v>
      </c>
      <c r="N9" s="10">
        <f t="shared" si="1"/>
        <v>-1.4942099364960777</v>
      </c>
      <c r="O9" s="10">
        <f t="shared" si="1"/>
        <v>-0.65244225004408396</v>
      </c>
      <c r="P9" s="13"/>
    </row>
    <row r="10" spans="1:16" x14ac:dyDescent="0.3">
      <c r="A10" s="14">
        <v>44593</v>
      </c>
      <c r="B10" s="16" t="s">
        <v>204</v>
      </c>
      <c r="C10" s="10">
        <v>58</v>
      </c>
      <c r="D10" s="15">
        <v>5340</v>
      </c>
      <c r="E10" s="15">
        <f t="shared" si="2"/>
        <v>5398</v>
      </c>
      <c r="F10" s="13">
        <v>33</v>
      </c>
      <c r="G10" s="13">
        <f t="shared" si="3"/>
        <v>1757.5757575757577</v>
      </c>
      <c r="I10" s="10">
        <v>59</v>
      </c>
      <c r="J10" s="15">
        <v>4540</v>
      </c>
      <c r="K10" s="15">
        <f t="shared" si="0"/>
        <v>4599</v>
      </c>
      <c r="L10" s="10">
        <v>33</v>
      </c>
      <c r="M10" s="10">
        <f t="shared" si="1"/>
        <v>-1.7241379310344827</v>
      </c>
      <c r="N10" s="10">
        <f t="shared" si="1"/>
        <v>14.981273408239701</v>
      </c>
      <c r="O10" s="10">
        <f t="shared" si="1"/>
        <v>14.801778436457946</v>
      </c>
      <c r="P10" s="13"/>
    </row>
    <row r="11" spans="1:16" x14ac:dyDescent="0.3">
      <c r="A11" s="14">
        <v>44593</v>
      </c>
      <c r="B11" s="16" t="s">
        <v>205</v>
      </c>
      <c r="C11" s="10">
        <v>72</v>
      </c>
      <c r="D11" s="15">
        <v>3991</v>
      </c>
      <c r="E11" s="15">
        <f t="shared" si="2"/>
        <v>4063</v>
      </c>
      <c r="F11" s="13">
        <v>34</v>
      </c>
      <c r="G11" s="13">
        <f t="shared" si="3"/>
        <v>2117.6470588235293</v>
      </c>
      <c r="I11" s="10">
        <v>129</v>
      </c>
      <c r="J11" s="15">
        <v>2839</v>
      </c>
      <c r="K11" s="15">
        <f t="shared" si="0"/>
        <v>2968</v>
      </c>
      <c r="L11" s="10">
        <v>33</v>
      </c>
      <c r="M11" s="10">
        <f t="shared" si="1"/>
        <v>-79.166666666666657</v>
      </c>
      <c r="N11" s="10">
        <f t="shared" si="1"/>
        <v>28.864946128789775</v>
      </c>
      <c r="O11" s="10">
        <f t="shared" si="1"/>
        <v>26.95052916564115</v>
      </c>
      <c r="P11" s="13"/>
    </row>
    <row r="12" spans="1:16" x14ac:dyDescent="0.3">
      <c r="A12" s="14">
        <v>44593</v>
      </c>
      <c r="B12" s="16" t="s">
        <v>206</v>
      </c>
      <c r="C12" s="10">
        <v>314</v>
      </c>
      <c r="D12" s="15">
        <v>7075</v>
      </c>
      <c r="E12" s="15">
        <f t="shared" si="2"/>
        <v>7389</v>
      </c>
      <c r="F12" s="13">
        <v>33</v>
      </c>
      <c r="G12" s="13">
        <f t="shared" si="3"/>
        <v>9515.1515151515159</v>
      </c>
      <c r="I12" s="10">
        <v>226</v>
      </c>
      <c r="J12" s="15">
        <v>5607</v>
      </c>
      <c r="K12" s="15">
        <f t="shared" si="0"/>
        <v>5833</v>
      </c>
      <c r="L12" s="10">
        <v>33</v>
      </c>
      <c r="M12" s="10">
        <f t="shared" si="1"/>
        <v>28.02547770700637</v>
      </c>
      <c r="N12" s="10">
        <f t="shared" si="1"/>
        <v>20.74911660777385</v>
      </c>
      <c r="O12" s="10">
        <f t="shared" si="1"/>
        <v>21.058329949925565</v>
      </c>
      <c r="P12" s="13"/>
    </row>
    <row r="13" spans="1:16" x14ac:dyDescent="0.3">
      <c r="A13" s="14">
        <v>44593</v>
      </c>
      <c r="B13" s="16" t="s">
        <v>42</v>
      </c>
      <c r="C13" s="10">
        <v>62</v>
      </c>
      <c r="D13" s="15">
        <v>5862</v>
      </c>
      <c r="E13" s="15">
        <f t="shared" si="2"/>
        <v>5924</v>
      </c>
      <c r="F13" s="13">
        <v>33</v>
      </c>
      <c r="G13" s="13">
        <f t="shared" si="3"/>
        <v>1878.787878787879</v>
      </c>
      <c r="I13" s="10">
        <v>29</v>
      </c>
      <c r="J13" s="15">
        <v>6285</v>
      </c>
      <c r="K13" s="15">
        <f t="shared" si="0"/>
        <v>6314</v>
      </c>
      <c r="L13" s="10">
        <v>33</v>
      </c>
      <c r="M13" s="10">
        <f t="shared" si="1"/>
        <v>53.225806451612897</v>
      </c>
      <c r="N13" s="10">
        <f t="shared" si="1"/>
        <v>-7.2159672466734905</v>
      </c>
      <c r="O13" s="10">
        <f t="shared" si="1"/>
        <v>-6.5833896016205262</v>
      </c>
    </row>
    <row r="14" spans="1:16" x14ac:dyDescent="0.3">
      <c r="A14" s="14">
        <v>44593</v>
      </c>
      <c r="B14" s="16" t="s">
        <v>43</v>
      </c>
      <c r="C14" s="10">
        <v>235</v>
      </c>
      <c r="D14" s="15">
        <v>5147</v>
      </c>
      <c r="E14" s="15">
        <f t="shared" si="2"/>
        <v>5382</v>
      </c>
      <c r="F14" s="13">
        <v>33</v>
      </c>
      <c r="G14" s="13">
        <f t="shared" si="3"/>
        <v>7121.2121212121219</v>
      </c>
      <c r="I14" s="10">
        <v>77</v>
      </c>
      <c r="J14" s="15">
        <v>6524</v>
      </c>
      <c r="K14" s="15">
        <f t="shared" si="0"/>
        <v>6601</v>
      </c>
      <c r="L14" s="10">
        <v>33</v>
      </c>
      <c r="M14" s="10">
        <f t="shared" si="1"/>
        <v>67.234042553191486</v>
      </c>
      <c r="N14" s="10">
        <f t="shared" si="1"/>
        <v>-26.753448610841268</v>
      </c>
      <c r="O14" s="10">
        <f t="shared" si="1"/>
        <v>-22.649572649572651</v>
      </c>
    </row>
    <row r="15" spans="1:16" x14ac:dyDescent="0.3">
      <c r="A15" s="14">
        <v>44593</v>
      </c>
      <c r="B15" s="16" t="s">
        <v>40</v>
      </c>
      <c r="C15" s="15">
        <v>108</v>
      </c>
      <c r="D15" s="15">
        <v>5216</v>
      </c>
      <c r="E15" s="15">
        <f t="shared" si="2"/>
        <v>5324</v>
      </c>
      <c r="F15" s="13">
        <v>33</v>
      </c>
      <c r="G15" s="13">
        <f t="shared" si="3"/>
        <v>3272.727272727273</v>
      </c>
      <c r="I15" s="15">
        <v>107</v>
      </c>
      <c r="J15" s="15">
        <v>3849</v>
      </c>
      <c r="K15" s="15">
        <f t="shared" si="0"/>
        <v>3956</v>
      </c>
      <c r="L15" s="10">
        <v>33</v>
      </c>
      <c r="M15" s="10">
        <f t="shared" si="1"/>
        <v>0.92592592592592582</v>
      </c>
      <c r="N15" s="10">
        <f t="shared" si="1"/>
        <v>26.207822085889571</v>
      </c>
      <c r="O15" s="10">
        <f t="shared" si="1"/>
        <v>25.694966190833963</v>
      </c>
    </row>
    <row r="16" spans="1:16" x14ac:dyDescent="0.3">
      <c r="A16" s="14">
        <v>44593</v>
      </c>
      <c r="B16" s="16" t="s">
        <v>41</v>
      </c>
      <c r="C16" s="10">
        <v>133</v>
      </c>
      <c r="D16" s="15">
        <v>5160</v>
      </c>
      <c r="E16" s="15">
        <f t="shared" si="2"/>
        <v>5293</v>
      </c>
      <c r="F16" s="13">
        <v>33</v>
      </c>
      <c r="G16" s="13">
        <f t="shared" si="3"/>
        <v>4030.3030303030305</v>
      </c>
      <c r="I16" s="10">
        <v>155</v>
      </c>
      <c r="J16" s="15">
        <v>14519</v>
      </c>
      <c r="K16" s="15">
        <f t="shared" si="0"/>
        <v>14674</v>
      </c>
      <c r="L16" s="10">
        <v>33</v>
      </c>
      <c r="M16" s="10">
        <f t="shared" si="1"/>
        <v>-16.541353383458645</v>
      </c>
      <c r="N16" s="10">
        <f t="shared" si="1"/>
        <v>-181.37596899224806</v>
      </c>
      <c r="O16" s="10">
        <f t="shared" si="1"/>
        <v>-177.23408275080294</v>
      </c>
    </row>
    <row r="17" spans="1:16" x14ac:dyDescent="0.3">
      <c r="A17" s="14">
        <v>44593</v>
      </c>
      <c r="B17" s="16" t="s">
        <v>207</v>
      </c>
      <c r="C17" s="10">
        <v>121</v>
      </c>
      <c r="D17" s="15">
        <v>4793</v>
      </c>
      <c r="E17" s="15">
        <f t="shared" si="2"/>
        <v>4914</v>
      </c>
      <c r="F17" s="13">
        <v>33</v>
      </c>
      <c r="G17" s="13">
        <f t="shared" si="3"/>
        <v>3666.666666666667</v>
      </c>
      <c r="I17" s="10">
        <v>144</v>
      </c>
      <c r="J17" s="15">
        <v>3637</v>
      </c>
      <c r="K17" s="15">
        <f t="shared" si="0"/>
        <v>3781</v>
      </c>
      <c r="L17" s="10">
        <v>33</v>
      </c>
      <c r="M17" s="10">
        <f t="shared" si="1"/>
        <v>-19.008264462809919</v>
      </c>
      <c r="N17" s="10">
        <f t="shared" si="1"/>
        <v>24.118506154809097</v>
      </c>
      <c r="O17" s="10">
        <f t="shared" si="1"/>
        <v>23.056573056573058</v>
      </c>
    </row>
    <row r="18" spans="1:16" x14ac:dyDescent="0.3">
      <c r="A18" s="14">
        <v>44593</v>
      </c>
      <c r="B18" s="16" t="s">
        <v>208</v>
      </c>
      <c r="C18" s="10">
        <v>180</v>
      </c>
      <c r="D18" s="15">
        <v>5056</v>
      </c>
      <c r="E18" s="15">
        <f t="shared" si="2"/>
        <v>5236</v>
      </c>
      <c r="F18" s="13">
        <v>33</v>
      </c>
      <c r="G18" s="13">
        <f t="shared" si="3"/>
        <v>5454.545454545455</v>
      </c>
      <c r="I18" s="10">
        <v>120</v>
      </c>
      <c r="J18" s="15">
        <v>3552</v>
      </c>
      <c r="K18" s="15">
        <f t="shared" si="0"/>
        <v>3672</v>
      </c>
      <c r="L18" s="10">
        <v>33</v>
      </c>
      <c r="M18" s="10">
        <f t="shared" si="1"/>
        <v>33.333333333333329</v>
      </c>
      <c r="N18" s="10">
        <f t="shared" si="1"/>
        <v>29.746835443037973</v>
      </c>
      <c r="O18" s="10">
        <f t="shared" si="1"/>
        <v>29.870129870129869</v>
      </c>
    </row>
    <row r="19" spans="1:16" x14ac:dyDescent="0.3">
      <c r="A19" s="14">
        <v>44593</v>
      </c>
      <c r="B19" s="16" t="s">
        <v>209</v>
      </c>
      <c r="C19" s="10">
        <v>314</v>
      </c>
      <c r="D19" s="15">
        <v>4937</v>
      </c>
      <c r="E19" s="15">
        <f t="shared" si="2"/>
        <v>5251</v>
      </c>
      <c r="F19" s="13">
        <v>33</v>
      </c>
      <c r="G19" s="13">
        <f t="shared" si="3"/>
        <v>9515.1515151515159</v>
      </c>
      <c r="I19" s="10">
        <v>109</v>
      </c>
      <c r="J19" s="15">
        <v>3601</v>
      </c>
      <c r="K19" s="15">
        <f t="shared" si="0"/>
        <v>3710</v>
      </c>
      <c r="L19" s="10">
        <v>33</v>
      </c>
      <c r="M19" s="10">
        <f>+(C19-I19)/C19*100</f>
        <v>65.286624203821646</v>
      </c>
      <c r="N19" s="10">
        <f t="shared" si="1"/>
        <v>27.060968199311326</v>
      </c>
      <c r="O19" s="10">
        <f t="shared" si="1"/>
        <v>29.346791087411923</v>
      </c>
    </row>
    <row r="20" spans="1:16" x14ac:dyDescent="0.3">
      <c r="A20" s="14">
        <v>44593</v>
      </c>
      <c r="B20" s="16" t="s">
        <v>210</v>
      </c>
      <c r="C20" s="10">
        <v>403</v>
      </c>
      <c r="D20" s="15">
        <v>5088</v>
      </c>
      <c r="E20" s="15">
        <f t="shared" si="2"/>
        <v>5491</v>
      </c>
      <c r="F20" s="13">
        <v>33</v>
      </c>
      <c r="G20" s="13">
        <f t="shared" si="3"/>
        <v>12212.121212121212</v>
      </c>
      <c r="I20" s="10">
        <v>115</v>
      </c>
      <c r="J20" s="15">
        <v>3180</v>
      </c>
      <c r="K20" s="15">
        <f t="shared" si="0"/>
        <v>3295</v>
      </c>
      <c r="L20" s="10">
        <v>33</v>
      </c>
      <c r="M20" s="10">
        <f t="shared" ref="M20:O20" si="4">+(C20-I20)/C20*100</f>
        <v>71.464019851116618</v>
      </c>
      <c r="N20" s="10">
        <f t="shared" si="4"/>
        <v>37.5</v>
      </c>
      <c r="O20" s="10">
        <f t="shared" si="4"/>
        <v>39.992715352394825</v>
      </c>
    </row>
    <row r="21" spans="1:16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6" x14ac:dyDescent="0.3">
      <c r="A22" s="23"/>
      <c r="F22" s="10" t="s">
        <v>68</v>
      </c>
      <c r="G22" s="10" t="s">
        <v>69</v>
      </c>
    </row>
    <row r="23" spans="1:16" x14ac:dyDescent="0.3">
      <c r="F23" s="13">
        <f>AVERAGE(G5:G20)</f>
        <v>5878.5650623885931</v>
      </c>
      <c r="G23" s="10">
        <f>_xlfn.STDEV.S(G4:G20)</f>
        <v>3492.5649395943205</v>
      </c>
      <c r="L23" s="10" t="s">
        <v>192</v>
      </c>
      <c r="M23" s="10">
        <f>AVERAGE(M4,M7,M9,M10,M13,M15,M16,M17,M18,M19)</f>
        <v>16.54389443605691</v>
      </c>
      <c r="P23" s="13"/>
    </row>
    <row r="25" spans="1:16" x14ac:dyDescent="0.3">
      <c r="B25" s="10" t="s">
        <v>55</v>
      </c>
    </row>
    <row r="26" spans="1:16" x14ac:dyDescent="0.3">
      <c r="B26" s="10" t="s">
        <v>56</v>
      </c>
      <c r="C26" s="10" t="s">
        <v>57</v>
      </c>
    </row>
    <row r="27" spans="1:16" x14ac:dyDescent="0.3"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</row>
    <row r="28" spans="1:16" x14ac:dyDescent="0.3">
      <c r="A28" s="10" t="s">
        <v>174</v>
      </c>
      <c r="D28" s="15">
        <v>33</v>
      </c>
      <c r="E28" s="15">
        <f>B28+C28</f>
        <v>0</v>
      </c>
      <c r="F28" s="10">
        <f>(1000/D28)*E28</f>
        <v>0</v>
      </c>
      <c r="G28" s="10">
        <f>(1000/D28)*B28</f>
        <v>0</v>
      </c>
    </row>
    <row r="29" spans="1:16" x14ac:dyDescent="0.3">
      <c r="A29" s="10" t="s">
        <v>182</v>
      </c>
      <c r="D29" s="15">
        <v>33</v>
      </c>
      <c r="E29" s="15">
        <f t="shared" ref="E29:E33" si="5">B29+C29</f>
        <v>0</v>
      </c>
      <c r="F29" s="10">
        <f t="shared" ref="F29:F33" si="6">(1000/D29)*E29</f>
        <v>0</v>
      </c>
      <c r="G29" s="10">
        <f t="shared" ref="G29:G33" si="7">(1000/D29)*B29</f>
        <v>0</v>
      </c>
      <c r="H29" s="17"/>
    </row>
    <row r="30" spans="1:16" x14ac:dyDescent="0.3">
      <c r="A30" s="10" t="s">
        <v>188</v>
      </c>
      <c r="D30" s="15">
        <v>33</v>
      </c>
      <c r="E30" s="15">
        <f t="shared" si="5"/>
        <v>0</v>
      </c>
      <c r="F30" s="10">
        <f t="shared" si="6"/>
        <v>0</v>
      </c>
      <c r="G30" s="10">
        <f t="shared" si="7"/>
        <v>0</v>
      </c>
      <c r="H30" s="17"/>
    </row>
    <row r="31" spans="1:16" x14ac:dyDescent="0.3">
      <c r="A31" s="10" t="s">
        <v>175</v>
      </c>
      <c r="D31" s="15">
        <v>33</v>
      </c>
      <c r="E31" s="15">
        <f t="shared" si="5"/>
        <v>0</v>
      </c>
      <c r="F31" s="10">
        <f t="shared" si="6"/>
        <v>0</v>
      </c>
      <c r="G31" s="10">
        <f t="shared" si="7"/>
        <v>0</v>
      </c>
      <c r="H31" s="17"/>
    </row>
    <row r="32" spans="1:16" x14ac:dyDescent="0.3">
      <c r="A32" s="10" t="s">
        <v>182</v>
      </c>
      <c r="D32" s="15">
        <v>33</v>
      </c>
      <c r="E32" s="15">
        <f t="shared" si="5"/>
        <v>0</v>
      </c>
      <c r="F32" s="10">
        <f t="shared" si="6"/>
        <v>0</v>
      </c>
      <c r="G32" s="10">
        <f t="shared" si="7"/>
        <v>0</v>
      </c>
      <c r="H32" s="17"/>
    </row>
    <row r="33" spans="1:8" x14ac:dyDescent="0.3">
      <c r="A33" s="10" t="s">
        <v>188</v>
      </c>
      <c r="D33" s="15">
        <v>33</v>
      </c>
      <c r="E33" s="15">
        <f t="shared" si="5"/>
        <v>0</v>
      </c>
      <c r="F33" s="10">
        <f t="shared" si="6"/>
        <v>0</v>
      </c>
      <c r="G33" s="10">
        <f t="shared" si="7"/>
        <v>0</v>
      </c>
      <c r="H33" s="17"/>
    </row>
    <row r="34" spans="1:8" ht="12.75" customHeight="1" x14ac:dyDescent="0.3">
      <c r="A34" s="10" t="s">
        <v>218</v>
      </c>
      <c r="B34" s="10">
        <v>54</v>
      </c>
      <c r="C34" s="10">
        <v>5177</v>
      </c>
      <c r="D34" s="15">
        <v>33</v>
      </c>
      <c r="E34" s="15">
        <f t="shared" ref="E34:E37" si="8">B34+C34</f>
        <v>5231</v>
      </c>
      <c r="F34" s="10">
        <f t="shared" ref="F34:F37" si="9">(1000/D34)*E34</f>
        <v>158515.15151515152</v>
      </c>
      <c r="G34" s="10">
        <f t="shared" ref="G34:G37" si="10">(1000/D34)*B34</f>
        <v>1636.3636363636365</v>
      </c>
    </row>
    <row r="35" spans="1:8" x14ac:dyDescent="0.3">
      <c r="A35" s="10" t="s">
        <v>198</v>
      </c>
      <c r="D35" s="15">
        <v>33</v>
      </c>
      <c r="E35" s="15">
        <f t="shared" si="8"/>
        <v>0</v>
      </c>
      <c r="F35" s="10">
        <f t="shared" si="9"/>
        <v>0</v>
      </c>
      <c r="G35" s="10">
        <f t="shared" si="10"/>
        <v>0</v>
      </c>
    </row>
    <row r="36" spans="1:8" x14ac:dyDescent="0.3">
      <c r="A36" s="10" t="s">
        <v>213</v>
      </c>
      <c r="B36" s="10">
        <v>103</v>
      </c>
      <c r="C36" s="10">
        <v>4530</v>
      </c>
      <c r="D36" s="15">
        <v>33</v>
      </c>
      <c r="E36" s="15">
        <f t="shared" si="8"/>
        <v>4633</v>
      </c>
      <c r="F36" s="10">
        <f t="shared" si="9"/>
        <v>140393.93939393939</v>
      </c>
      <c r="G36" s="10">
        <f t="shared" si="10"/>
        <v>3121.2121212121215</v>
      </c>
    </row>
    <row r="37" spans="1:8" x14ac:dyDescent="0.3">
      <c r="A37" s="10" t="s">
        <v>214</v>
      </c>
      <c r="B37" s="15">
        <v>79</v>
      </c>
      <c r="C37" s="10">
        <v>4776</v>
      </c>
      <c r="D37" s="15">
        <v>33</v>
      </c>
      <c r="E37" s="15">
        <f t="shared" si="8"/>
        <v>4855</v>
      </c>
      <c r="F37" s="10">
        <f t="shared" si="9"/>
        <v>147121.21212121213</v>
      </c>
      <c r="G37" s="10">
        <f t="shared" si="10"/>
        <v>2393.939393939394</v>
      </c>
    </row>
    <row r="39" spans="1:8" x14ac:dyDescent="0.3">
      <c r="D39" s="15"/>
      <c r="E39" s="15"/>
    </row>
    <row r="40" spans="1:8" x14ac:dyDescent="0.3">
      <c r="A40" s="10" t="s">
        <v>222</v>
      </c>
      <c r="E40" s="15"/>
    </row>
    <row r="41" spans="1:8" x14ac:dyDescent="0.3">
      <c r="A41" s="10" t="s">
        <v>223</v>
      </c>
      <c r="B41" s="15">
        <v>68240</v>
      </c>
      <c r="C41" s="10">
        <v>14787</v>
      </c>
      <c r="D41" s="15">
        <v>33</v>
      </c>
      <c r="E41" s="15">
        <f t="shared" ref="E41" si="11">B41+C41</f>
        <v>83027</v>
      </c>
      <c r="F41" s="10">
        <f t="shared" ref="F41" si="12">(1000/D41)*E41</f>
        <v>2515969.6969696973</v>
      </c>
      <c r="G41" s="10">
        <f t="shared" ref="G41" si="13">(1000/D41)*B41</f>
        <v>2067878.7878787881</v>
      </c>
    </row>
    <row r="42" spans="1:8" x14ac:dyDescent="0.3">
      <c r="E42" s="15"/>
      <c r="F42" s="15"/>
    </row>
    <row r="43" spans="1:8" x14ac:dyDescent="0.3">
      <c r="A43" s="10" t="s">
        <v>224</v>
      </c>
      <c r="E43" s="15"/>
      <c r="F43" s="15"/>
      <c r="G43" s="10">
        <f>(40000*250)/G41</f>
        <v>4.8358733880422031</v>
      </c>
    </row>
    <row r="44" spans="1:8" x14ac:dyDescent="0.3">
      <c r="E44" s="15"/>
      <c r="F44" s="15"/>
    </row>
    <row r="45" spans="1:8" x14ac:dyDescent="0.3">
      <c r="E45" s="15"/>
      <c r="F45" s="15"/>
    </row>
    <row r="46" spans="1:8" x14ac:dyDescent="0.3">
      <c r="E46" s="15"/>
      <c r="F46" s="15"/>
    </row>
    <row r="47" spans="1:8" x14ac:dyDescent="0.3">
      <c r="E47" s="15"/>
      <c r="F47" s="15"/>
    </row>
    <row r="48" spans="1:8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  <row r="51" spans="5:6" x14ac:dyDescent="0.3">
      <c r="E51" s="15"/>
      <c r="F51" s="15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0" zoomScaleNormal="80" workbookViewId="0">
      <selection activeCell="B35" sqref="B35:G35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I1" s="10" t="s">
        <v>4</v>
      </c>
      <c r="O1" s="14"/>
    </row>
    <row r="2" spans="1:16" x14ac:dyDescent="0.3">
      <c r="A2" s="16"/>
      <c r="B2" s="10" t="s">
        <v>5</v>
      </c>
      <c r="E2" s="13"/>
      <c r="F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</row>
    <row r="4" spans="1:16" x14ac:dyDescent="0.3">
      <c r="A4" s="14">
        <v>44593</v>
      </c>
      <c r="B4" s="25">
        <v>7</v>
      </c>
      <c r="C4" s="10">
        <v>262</v>
      </c>
      <c r="D4" s="15">
        <v>6882</v>
      </c>
      <c r="E4" s="15">
        <f>+C4+D4</f>
        <v>7144</v>
      </c>
      <c r="F4" s="13">
        <v>33</v>
      </c>
      <c r="G4" s="13">
        <f>(1000/F4)*C4</f>
        <v>7939.3939393939399</v>
      </c>
      <c r="I4" s="10">
        <v>178</v>
      </c>
      <c r="J4" s="15">
        <v>5295</v>
      </c>
      <c r="K4" s="15">
        <f t="shared" ref="K4:K20" si="0">+I4+J4</f>
        <v>5473</v>
      </c>
      <c r="L4" s="10">
        <v>33</v>
      </c>
      <c r="M4" s="10">
        <f t="shared" ref="M4:O19" si="1">+(C4-I4)/C4*100</f>
        <v>32.061068702290072</v>
      </c>
      <c r="N4" s="10">
        <f t="shared" si="1"/>
        <v>23.060156931124673</v>
      </c>
      <c r="O4" s="10">
        <f t="shared" si="1"/>
        <v>23.390257558790594</v>
      </c>
      <c r="P4" s="13"/>
    </row>
    <row r="5" spans="1:16" x14ac:dyDescent="0.3">
      <c r="A5" s="14">
        <v>44593</v>
      </c>
      <c r="B5" s="16" t="s">
        <v>37</v>
      </c>
      <c r="C5" s="10">
        <v>114</v>
      </c>
      <c r="D5" s="15">
        <v>7002</v>
      </c>
      <c r="E5" s="15">
        <f t="shared" ref="E5:E20" si="2">+C5+D5</f>
        <v>7116</v>
      </c>
      <c r="F5" s="13">
        <v>33</v>
      </c>
      <c r="G5" s="13">
        <f t="shared" ref="G5:G20" si="3">(1000/F5)*C5</f>
        <v>3454.5454545454545</v>
      </c>
      <c r="I5" s="10">
        <v>118</v>
      </c>
      <c r="J5" s="15">
        <v>10178</v>
      </c>
      <c r="K5" s="15">
        <f t="shared" si="0"/>
        <v>10296</v>
      </c>
      <c r="L5" s="10">
        <v>33</v>
      </c>
      <c r="M5" s="10">
        <f t="shared" si="1"/>
        <v>-3.5087719298245612</v>
      </c>
      <c r="N5" s="10">
        <f t="shared" si="1"/>
        <v>-45.358469008854613</v>
      </c>
      <c r="O5" s="10">
        <f t="shared" si="1"/>
        <v>-44.68802698145025</v>
      </c>
      <c r="P5" s="13"/>
    </row>
    <row r="6" spans="1:16" x14ac:dyDescent="0.3">
      <c r="A6" s="14">
        <v>44593</v>
      </c>
      <c r="B6" s="16" t="s">
        <v>39</v>
      </c>
      <c r="C6" s="10">
        <v>176</v>
      </c>
      <c r="D6" s="10">
        <v>11459</v>
      </c>
      <c r="E6" s="15">
        <f t="shared" si="2"/>
        <v>11635</v>
      </c>
      <c r="F6" s="13">
        <v>33</v>
      </c>
      <c r="G6" s="13">
        <f t="shared" si="3"/>
        <v>5333.3333333333339</v>
      </c>
      <c r="H6" s="10" t="s">
        <v>194</v>
      </c>
      <c r="I6" s="10">
        <v>114</v>
      </c>
      <c r="J6" s="15">
        <v>9145</v>
      </c>
      <c r="K6" s="15">
        <f t="shared" si="0"/>
        <v>9259</v>
      </c>
      <c r="L6" s="10">
        <v>33</v>
      </c>
      <c r="M6" s="10">
        <f t="shared" si="1"/>
        <v>35.227272727272727</v>
      </c>
      <c r="N6" s="10">
        <f t="shared" si="1"/>
        <v>20.19373418273846</v>
      </c>
      <c r="O6" s="10">
        <f t="shared" si="1"/>
        <v>20.421143102707347</v>
      </c>
      <c r="P6" s="13"/>
    </row>
    <row r="7" spans="1:16" x14ac:dyDescent="0.3">
      <c r="A7" s="14">
        <v>44593</v>
      </c>
      <c r="B7" s="16" t="s">
        <v>38</v>
      </c>
      <c r="C7" s="10">
        <v>220</v>
      </c>
      <c r="D7" s="10">
        <v>5836</v>
      </c>
      <c r="E7" s="15">
        <f t="shared" si="2"/>
        <v>6056</v>
      </c>
      <c r="F7" s="13">
        <v>33</v>
      </c>
      <c r="G7" s="13">
        <f t="shared" si="3"/>
        <v>6666.666666666667</v>
      </c>
      <c r="I7" s="10">
        <v>680</v>
      </c>
      <c r="J7" s="15">
        <v>11868</v>
      </c>
      <c r="K7" s="15">
        <f t="shared" si="0"/>
        <v>12548</v>
      </c>
      <c r="L7" s="10">
        <v>33</v>
      </c>
      <c r="M7" s="10">
        <f t="shared" si="1"/>
        <v>-209.09090909090909</v>
      </c>
      <c r="N7" s="10">
        <f t="shared" si="1"/>
        <v>-103.35846470185058</v>
      </c>
      <c r="O7" s="10">
        <f t="shared" si="1"/>
        <v>-107.19947159841479</v>
      </c>
      <c r="P7" s="13"/>
    </row>
    <row r="8" spans="1:16" x14ac:dyDescent="0.3">
      <c r="A8" s="14">
        <v>44593</v>
      </c>
      <c r="B8" s="16" t="s">
        <v>36</v>
      </c>
      <c r="C8" s="10">
        <v>242</v>
      </c>
      <c r="D8" s="15">
        <v>7595</v>
      </c>
      <c r="E8" s="15">
        <f t="shared" si="2"/>
        <v>7837</v>
      </c>
      <c r="F8" s="13">
        <v>33</v>
      </c>
      <c r="G8" s="13">
        <f t="shared" si="3"/>
        <v>7333.3333333333339</v>
      </c>
      <c r="I8" s="10">
        <v>147</v>
      </c>
      <c r="J8" s="15">
        <v>6937</v>
      </c>
      <c r="K8" s="15">
        <f t="shared" si="0"/>
        <v>7084</v>
      </c>
      <c r="L8" s="10">
        <v>33</v>
      </c>
      <c r="M8" s="10">
        <f t="shared" si="1"/>
        <v>39.256198347107443</v>
      </c>
      <c r="N8" s="10">
        <f t="shared" si="1"/>
        <v>8.6635944700460836</v>
      </c>
      <c r="O8" s="10">
        <f t="shared" si="1"/>
        <v>9.6082684700778351</v>
      </c>
      <c r="P8" s="13"/>
    </row>
    <row r="9" spans="1:16" x14ac:dyDescent="0.3">
      <c r="A9" s="14">
        <v>44593</v>
      </c>
      <c r="B9" s="16" t="s">
        <v>203</v>
      </c>
      <c r="C9" s="10">
        <v>152</v>
      </c>
      <c r="D9" s="15">
        <v>5872</v>
      </c>
      <c r="E9" s="15">
        <f t="shared" si="2"/>
        <v>6024</v>
      </c>
      <c r="F9" s="13">
        <v>33</v>
      </c>
      <c r="G9" s="13">
        <f t="shared" si="3"/>
        <v>4606.060606060606</v>
      </c>
      <c r="I9" s="10">
        <v>193</v>
      </c>
      <c r="J9" s="15">
        <v>1947</v>
      </c>
      <c r="K9" s="15">
        <f t="shared" si="0"/>
        <v>2140</v>
      </c>
      <c r="L9" s="10">
        <v>33</v>
      </c>
      <c r="M9" s="10">
        <f t="shared" si="1"/>
        <v>-26.973684210526315</v>
      </c>
      <c r="N9" s="10">
        <f t="shared" si="1"/>
        <v>66.84264305177112</v>
      </c>
      <c r="O9" s="10">
        <f t="shared" si="1"/>
        <v>64.475431606905715</v>
      </c>
      <c r="P9" s="13"/>
    </row>
    <row r="10" spans="1:16" x14ac:dyDescent="0.3">
      <c r="A10" s="14">
        <v>44593</v>
      </c>
      <c r="B10" s="16" t="s">
        <v>204</v>
      </c>
      <c r="C10" s="10">
        <v>255</v>
      </c>
      <c r="D10" s="15">
        <v>5356</v>
      </c>
      <c r="E10" s="15">
        <f t="shared" si="2"/>
        <v>5611</v>
      </c>
      <c r="F10" s="13">
        <v>33</v>
      </c>
      <c r="G10" s="13">
        <f t="shared" si="3"/>
        <v>7727.2727272727279</v>
      </c>
      <c r="I10" s="10">
        <v>316</v>
      </c>
      <c r="J10" s="15">
        <v>2350</v>
      </c>
      <c r="K10" s="15">
        <f t="shared" si="0"/>
        <v>2666</v>
      </c>
      <c r="L10" s="10">
        <v>33</v>
      </c>
      <c r="M10" s="10">
        <f t="shared" si="1"/>
        <v>-23.921568627450981</v>
      </c>
      <c r="N10" s="10">
        <f t="shared" si="1"/>
        <v>56.123973114264381</v>
      </c>
      <c r="O10" s="10">
        <f t="shared" si="1"/>
        <v>52.486187845303867</v>
      </c>
      <c r="P10" s="13"/>
    </row>
    <row r="11" spans="1:16" x14ac:dyDescent="0.3">
      <c r="A11" s="14">
        <v>44593</v>
      </c>
      <c r="B11" s="16" t="s">
        <v>205</v>
      </c>
      <c r="C11" s="10">
        <v>280</v>
      </c>
      <c r="D11" s="15">
        <v>7781</v>
      </c>
      <c r="E11" s="15">
        <f t="shared" si="2"/>
        <v>8061</v>
      </c>
      <c r="F11" s="13">
        <v>34</v>
      </c>
      <c r="G11" s="13">
        <f t="shared" si="3"/>
        <v>8235.2941176470576</v>
      </c>
      <c r="I11" s="10">
        <v>129</v>
      </c>
      <c r="J11" s="15">
        <v>3239</v>
      </c>
      <c r="K11" s="15">
        <f t="shared" si="0"/>
        <v>3368</v>
      </c>
      <c r="L11" s="10">
        <v>33</v>
      </c>
      <c r="M11" s="10">
        <f t="shared" si="1"/>
        <v>53.928571428571423</v>
      </c>
      <c r="N11" s="10">
        <f t="shared" si="1"/>
        <v>58.372959773807999</v>
      </c>
      <c r="O11" s="10">
        <f t="shared" si="1"/>
        <v>58.218583302319814</v>
      </c>
      <c r="P11" s="13"/>
    </row>
    <row r="12" spans="1:16" x14ac:dyDescent="0.3">
      <c r="A12" s="14">
        <v>44593</v>
      </c>
      <c r="B12" s="16" t="s">
        <v>206</v>
      </c>
      <c r="C12" s="10">
        <v>194</v>
      </c>
      <c r="D12" s="15">
        <v>5714</v>
      </c>
      <c r="E12" s="15">
        <f t="shared" si="2"/>
        <v>5908</v>
      </c>
      <c r="F12" s="13">
        <v>33</v>
      </c>
      <c r="G12" s="13">
        <f t="shared" si="3"/>
        <v>5878.787878787879</v>
      </c>
      <c r="I12" s="10">
        <v>59</v>
      </c>
      <c r="J12" s="15">
        <v>2854</v>
      </c>
      <c r="K12" s="15">
        <f t="shared" si="0"/>
        <v>2913</v>
      </c>
      <c r="L12" s="10">
        <v>33</v>
      </c>
      <c r="M12" s="10">
        <f t="shared" si="1"/>
        <v>69.587628865979383</v>
      </c>
      <c r="N12" s="10">
        <f t="shared" si="1"/>
        <v>50.052502625131254</v>
      </c>
      <c r="O12" s="10">
        <f t="shared" si="1"/>
        <v>50.693974272173328</v>
      </c>
      <c r="P12" s="13"/>
    </row>
    <row r="13" spans="1:16" x14ac:dyDescent="0.3">
      <c r="A13" s="14">
        <v>44593</v>
      </c>
      <c r="B13" s="16" t="s">
        <v>42</v>
      </c>
      <c r="C13" s="10">
        <v>142</v>
      </c>
      <c r="D13" s="15">
        <v>4395</v>
      </c>
      <c r="E13" s="15">
        <f t="shared" si="2"/>
        <v>4537</v>
      </c>
      <c r="F13" s="13">
        <v>33</v>
      </c>
      <c r="G13" s="13">
        <f t="shared" si="3"/>
        <v>4303.030303030303</v>
      </c>
      <c r="I13" s="10">
        <v>406</v>
      </c>
      <c r="J13" s="15">
        <v>3972</v>
      </c>
      <c r="K13" s="15">
        <f t="shared" si="0"/>
        <v>4378</v>
      </c>
      <c r="L13" s="10">
        <v>33</v>
      </c>
      <c r="M13" s="10">
        <f t="shared" si="1"/>
        <v>-185.91549295774647</v>
      </c>
      <c r="N13" s="10">
        <f t="shared" si="1"/>
        <v>9.6245733788395906</v>
      </c>
      <c r="O13" s="10">
        <f t="shared" si="1"/>
        <v>3.5045184042318711</v>
      </c>
    </row>
    <row r="14" spans="1:16" x14ac:dyDescent="0.3">
      <c r="A14" s="14">
        <v>44593</v>
      </c>
      <c r="B14" s="16" t="s">
        <v>43</v>
      </c>
      <c r="C14" s="10">
        <v>724</v>
      </c>
      <c r="D14" s="15">
        <v>3812</v>
      </c>
      <c r="E14" s="15">
        <f t="shared" si="2"/>
        <v>4536</v>
      </c>
      <c r="F14" s="13">
        <v>33</v>
      </c>
      <c r="G14" s="13">
        <f t="shared" si="3"/>
        <v>21939.39393939394</v>
      </c>
      <c r="I14" s="10">
        <v>116</v>
      </c>
      <c r="J14" s="15">
        <v>6129</v>
      </c>
      <c r="K14" s="15">
        <f t="shared" si="0"/>
        <v>6245</v>
      </c>
      <c r="L14" s="10">
        <v>33</v>
      </c>
      <c r="M14" s="10">
        <f t="shared" si="1"/>
        <v>83.97790055248619</v>
      </c>
      <c r="N14" s="10">
        <f t="shared" si="1"/>
        <v>-60.781741867785946</v>
      </c>
      <c r="O14" s="10">
        <f t="shared" si="1"/>
        <v>-37.676366843033513</v>
      </c>
    </row>
    <row r="15" spans="1:16" x14ac:dyDescent="0.3">
      <c r="A15" s="14">
        <v>44593</v>
      </c>
      <c r="B15" s="16" t="s">
        <v>40</v>
      </c>
      <c r="C15" s="15">
        <v>320</v>
      </c>
      <c r="D15" s="15">
        <v>5588</v>
      </c>
      <c r="E15" s="15">
        <f t="shared" si="2"/>
        <v>5908</v>
      </c>
      <c r="F15" s="13">
        <v>33</v>
      </c>
      <c r="G15" s="13">
        <f t="shared" si="3"/>
        <v>9696.9696969696979</v>
      </c>
      <c r="I15" s="15">
        <v>395</v>
      </c>
      <c r="J15" s="15">
        <v>2887</v>
      </c>
      <c r="K15" s="15">
        <f t="shared" si="0"/>
        <v>3282</v>
      </c>
      <c r="L15" s="10">
        <v>33</v>
      </c>
      <c r="M15" s="10">
        <f t="shared" si="1"/>
        <v>-23.4375</v>
      </c>
      <c r="N15" s="10">
        <f t="shared" si="1"/>
        <v>48.335719398711525</v>
      </c>
      <c r="O15" s="10">
        <f t="shared" si="1"/>
        <v>44.44820582261341</v>
      </c>
    </row>
    <row r="16" spans="1:16" x14ac:dyDescent="0.3">
      <c r="A16" s="14">
        <v>44593</v>
      </c>
      <c r="B16" s="16" t="s">
        <v>41</v>
      </c>
      <c r="C16" s="10">
        <v>127</v>
      </c>
      <c r="D16" s="15">
        <v>3987</v>
      </c>
      <c r="E16" s="15">
        <f t="shared" si="2"/>
        <v>4114</v>
      </c>
      <c r="F16" s="13">
        <v>33</v>
      </c>
      <c r="G16" s="13">
        <f t="shared" si="3"/>
        <v>3848.4848484848485</v>
      </c>
      <c r="I16" s="10">
        <v>332</v>
      </c>
      <c r="J16" s="15">
        <v>6276</v>
      </c>
      <c r="K16" s="15">
        <f t="shared" si="0"/>
        <v>6608</v>
      </c>
      <c r="L16" s="10">
        <v>33</v>
      </c>
      <c r="M16" s="10">
        <f t="shared" si="1"/>
        <v>-161.41732283464566</v>
      </c>
      <c r="N16" s="10">
        <f t="shared" si="1"/>
        <v>-57.411587659894657</v>
      </c>
      <c r="O16" s="10">
        <f t="shared" si="1"/>
        <v>-60.622265435099663</v>
      </c>
    </row>
    <row r="17" spans="1:16" x14ac:dyDescent="0.3">
      <c r="A17" s="14">
        <v>44593</v>
      </c>
      <c r="B17" s="16" t="s">
        <v>207</v>
      </c>
      <c r="C17" s="10">
        <v>195</v>
      </c>
      <c r="D17" s="15">
        <v>3750</v>
      </c>
      <c r="E17" s="15">
        <f t="shared" si="2"/>
        <v>3945</v>
      </c>
      <c r="F17" s="13">
        <v>33</v>
      </c>
      <c r="G17" s="13">
        <f t="shared" si="3"/>
        <v>5909.090909090909</v>
      </c>
      <c r="I17" s="10">
        <v>95</v>
      </c>
      <c r="J17" s="15">
        <v>6386</v>
      </c>
      <c r="K17" s="15">
        <f t="shared" si="0"/>
        <v>6481</v>
      </c>
      <c r="L17" s="10">
        <v>33</v>
      </c>
      <c r="M17" s="10">
        <f t="shared" si="1"/>
        <v>51.282051282051277</v>
      </c>
      <c r="N17" s="10">
        <f t="shared" si="1"/>
        <v>-70.293333333333337</v>
      </c>
      <c r="O17" s="10">
        <f t="shared" si="1"/>
        <v>-64.283903675538653</v>
      </c>
    </row>
    <row r="18" spans="1:16" x14ac:dyDescent="0.3">
      <c r="A18" s="14">
        <v>44593</v>
      </c>
      <c r="B18" s="16" t="s">
        <v>208</v>
      </c>
      <c r="C18" s="10" t="s">
        <v>225</v>
      </c>
      <c r="D18" s="15"/>
      <c r="E18" s="15" t="e">
        <f t="shared" si="2"/>
        <v>#VALUE!</v>
      </c>
      <c r="F18" s="13">
        <v>33</v>
      </c>
      <c r="G18" s="13" t="e">
        <f t="shared" si="3"/>
        <v>#VALUE!</v>
      </c>
      <c r="J18" s="15"/>
      <c r="K18" s="15">
        <f t="shared" si="0"/>
        <v>0</v>
      </c>
      <c r="L18" s="10">
        <v>33</v>
      </c>
      <c r="N18" s="10" t="e">
        <f t="shared" si="1"/>
        <v>#DIV/0!</v>
      </c>
      <c r="O18" s="10" t="e">
        <f t="shared" si="1"/>
        <v>#VALUE!</v>
      </c>
    </row>
    <row r="19" spans="1:16" x14ac:dyDescent="0.3">
      <c r="A19" s="14">
        <v>44593</v>
      </c>
      <c r="B19" s="16" t="s">
        <v>209</v>
      </c>
      <c r="C19" s="10">
        <v>179</v>
      </c>
      <c r="D19" s="15">
        <v>4877</v>
      </c>
      <c r="E19" s="15">
        <f t="shared" si="2"/>
        <v>5056</v>
      </c>
      <c r="F19" s="13">
        <v>33</v>
      </c>
      <c r="G19" s="13">
        <f t="shared" si="3"/>
        <v>5424.2424242424249</v>
      </c>
      <c r="I19" s="10">
        <v>131</v>
      </c>
      <c r="J19" s="15">
        <v>4535</v>
      </c>
      <c r="K19" s="15">
        <f t="shared" si="0"/>
        <v>4666</v>
      </c>
      <c r="L19" s="10">
        <v>33</v>
      </c>
      <c r="M19" s="10">
        <f>+(C19-I19)/C19*100</f>
        <v>26.815642458100559</v>
      </c>
      <c r="N19" s="10">
        <f t="shared" si="1"/>
        <v>7.0125076891531677</v>
      </c>
      <c r="O19" s="10">
        <f t="shared" si="1"/>
        <v>7.7136075949367084</v>
      </c>
    </row>
    <row r="20" spans="1:16" x14ac:dyDescent="0.3">
      <c r="A20" s="14">
        <v>44593</v>
      </c>
      <c r="B20" s="16" t="s">
        <v>210</v>
      </c>
      <c r="C20" s="10">
        <v>181</v>
      </c>
      <c r="D20" s="15">
        <v>3734</v>
      </c>
      <c r="E20" s="15">
        <f t="shared" si="2"/>
        <v>3915</v>
      </c>
      <c r="F20" s="13">
        <v>33</v>
      </c>
      <c r="G20" s="13">
        <f t="shared" si="3"/>
        <v>5484.848484848485</v>
      </c>
      <c r="I20" s="10">
        <v>158</v>
      </c>
      <c r="J20" s="15">
        <v>3084</v>
      </c>
      <c r="K20" s="15">
        <f t="shared" si="0"/>
        <v>3242</v>
      </c>
      <c r="L20" s="10">
        <v>33</v>
      </c>
      <c r="M20" s="10">
        <f t="shared" ref="M20:O20" si="4">+(C20-I20)/C20*100</f>
        <v>12.707182320441991</v>
      </c>
      <c r="N20" s="10">
        <f t="shared" si="4"/>
        <v>17.407605784681309</v>
      </c>
      <c r="O20" s="10">
        <f t="shared" si="4"/>
        <v>17.190293742017879</v>
      </c>
    </row>
    <row r="21" spans="1:16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6" x14ac:dyDescent="0.3">
      <c r="A22" s="23"/>
      <c r="F22" s="10" t="s">
        <v>68</v>
      </c>
      <c r="G22" s="10" t="s">
        <v>69</v>
      </c>
    </row>
    <row r="23" spans="1:16" x14ac:dyDescent="0.3">
      <c r="F23" s="13">
        <f>AVERAGE(G4:G17,G19:G20)</f>
        <v>7111.2967914438505</v>
      </c>
      <c r="G23" s="13">
        <f>_xlfn.STDEV.S(G4:G17,G19:G20)</f>
        <v>4312.2389059485586</v>
      </c>
      <c r="L23" s="10" t="s">
        <v>192</v>
      </c>
      <c r="M23" s="10">
        <f>AVERAGE(M4,M7,M9,M10,M13,M15,M16,M17,M18,M19)</f>
        <v>-57.844190586537401</v>
      </c>
      <c r="P23" s="13"/>
    </row>
    <row r="25" spans="1:16" x14ac:dyDescent="0.3">
      <c r="B25" s="10" t="s">
        <v>55</v>
      </c>
    </row>
    <row r="26" spans="1:16" x14ac:dyDescent="0.3">
      <c r="B26" s="10" t="s">
        <v>56</v>
      </c>
      <c r="C26" s="10" t="s">
        <v>57</v>
      </c>
    </row>
    <row r="27" spans="1:16" x14ac:dyDescent="0.3"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</row>
    <row r="28" spans="1:16" x14ac:dyDescent="0.3">
      <c r="A28" s="10" t="s">
        <v>174</v>
      </c>
      <c r="B28" s="10">
        <v>48655</v>
      </c>
      <c r="C28" s="10">
        <v>16051</v>
      </c>
      <c r="D28" s="15">
        <v>33</v>
      </c>
      <c r="E28" s="15">
        <f>B28+C28</f>
        <v>64706</v>
      </c>
      <c r="F28" s="10">
        <f>(1000/D28)*E28</f>
        <v>1960787.8787878789</v>
      </c>
      <c r="G28" s="10">
        <f>(1000/D28)*B28</f>
        <v>1474393.9393939395</v>
      </c>
    </row>
    <row r="29" spans="1:16" x14ac:dyDescent="0.3">
      <c r="A29" s="10" t="s">
        <v>182</v>
      </c>
      <c r="D29" s="15">
        <v>33</v>
      </c>
      <c r="E29" s="15">
        <f t="shared" ref="E29:E37" si="5">B29+C29</f>
        <v>0</v>
      </c>
      <c r="F29" s="10">
        <f t="shared" ref="F29:F37" si="6">(1000/D29)*E29</f>
        <v>0</v>
      </c>
      <c r="G29" s="10">
        <f t="shared" ref="G29:G37" si="7">(1000/D29)*B29</f>
        <v>0</v>
      </c>
      <c r="H29" s="17"/>
    </row>
    <row r="30" spans="1:16" x14ac:dyDescent="0.3">
      <c r="A30" s="10" t="s">
        <v>188</v>
      </c>
      <c r="D30" s="15">
        <v>33</v>
      </c>
      <c r="E30" s="15">
        <f t="shared" si="5"/>
        <v>0</v>
      </c>
      <c r="F30" s="10">
        <f t="shared" si="6"/>
        <v>0</v>
      </c>
      <c r="G30" s="10">
        <f t="shared" si="7"/>
        <v>0</v>
      </c>
      <c r="H30" s="17"/>
    </row>
    <row r="31" spans="1:16" x14ac:dyDescent="0.3">
      <c r="A31" s="10" t="s">
        <v>175</v>
      </c>
      <c r="B31" s="10">
        <v>47924</v>
      </c>
      <c r="C31" s="10">
        <v>19643</v>
      </c>
      <c r="D31" s="15">
        <v>33</v>
      </c>
      <c r="E31" s="15">
        <f t="shared" si="5"/>
        <v>67567</v>
      </c>
      <c r="F31" s="10">
        <f t="shared" si="6"/>
        <v>2047484.8484848486</v>
      </c>
      <c r="G31" s="10">
        <f t="shared" si="7"/>
        <v>1452242.4242424243</v>
      </c>
      <c r="H31" s="17"/>
    </row>
    <row r="32" spans="1:16" x14ac:dyDescent="0.3">
      <c r="A32" s="10" t="s">
        <v>182</v>
      </c>
      <c r="D32" s="15">
        <v>33</v>
      </c>
      <c r="E32" s="15">
        <f t="shared" si="5"/>
        <v>0</v>
      </c>
      <c r="F32" s="10">
        <f t="shared" si="6"/>
        <v>0</v>
      </c>
      <c r="G32" s="10">
        <f t="shared" si="7"/>
        <v>0</v>
      </c>
      <c r="H32" s="17"/>
    </row>
    <row r="33" spans="1:9" x14ac:dyDescent="0.3">
      <c r="A33" s="10" t="s">
        <v>188</v>
      </c>
      <c r="D33" s="15">
        <v>33</v>
      </c>
      <c r="E33" s="15">
        <f t="shared" si="5"/>
        <v>0</v>
      </c>
      <c r="F33" s="10">
        <f t="shared" si="6"/>
        <v>0</v>
      </c>
      <c r="G33" s="10">
        <f t="shared" si="7"/>
        <v>0</v>
      </c>
      <c r="H33" s="17"/>
    </row>
    <row r="34" spans="1:9" ht="12.75" customHeight="1" x14ac:dyDescent="0.3">
      <c r="A34" s="10" t="s">
        <v>218</v>
      </c>
      <c r="B34" s="10">
        <v>125</v>
      </c>
      <c r="C34" s="10">
        <v>5383</v>
      </c>
      <c r="D34" s="15">
        <v>33</v>
      </c>
      <c r="E34" s="15">
        <f t="shared" si="5"/>
        <v>5508</v>
      </c>
      <c r="F34" s="10">
        <f t="shared" si="6"/>
        <v>166909.09090909091</v>
      </c>
      <c r="G34" s="10">
        <f t="shared" si="7"/>
        <v>3787.878787878788</v>
      </c>
    </row>
    <row r="35" spans="1:9" x14ac:dyDescent="0.3">
      <c r="A35" s="10" t="s">
        <v>198</v>
      </c>
      <c r="B35" s="10">
        <v>405</v>
      </c>
      <c r="C35" s="10">
        <v>4163</v>
      </c>
      <c r="D35" s="15">
        <v>33</v>
      </c>
      <c r="E35" s="15">
        <f t="shared" si="5"/>
        <v>4568</v>
      </c>
      <c r="F35" s="10">
        <f t="shared" si="6"/>
        <v>138424.24242424243</v>
      </c>
      <c r="G35" s="10">
        <f t="shared" si="7"/>
        <v>12272.727272727274</v>
      </c>
    </row>
    <row r="36" spans="1:9" x14ac:dyDescent="0.3">
      <c r="A36" s="10" t="s">
        <v>213</v>
      </c>
      <c r="B36" s="10">
        <v>499</v>
      </c>
      <c r="C36" s="10">
        <v>5824</v>
      </c>
      <c r="D36" s="15">
        <v>33</v>
      </c>
      <c r="E36" s="15">
        <f t="shared" si="5"/>
        <v>6323</v>
      </c>
      <c r="F36" s="10">
        <f t="shared" si="6"/>
        <v>191606.06060606061</v>
      </c>
      <c r="G36" s="10">
        <f t="shared" si="7"/>
        <v>15121.212121212122</v>
      </c>
      <c r="I36" s="10">
        <f>(G36-G37)/G36*100</f>
        <v>22.044088176352709</v>
      </c>
    </row>
    <row r="37" spans="1:9" x14ac:dyDescent="0.3">
      <c r="A37" s="10" t="s">
        <v>214</v>
      </c>
      <c r="B37" s="15">
        <v>389</v>
      </c>
      <c r="C37" s="10">
        <v>5639</v>
      </c>
      <c r="D37" s="15">
        <v>33</v>
      </c>
      <c r="E37" s="15">
        <f t="shared" si="5"/>
        <v>6028</v>
      </c>
      <c r="F37" s="10">
        <f t="shared" si="6"/>
        <v>182666.66666666669</v>
      </c>
      <c r="G37" s="10">
        <f t="shared" si="7"/>
        <v>11787.878787878788</v>
      </c>
    </row>
    <row r="38" spans="1:9" x14ac:dyDescent="0.3">
      <c r="A38" s="10" t="s">
        <v>226</v>
      </c>
      <c r="B38" s="10">
        <v>160</v>
      </c>
      <c r="C38" s="10">
        <v>5658</v>
      </c>
      <c r="D38" s="15">
        <v>33</v>
      </c>
      <c r="E38" s="15">
        <f t="shared" ref="E38:E40" si="8">B38+C38</f>
        <v>5818</v>
      </c>
      <c r="F38" s="10">
        <f t="shared" ref="F38" si="9">(1000/D38)*E38</f>
        <v>176303.0303030303</v>
      </c>
      <c r="G38" s="10">
        <f t="shared" ref="G38" si="10">(1000/D38)*B38</f>
        <v>4848.484848484849</v>
      </c>
    </row>
    <row r="39" spans="1:9" x14ac:dyDescent="0.3">
      <c r="A39" s="10" t="s">
        <v>227</v>
      </c>
      <c r="B39" s="10">
        <v>262</v>
      </c>
      <c r="C39" s="10">
        <v>6309</v>
      </c>
      <c r="D39" s="15">
        <v>33</v>
      </c>
      <c r="E39" s="15">
        <f t="shared" si="8"/>
        <v>6571</v>
      </c>
      <c r="F39" s="10">
        <f t="shared" ref="F39" si="11">(1000/D39)*E39</f>
        <v>199121.21212121213</v>
      </c>
      <c r="G39" s="10">
        <f t="shared" ref="G39" si="12">(1000/D39)*B39</f>
        <v>7939.3939393939399</v>
      </c>
      <c r="I39" s="10">
        <f>(G36-G39)/G36*100</f>
        <v>47.494989979959918</v>
      </c>
    </row>
    <row r="40" spans="1:9" x14ac:dyDescent="0.3">
      <c r="A40" s="10" t="s">
        <v>228</v>
      </c>
      <c r="B40" s="10">
        <v>130</v>
      </c>
      <c r="C40" s="10">
        <v>4932</v>
      </c>
      <c r="D40" s="15">
        <v>33</v>
      </c>
      <c r="E40" s="15">
        <f t="shared" si="8"/>
        <v>5062</v>
      </c>
      <c r="F40" s="10">
        <f t="shared" ref="F40" si="13">(1000/D40)*E40</f>
        <v>153393.93939393939</v>
      </c>
      <c r="G40" s="10">
        <f t="shared" ref="G40" si="14">(1000/D40)*B40</f>
        <v>3939.3939393939395</v>
      </c>
      <c r="I40" s="10">
        <f>(G36-G40)/G36*100</f>
        <v>73.947895791583164</v>
      </c>
    </row>
    <row r="41" spans="1:9" x14ac:dyDescent="0.3">
      <c r="B41" s="15"/>
      <c r="D41" s="15"/>
      <c r="E41" s="15"/>
    </row>
    <row r="42" spans="1:9" x14ac:dyDescent="0.3">
      <c r="E42" s="15"/>
      <c r="F42" s="15"/>
    </row>
    <row r="43" spans="1:9" x14ac:dyDescent="0.3">
      <c r="E43" s="15"/>
      <c r="F43" s="15"/>
    </row>
    <row r="44" spans="1:9" x14ac:dyDescent="0.3">
      <c r="E44" s="15"/>
      <c r="F44" s="15"/>
    </row>
    <row r="45" spans="1:9" x14ac:dyDescent="0.3">
      <c r="E45" s="15"/>
      <c r="F45" s="15"/>
    </row>
    <row r="46" spans="1:9" x14ac:dyDescent="0.3">
      <c r="E46" s="15"/>
      <c r="F46" s="15"/>
    </row>
    <row r="47" spans="1:9" x14ac:dyDescent="0.3">
      <c r="E47" s="15"/>
      <c r="F47" s="15"/>
    </row>
    <row r="48" spans="1:9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  <row r="51" spans="5:6" x14ac:dyDescent="0.3">
      <c r="E51" s="15"/>
      <c r="F51" s="15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0" zoomScaleNormal="80" workbookViewId="0">
      <selection activeCell="A4" sqref="A4:O20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I1" s="10" t="s">
        <v>4</v>
      </c>
      <c r="O1" s="14"/>
    </row>
    <row r="2" spans="1:16" x14ac:dyDescent="0.3">
      <c r="A2" s="16"/>
      <c r="B2" s="10" t="s">
        <v>5</v>
      </c>
      <c r="E2" s="13"/>
      <c r="F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</row>
    <row r="4" spans="1:16" x14ac:dyDescent="0.3">
      <c r="A4" s="14">
        <v>44600</v>
      </c>
      <c r="B4" s="25">
        <v>7</v>
      </c>
      <c r="C4" s="10">
        <v>167</v>
      </c>
      <c r="D4" s="15">
        <v>4703</v>
      </c>
      <c r="E4" s="15">
        <f>+C4+D4</f>
        <v>4870</v>
      </c>
      <c r="F4" s="13">
        <v>33</v>
      </c>
      <c r="G4" s="13">
        <f>(1000/F4)*C4</f>
        <v>5060.606060606061</v>
      </c>
      <c r="I4" s="10">
        <v>263</v>
      </c>
      <c r="J4" s="15">
        <v>3429</v>
      </c>
      <c r="K4" s="15">
        <f t="shared" ref="K4:K20" si="0">+I4+J4</f>
        <v>3692</v>
      </c>
      <c r="L4" s="10">
        <v>33</v>
      </c>
      <c r="M4" s="10">
        <f t="shared" ref="M4:O19" si="1">+(C4-I4)/C4*100</f>
        <v>-57.485029940119759</v>
      </c>
      <c r="N4" s="10">
        <f t="shared" si="1"/>
        <v>27.089092068892196</v>
      </c>
      <c r="O4" s="10">
        <f t="shared" si="1"/>
        <v>24.188911704312115</v>
      </c>
      <c r="P4" s="13"/>
    </row>
    <row r="5" spans="1:16" x14ac:dyDescent="0.3">
      <c r="A5" s="14">
        <v>44600</v>
      </c>
      <c r="B5" s="16" t="s">
        <v>37</v>
      </c>
      <c r="C5" s="10">
        <v>249</v>
      </c>
      <c r="D5" s="15">
        <v>4122</v>
      </c>
      <c r="E5" s="15">
        <f t="shared" ref="E5:E20" si="2">+C5+D5</f>
        <v>4371</v>
      </c>
      <c r="F5" s="13">
        <v>33</v>
      </c>
      <c r="G5" s="13">
        <f t="shared" ref="G5:G20" si="3">(1000/F5)*C5</f>
        <v>7545.454545454546</v>
      </c>
      <c r="I5" s="10">
        <v>202</v>
      </c>
      <c r="J5" s="15">
        <v>4095</v>
      </c>
      <c r="K5" s="15">
        <f t="shared" si="0"/>
        <v>4297</v>
      </c>
      <c r="L5" s="10">
        <v>33</v>
      </c>
      <c r="M5" s="10">
        <f t="shared" si="1"/>
        <v>18.875502008032129</v>
      </c>
      <c r="N5" s="10">
        <f t="shared" si="1"/>
        <v>0.65502183406113534</v>
      </c>
      <c r="O5" s="10">
        <f t="shared" si="1"/>
        <v>1.6929764355982611</v>
      </c>
      <c r="P5" s="13"/>
    </row>
    <row r="6" spans="1:16" x14ac:dyDescent="0.3">
      <c r="A6" s="14">
        <v>44600</v>
      </c>
      <c r="B6" s="16" t="s">
        <v>39</v>
      </c>
      <c r="C6" s="10">
        <v>198</v>
      </c>
      <c r="D6" s="10">
        <v>6776</v>
      </c>
      <c r="E6" s="15">
        <f t="shared" si="2"/>
        <v>6974</v>
      </c>
      <c r="F6" s="13">
        <v>33</v>
      </c>
      <c r="G6" s="13">
        <f t="shared" si="3"/>
        <v>6000</v>
      </c>
      <c r="H6" s="10" t="s">
        <v>194</v>
      </c>
      <c r="I6" s="10">
        <v>313</v>
      </c>
      <c r="J6" s="15">
        <v>5457</v>
      </c>
      <c r="K6" s="15">
        <f t="shared" si="0"/>
        <v>5770</v>
      </c>
      <c r="L6" s="10">
        <v>33</v>
      </c>
      <c r="M6" s="10">
        <f t="shared" si="1"/>
        <v>-58.080808080808076</v>
      </c>
      <c r="N6" s="10">
        <f t="shared" si="1"/>
        <v>19.465761511216055</v>
      </c>
      <c r="O6" s="10">
        <f t="shared" si="1"/>
        <v>17.264123888729564</v>
      </c>
      <c r="P6" s="13"/>
    </row>
    <row r="7" spans="1:16" x14ac:dyDescent="0.3">
      <c r="A7" s="14">
        <v>44600</v>
      </c>
      <c r="B7" s="16" t="s">
        <v>38</v>
      </c>
      <c r="C7" s="10">
        <v>146</v>
      </c>
      <c r="D7" s="10">
        <v>6833</v>
      </c>
      <c r="E7" s="15">
        <f t="shared" si="2"/>
        <v>6979</v>
      </c>
      <c r="F7" s="13">
        <v>33</v>
      </c>
      <c r="G7" s="13">
        <f t="shared" si="3"/>
        <v>4424.242424242424</v>
      </c>
      <c r="I7" s="10">
        <v>216</v>
      </c>
      <c r="J7" s="15">
        <v>6143</v>
      </c>
      <c r="K7" s="15">
        <f t="shared" si="0"/>
        <v>6359</v>
      </c>
      <c r="L7" s="10">
        <v>33</v>
      </c>
      <c r="M7" s="10">
        <f t="shared" si="1"/>
        <v>-47.945205479452049</v>
      </c>
      <c r="N7" s="10">
        <f t="shared" si="1"/>
        <v>10.098053563588467</v>
      </c>
      <c r="O7" s="10">
        <f t="shared" si="1"/>
        <v>8.8837942398624445</v>
      </c>
      <c r="P7" s="13"/>
    </row>
    <row r="8" spans="1:16" x14ac:dyDescent="0.3">
      <c r="A8" s="14">
        <v>44600</v>
      </c>
      <c r="B8" s="16" t="s">
        <v>36</v>
      </c>
      <c r="C8" s="10">
        <v>393</v>
      </c>
      <c r="D8" s="15">
        <v>7495</v>
      </c>
      <c r="E8" s="15">
        <f t="shared" si="2"/>
        <v>7888</v>
      </c>
      <c r="F8" s="13">
        <v>33</v>
      </c>
      <c r="G8" s="13">
        <f t="shared" si="3"/>
        <v>11909.09090909091</v>
      </c>
      <c r="I8" s="10">
        <v>226</v>
      </c>
      <c r="J8" s="15">
        <v>9784</v>
      </c>
      <c r="K8" s="15">
        <f t="shared" si="0"/>
        <v>10010</v>
      </c>
      <c r="L8" s="10">
        <v>33</v>
      </c>
      <c r="M8" s="10">
        <f t="shared" si="1"/>
        <v>42.493638676844789</v>
      </c>
      <c r="N8" s="10">
        <f t="shared" si="1"/>
        <v>-30.540360240160108</v>
      </c>
      <c r="O8" s="10">
        <f t="shared" si="1"/>
        <v>-26.901622718052735</v>
      </c>
      <c r="P8" s="13"/>
    </row>
    <row r="9" spans="1:16" x14ac:dyDescent="0.3">
      <c r="A9" s="14">
        <v>44600</v>
      </c>
      <c r="B9" s="16" t="s">
        <v>203</v>
      </c>
      <c r="C9" s="10">
        <v>470</v>
      </c>
      <c r="D9" s="15">
        <v>8933</v>
      </c>
      <c r="E9" s="15">
        <f t="shared" si="2"/>
        <v>9403</v>
      </c>
      <c r="F9" s="13">
        <v>33</v>
      </c>
      <c r="G9" s="13">
        <f t="shared" si="3"/>
        <v>14242.424242424244</v>
      </c>
      <c r="I9" s="10">
        <v>182</v>
      </c>
      <c r="J9" s="15">
        <v>5063</v>
      </c>
      <c r="K9" s="15">
        <f t="shared" si="0"/>
        <v>5245</v>
      </c>
      <c r="L9" s="10">
        <v>33</v>
      </c>
      <c r="M9" s="10">
        <f t="shared" si="1"/>
        <v>61.276595744680847</v>
      </c>
      <c r="N9" s="10">
        <f t="shared" si="1"/>
        <v>43.322512034031121</v>
      </c>
      <c r="O9" s="10">
        <f t="shared" si="1"/>
        <v>44.219929809635225</v>
      </c>
      <c r="P9" s="13"/>
    </row>
    <row r="10" spans="1:16" x14ac:dyDescent="0.3">
      <c r="A10" s="14">
        <v>44600</v>
      </c>
      <c r="B10" s="16" t="s">
        <v>204</v>
      </c>
      <c r="C10" s="10">
        <v>183</v>
      </c>
      <c r="D10" s="15">
        <v>7353</v>
      </c>
      <c r="E10" s="15">
        <f t="shared" si="2"/>
        <v>7536</v>
      </c>
      <c r="F10" s="13">
        <v>33</v>
      </c>
      <c r="G10" s="13">
        <f t="shared" si="3"/>
        <v>5545.454545454546</v>
      </c>
      <c r="I10" s="10">
        <v>158</v>
      </c>
      <c r="J10" s="15">
        <v>4710</v>
      </c>
      <c r="K10" s="15">
        <f t="shared" si="0"/>
        <v>4868</v>
      </c>
      <c r="L10" s="10">
        <v>33</v>
      </c>
      <c r="M10" s="10">
        <f t="shared" si="1"/>
        <v>13.661202185792352</v>
      </c>
      <c r="N10" s="10">
        <f t="shared" si="1"/>
        <v>35.94451244390045</v>
      </c>
      <c r="O10" s="10">
        <f t="shared" si="1"/>
        <v>35.403397027600846</v>
      </c>
      <c r="P10" s="13"/>
    </row>
    <row r="11" spans="1:16" x14ac:dyDescent="0.3">
      <c r="A11" s="14">
        <v>44600</v>
      </c>
      <c r="B11" s="16" t="s">
        <v>205</v>
      </c>
      <c r="C11" s="10">
        <v>351</v>
      </c>
      <c r="D11" s="15">
        <v>4963</v>
      </c>
      <c r="E11" s="15">
        <f t="shared" si="2"/>
        <v>5314</v>
      </c>
      <c r="F11" s="13">
        <v>34</v>
      </c>
      <c r="G11" s="13">
        <f t="shared" si="3"/>
        <v>10323.529411764704</v>
      </c>
      <c r="I11" s="10">
        <v>184</v>
      </c>
      <c r="J11" s="15">
        <v>3679</v>
      </c>
      <c r="K11" s="15">
        <f t="shared" si="0"/>
        <v>3863</v>
      </c>
      <c r="L11" s="10">
        <v>33</v>
      </c>
      <c r="M11" s="10">
        <f t="shared" si="1"/>
        <v>47.578347578347582</v>
      </c>
      <c r="N11" s="10">
        <f t="shared" si="1"/>
        <v>25.871448720531937</v>
      </c>
      <c r="O11" s="10">
        <f t="shared" si="1"/>
        <v>27.305231464057204</v>
      </c>
      <c r="P11" s="13"/>
    </row>
    <row r="12" spans="1:16" x14ac:dyDescent="0.3">
      <c r="A12" s="14">
        <v>44600</v>
      </c>
      <c r="B12" s="16" t="s">
        <v>206</v>
      </c>
      <c r="C12" s="10">
        <v>168</v>
      </c>
      <c r="D12" s="15">
        <v>9020</v>
      </c>
      <c r="E12" s="15">
        <f t="shared" si="2"/>
        <v>9188</v>
      </c>
      <c r="F12" s="13">
        <v>33</v>
      </c>
      <c r="G12" s="13">
        <f t="shared" si="3"/>
        <v>5090.909090909091</v>
      </c>
      <c r="I12" s="10">
        <v>150</v>
      </c>
      <c r="J12" s="15">
        <v>4194</v>
      </c>
      <c r="K12" s="15">
        <f t="shared" si="0"/>
        <v>4344</v>
      </c>
      <c r="L12" s="10">
        <v>33</v>
      </c>
      <c r="M12" s="10">
        <f t="shared" si="1"/>
        <v>10.714285714285714</v>
      </c>
      <c r="N12" s="10">
        <f t="shared" si="1"/>
        <v>53.50332594235033</v>
      </c>
      <c r="O12" s="10">
        <f t="shared" si="1"/>
        <v>52.720940356987377</v>
      </c>
      <c r="P12" s="13"/>
    </row>
    <row r="13" spans="1:16" x14ac:dyDescent="0.3">
      <c r="A13" s="14">
        <v>44600</v>
      </c>
      <c r="B13" s="16" t="s">
        <v>42</v>
      </c>
      <c r="C13" s="10">
        <v>416</v>
      </c>
      <c r="D13" s="15">
        <v>3753</v>
      </c>
      <c r="E13" s="15">
        <f t="shared" si="2"/>
        <v>4169</v>
      </c>
      <c r="F13" s="13">
        <v>33</v>
      </c>
      <c r="G13" s="13">
        <f t="shared" si="3"/>
        <v>12606.060606060606</v>
      </c>
      <c r="I13" s="10">
        <v>117</v>
      </c>
      <c r="J13" s="15">
        <v>5872</v>
      </c>
      <c r="K13" s="15">
        <f t="shared" si="0"/>
        <v>5989</v>
      </c>
      <c r="L13" s="10">
        <v>33</v>
      </c>
      <c r="M13" s="10">
        <f t="shared" si="1"/>
        <v>71.875</v>
      </c>
      <c r="N13" s="10">
        <f t="shared" si="1"/>
        <v>-56.461497468691711</v>
      </c>
      <c r="O13" s="10">
        <f t="shared" si="1"/>
        <v>-43.655552890381387</v>
      </c>
    </row>
    <row r="14" spans="1:16" x14ac:dyDescent="0.3">
      <c r="A14" s="14">
        <v>44600</v>
      </c>
      <c r="B14" s="16" t="s">
        <v>43</v>
      </c>
      <c r="C14" s="10">
        <v>329</v>
      </c>
      <c r="D14" s="15">
        <v>5003</v>
      </c>
      <c r="E14" s="15">
        <f t="shared" si="2"/>
        <v>5332</v>
      </c>
      <c r="F14" s="13">
        <v>33</v>
      </c>
      <c r="G14" s="13">
        <f t="shared" si="3"/>
        <v>9969.69696969697</v>
      </c>
      <c r="I14" s="10">
        <v>115</v>
      </c>
      <c r="J14" s="15">
        <v>4618</v>
      </c>
      <c r="K14" s="15">
        <f t="shared" si="0"/>
        <v>4733</v>
      </c>
      <c r="L14" s="10">
        <v>33</v>
      </c>
      <c r="M14" s="10">
        <f t="shared" si="1"/>
        <v>65.045592705167181</v>
      </c>
      <c r="N14" s="10">
        <f t="shared" si="1"/>
        <v>7.6953827703377966</v>
      </c>
      <c r="O14" s="10">
        <f t="shared" si="1"/>
        <v>11.234058514628657</v>
      </c>
    </row>
    <row r="15" spans="1:16" x14ac:dyDescent="0.3">
      <c r="A15" s="14">
        <v>44600</v>
      </c>
      <c r="B15" s="16" t="s">
        <v>40</v>
      </c>
      <c r="C15" s="15">
        <v>577</v>
      </c>
      <c r="D15" s="15">
        <v>3908</v>
      </c>
      <c r="E15" s="15">
        <f t="shared" si="2"/>
        <v>4485</v>
      </c>
      <c r="F15" s="13">
        <v>33</v>
      </c>
      <c r="G15" s="13">
        <f t="shared" si="3"/>
        <v>17484.848484848484</v>
      </c>
      <c r="I15" s="15">
        <v>117</v>
      </c>
      <c r="J15" s="15">
        <v>8592</v>
      </c>
      <c r="K15" s="15">
        <f t="shared" si="0"/>
        <v>8709</v>
      </c>
      <c r="L15" s="10">
        <v>33</v>
      </c>
      <c r="M15" s="10">
        <f t="shared" si="1"/>
        <v>79.722703639514734</v>
      </c>
      <c r="N15" s="10">
        <f t="shared" si="1"/>
        <v>-119.85670419651997</v>
      </c>
      <c r="O15" s="10">
        <f t="shared" si="1"/>
        <v>-94.180602006688957</v>
      </c>
    </row>
    <row r="16" spans="1:16" x14ac:dyDescent="0.3">
      <c r="A16" s="14">
        <v>44600</v>
      </c>
      <c r="B16" s="16" t="s">
        <v>41</v>
      </c>
      <c r="C16" s="10">
        <v>208</v>
      </c>
      <c r="D16" s="15">
        <v>4834</v>
      </c>
      <c r="E16" s="15">
        <f t="shared" si="2"/>
        <v>5042</v>
      </c>
      <c r="F16" s="13">
        <v>33</v>
      </c>
      <c r="G16" s="13">
        <f t="shared" si="3"/>
        <v>6303.030303030303</v>
      </c>
      <c r="I16" s="10">
        <v>100</v>
      </c>
      <c r="J16" s="15">
        <v>10218</v>
      </c>
      <c r="K16" s="15">
        <f t="shared" si="0"/>
        <v>10318</v>
      </c>
      <c r="L16" s="10">
        <v>33</v>
      </c>
      <c r="M16" s="10">
        <f t="shared" si="1"/>
        <v>51.923076923076927</v>
      </c>
      <c r="N16" s="10">
        <f t="shared" si="1"/>
        <v>-111.3777410012412</v>
      </c>
      <c r="O16" s="10">
        <f t="shared" si="1"/>
        <v>-104.64101547005156</v>
      </c>
    </row>
    <row r="17" spans="1:16" x14ac:dyDescent="0.3">
      <c r="A17" s="14">
        <v>44600</v>
      </c>
      <c r="B17" s="16" t="s">
        <v>207</v>
      </c>
      <c r="C17" s="9">
        <v>186</v>
      </c>
      <c r="D17" s="22">
        <v>4359</v>
      </c>
      <c r="E17" s="15">
        <f t="shared" si="2"/>
        <v>4545</v>
      </c>
      <c r="F17" s="13">
        <v>33</v>
      </c>
      <c r="G17" s="13">
        <f t="shared" si="3"/>
        <v>5636.3636363636369</v>
      </c>
      <c r="I17" s="10" t="s">
        <v>231</v>
      </c>
      <c r="J17" s="15"/>
      <c r="K17" s="15" t="e">
        <f t="shared" si="0"/>
        <v>#VALUE!</v>
      </c>
      <c r="L17" s="10">
        <v>33</v>
      </c>
      <c r="M17" s="10" t="e">
        <f t="shared" si="1"/>
        <v>#VALUE!</v>
      </c>
      <c r="N17" s="10">
        <f t="shared" si="1"/>
        <v>100</v>
      </c>
      <c r="O17" s="10" t="e">
        <f t="shared" si="1"/>
        <v>#VALUE!</v>
      </c>
    </row>
    <row r="18" spans="1:16" x14ac:dyDescent="0.3">
      <c r="A18" s="14">
        <v>44600</v>
      </c>
      <c r="B18" s="16" t="s">
        <v>208</v>
      </c>
      <c r="C18" s="10">
        <v>393</v>
      </c>
      <c r="D18" s="15">
        <v>5115</v>
      </c>
      <c r="E18" s="15">
        <f t="shared" si="2"/>
        <v>5508</v>
      </c>
      <c r="F18" s="13">
        <v>33</v>
      </c>
      <c r="G18" s="13">
        <f t="shared" si="3"/>
        <v>11909.09090909091</v>
      </c>
      <c r="I18" s="10" t="s">
        <v>231</v>
      </c>
      <c r="J18" s="15"/>
      <c r="K18" s="15" t="e">
        <f t="shared" si="0"/>
        <v>#VALUE!</v>
      </c>
      <c r="L18" s="10">
        <v>33</v>
      </c>
      <c r="M18" s="10" t="e">
        <f t="shared" si="1"/>
        <v>#VALUE!</v>
      </c>
      <c r="N18" s="10">
        <f t="shared" si="1"/>
        <v>100</v>
      </c>
      <c r="O18" s="10" t="e">
        <f t="shared" si="1"/>
        <v>#VALUE!</v>
      </c>
    </row>
    <row r="19" spans="1:16" x14ac:dyDescent="0.3">
      <c r="A19" s="14">
        <v>44600</v>
      </c>
      <c r="B19" s="16" t="s">
        <v>209</v>
      </c>
      <c r="C19" s="10">
        <v>787</v>
      </c>
      <c r="D19" s="15">
        <v>3985</v>
      </c>
      <c r="E19" s="15">
        <f t="shared" si="2"/>
        <v>4772</v>
      </c>
      <c r="F19" s="13">
        <v>33</v>
      </c>
      <c r="G19" s="13">
        <f t="shared" si="3"/>
        <v>23848.484848484848</v>
      </c>
      <c r="I19" s="10" t="s">
        <v>231</v>
      </c>
      <c r="J19" s="15"/>
      <c r="K19" s="15" t="e">
        <f t="shared" si="0"/>
        <v>#VALUE!</v>
      </c>
      <c r="L19" s="10">
        <v>33</v>
      </c>
      <c r="M19" s="10" t="e">
        <f>+(C19-I19)/C19*100</f>
        <v>#VALUE!</v>
      </c>
      <c r="N19" s="10">
        <f t="shared" si="1"/>
        <v>100</v>
      </c>
      <c r="O19" s="10" t="e">
        <f t="shared" si="1"/>
        <v>#VALUE!</v>
      </c>
    </row>
    <row r="20" spans="1:16" x14ac:dyDescent="0.3">
      <c r="A20" s="14">
        <v>44600</v>
      </c>
      <c r="B20" s="16" t="s">
        <v>210</v>
      </c>
      <c r="C20" s="10">
        <v>226</v>
      </c>
      <c r="D20" s="15">
        <v>4226</v>
      </c>
      <c r="E20" s="15">
        <f t="shared" si="2"/>
        <v>4452</v>
      </c>
      <c r="F20" s="13">
        <v>33</v>
      </c>
      <c r="G20" s="13">
        <f t="shared" si="3"/>
        <v>6848.484848484849</v>
      </c>
      <c r="J20" s="15"/>
      <c r="K20" s="15">
        <f t="shared" si="0"/>
        <v>0</v>
      </c>
      <c r="L20" s="10">
        <v>33</v>
      </c>
      <c r="M20" s="10">
        <f t="shared" ref="M20:O20" si="4">+(C20-I20)/C20*100</f>
        <v>100</v>
      </c>
      <c r="N20" s="10">
        <f t="shared" si="4"/>
        <v>100</v>
      </c>
      <c r="O20" s="10">
        <f t="shared" si="4"/>
        <v>100</v>
      </c>
    </row>
    <row r="21" spans="1:16" x14ac:dyDescent="0.3">
      <c r="A21" s="24" t="s">
        <v>232</v>
      </c>
      <c r="B21" s="24"/>
      <c r="C21" s="24"/>
      <c r="D21" s="24"/>
      <c r="E21" s="24"/>
      <c r="F21" s="24"/>
      <c r="G21" s="23"/>
      <c r="H21" s="23"/>
      <c r="I21" s="23"/>
    </row>
    <row r="22" spans="1:16" x14ac:dyDescent="0.3">
      <c r="A22" s="23"/>
      <c r="F22" s="10" t="s">
        <v>68</v>
      </c>
      <c r="G22" s="10" t="s">
        <v>69</v>
      </c>
    </row>
    <row r="23" spans="1:16" x14ac:dyDescent="0.3">
      <c r="F23" s="13">
        <f>AVERAGE(G4:G20)</f>
        <v>9691.0454021180667</v>
      </c>
      <c r="G23" s="13">
        <f>_xlfn.STDEV.S(G4:G17,G19:G20)</f>
        <v>5398.967332953297</v>
      </c>
      <c r="L23" s="10" t="s">
        <v>192</v>
      </c>
      <c r="M23" s="10">
        <f>AVERAGE(M5,M8:M11,M12:M16)</f>
        <v>46.316594517574224</v>
      </c>
      <c r="N23" s="10">
        <f>_xlfn.STDEV.S(M5,M8:M11,M12:M16)</f>
        <v>24.671912692126675</v>
      </c>
      <c r="P23" s="13"/>
    </row>
    <row r="24" spans="1:16" x14ac:dyDescent="0.3">
      <c r="E24" s="10">
        <v>8</v>
      </c>
      <c r="F24" s="13">
        <f>AVERAGE(G13:G21)</f>
        <v>11825.757575757578</v>
      </c>
      <c r="G24" s="13">
        <f>_xlfn.STDEV.S(G13:G20)</f>
        <v>6258.8727521841765</v>
      </c>
      <c r="M24" s="13"/>
      <c r="N24" s="13"/>
    </row>
    <row r="25" spans="1:16" x14ac:dyDescent="0.3">
      <c r="B25" s="10" t="s">
        <v>55</v>
      </c>
      <c r="E25" s="10">
        <v>7.5</v>
      </c>
      <c r="F25" s="13">
        <f>AVERAGE(G5:G12)</f>
        <v>8135.1381461675583</v>
      </c>
      <c r="G25" s="13">
        <f>_xlfn.STDEV.S(G5:G12,)</f>
        <v>4327.3676533767293</v>
      </c>
      <c r="M25" s="13"/>
      <c r="N25" s="13"/>
    </row>
    <row r="26" spans="1:16" x14ac:dyDescent="0.3">
      <c r="B26" s="10" t="s">
        <v>56</v>
      </c>
      <c r="C26" s="10" t="s">
        <v>57</v>
      </c>
    </row>
    <row r="27" spans="1:16" x14ac:dyDescent="0.3"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</row>
    <row r="28" spans="1:16" x14ac:dyDescent="0.3">
      <c r="A28" s="10" t="s">
        <v>174</v>
      </c>
      <c r="D28" s="15">
        <v>33</v>
      </c>
      <c r="E28" s="15">
        <f>B28+C28</f>
        <v>0</v>
      </c>
      <c r="F28" s="10">
        <f>(1000/D28)*E28</f>
        <v>0</v>
      </c>
      <c r="G28" s="10">
        <f>(1000/D28)*B28</f>
        <v>0</v>
      </c>
    </row>
    <row r="29" spans="1:16" x14ac:dyDescent="0.3">
      <c r="A29" s="10" t="s">
        <v>182</v>
      </c>
      <c r="D29" s="15">
        <v>33</v>
      </c>
      <c r="E29" s="15">
        <f t="shared" ref="E29:E40" si="5">B29+C29</f>
        <v>0</v>
      </c>
      <c r="F29" s="10">
        <f t="shared" ref="F29:F40" si="6">(1000/D29)*E29</f>
        <v>0</v>
      </c>
      <c r="G29" s="10">
        <f t="shared" ref="G29:G40" si="7">(1000/D29)*B29</f>
        <v>0</v>
      </c>
      <c r="H29" s="17"/>
    </row>
    <row r="30" spans="1:16" x14ac:dyDescent="0.3">
      <c r="A30" s="10" t="s">
        <v>188</v>
      </c>
      <c r="D30" s="15">
        <v>33</v>
      </c>
      <c r="E30" s="15">
        <f t="shared" si="5"/>
        <v>0</v>
      </c>
      <c r="F30" s="10">
        <f t="shared" si="6"/>
        <v>0</v>
      </c>
      <c r="G30" s="10">
        <f t="shared" si="7"/>
        <v>0</v>
      </c>
      <c r="H30" s="17"/>
    </row>
    <row r="31" spans="1:16" x14ac:dyDescent="0.3">
      <c r="A31" s="10" t="s">
        <v>175</v>
      </c>
      <c r="D31" s="15">
        <v>33</v>
      </c>
      <c r="E31" s="15">
        <f t="shared" si="5"/>
        <v>0</v>
      </c>
      <c r="F31" s="10">
        <f t="shared" si="6"/>
        <v>0</v>
      </c>
      <c r="G31" s="10">
        <f t="shared" si="7"/>
        <v>0</v>
      </c>
      <c r="H31" s="17"/>
    </row>
    <row r="32" spans="1:16" x14ac:dyDescent="0.3">
      <c r="A32" s="10" t="s">
        <v>182</v>
      </c>
      <c r="D32" s="15">
        <v>33</v>
      </c>
      <c r="E32" s="15">
        <f t="shared" si="5"/>
        <v>0</v>
      </c>
      <c r="F32" s="10">
        <f t="shared" si="6"/>
        <v>0</v>
      </c>
      <c r="G32" s="10">
        <f t="shared" si="7"/>
        <v>0</v>
      </c>
      <c r="H32" s="17"/>
    </row>
    <row r="33" spans="1:8" x14ac:dyDescent="0.3">
      <c r="A33" s="10" t="s">
        <v>188</v>
      </c>
      <c r="D33" s="15">
        <v>33</v>
      </c>
      <c r="E33" s="15">
        <f t="shared" si="5"/>
        <v>0</v>
      </c>
      <c r="F33" s="10">
        <f t="shared" si="6"/>
        <v>0</v>
      </c>
      <c r="G33" s="10">
        <f t="shared" si="7"/>
        <v>0</v>
      </c>
      <c r="H33" s="17"/>
    </row>
    <row r="34" spans="1:8" ht="12.75" customHeight="1" x14ac:dyDescent="0.3">
      <c r="A34" s="10" t="s">
        <v>218</v>
      </c>
      <c r="D34" s="15">
        <v>33</v>
      </c>
      <c r="E34" s="15">
        <f t="shared" si="5"/>
        <v>0</v>
      </c>
      <c r="F34" s="10">
        <f t="shared" si="6"/>
        <v>0</v>
      </c>
      <c r="G34" s="10">
        <f t="shared" si="7"/>
        <v>0</v>
      </c>
    </row>
    <row r="35" spans="1:8" x14ac:dyDescent="0.3">
      <c r="A35" s="10" t="s">
        <v>198</v>
      </c>
      <c r="D35" s="15">
        <v>33</v>
      </c>
      <c r="E35" s="15">
        <f t="shared" si="5"/>
        <v>0</v>
      </c>
      <c r="F35" s="10">
        <f t="shared" si="6"/>
        <v>0</v>
      </c>
      <c r="G35" s="10">
        <f t="shared" si="7"/>
        <v>0</v>
      </c>
    </row>
    <row r="36" spans="1:8" x14ac:dyDescent="0.3">
      <c r="A36" s="10" t="s">
        <v>213</v>
      </c>
      <c r="B36" s="10">
        <v>178</v>
      </c>
      <c r="C36" s="10">
        <v>5663</v>
      </c>
      <c r="D36" s="15">
        <v>33</v>
      </c>
      <c r="E36" s="15">
        <f t="shared" ref="E36:E37" si="8">B36+C36</f>
        <v>5841</v>
      </c>
      <c r="F36" s="10">
        <f t="shared" ref="F36:F37" si="9">(1000/D36)*E36</f>
        <v>177000</v>
      </c>
      <c r="G36" s="10">
        <f t="shared" ref="G36:G37" si="10">(1000/D36)*B36</f>
        <v>5393.939393939394</v>
      </c>
      <c r="H36" s="10" t="s">
        <v>230</v>
      </c>
    </row>
    <row r="37" spans="1:8" x14ac:dyDescent="0.3">
      <c r="A37" s="10" t="s">
        <v>214</v>
      </c>
      <c r="B37" s="15">
        <v>591</v>
      </c>
      <c r="C37" s="10">
        <v>4913</v>
      </c>
      <c r="D37" s="15">
        <v>33</v>
      </c>
      <c r="E37" s="15">
        <f t="shared" si="8"/>
        <v>5504</v>
      </c>
      <c r="F37" s="10">
        <f t="shared" si="9"/>
        <v>166787.87878787878</v>
      </c>
      <c r="G37" s="10">
        <f t="shared" si="10"/>
        <v>17909.090909090912</v>
      </c>
    </row>
    <row r="38" spans="1:8" x14ac:dyDescent="0.3">
      <c r="A38" s="10" t="s">
        <v>226</v>
      </c>
      <c r="D38" s="15">
        <v>33</v>
      </c>
      <c r="E38" s="15">
        <f t="shared" si="5"/>
        <v>0</v>
      </c>
      <c r="F38" s="10">
        <f t="shared" si="6"/>
        <v>0</v>
      </c>
      <c r="G38" s="10">
        <f t="shared" si="7"/>
        <v>0</v>
      </c>
    </row>
    <row r="39" spans="1:8" x14ac:dyDescent="0.3">
      <c r="A39" s="10" t="s">
        <v>227</v>
      </c>
      <c r="D39" s="15">
        <v>33</v>
      </c>
      <c r="E39" s="15">
        <f t="shared" si="5"/>
        <v>0</v>
      </c>
      <c r="F39" s="10">
        <f t="shared" si="6"/>
        <v>0</v>
      </c>
      <c r="G39" s="10">
        <f t="shared" si="7"/>
        <v>0</v>
      </c>
    </row>
    <row r="40" spans="1:8" x14ac:dyDescent="0.3">
      <c r="A40" s="10" t="s">
        <v>228</v>
      </c>
      <c r="B40" s="10">
        <v>149</v>
      </c>
      <c r="C40" s="10">
        <v>4524</v>
      </c>
      <c r="D40" s="15">
        <v>33</v>
      </c>
      <c r="E40" s="15">
        <f t="shared" si="5"/>
        <v>4673</v>
      </c>
      <c r="F40" s="10">
        <f t="shared" si="6"/>
        <v>141606.06060606061</v>
      </c>
      <c r="G40" s="10">
        <f t="shared" si="7"/>
        <v>4515.151515151515</v>
      </c>
    </row>
    <row r="41" spans="1:8" x14ac:dyDescent="0.3">
      <c r="A41" s="10" t="s">
        <v>229</v>
      </c>
      <c r="B41" s="15">
        <v>269</v>
      </c>
      <c r="C41" s="10">
        <v>4443</v>
      </c>
      <c r="D41" s="15">
        <v>33</v>
      </c>
      <c r="E41" s="15">
        <f t="shared" ref="E41" si="11">B41+C41</f>
        <v>4712</v>
      </c>
      <c r="F41" s="10">
        <f t="shared" ref="F41" si="12">(1000/D41)*E41</f>
        <v>142787.87878787878</v>
      </c>
      <c r="G41" s="10">
        <f t="shared" ref="G41" si="13">(1000/D41)*B41</f>
        <v>8151.515151515152</v>
      </c>
    </row>
    <row r="42" spans="1:8" x14ac:dyDescent="0.3">
      <c r="E42" s="15"/>
      <c r="F42" s="15"/>
    </row>
    <row r="43" spans="1:8" x14ac:dyDescent="0.3">
      <c r="E43" s="15"/>
      <c r="F43" s="15"/>
    </row>
    <row r="44" spans="1:8" x14ac:dyDescent="0.3">
      <c r="E44" s="15"/>
      <c r="F44" s="15"/>
    </row>
    <row r="45" spans="1:8" x14ac:dyDescent="0.3">
      <c r="E45" s="15"/>
      <c r="F45" s="15"/>
    </row>
    <row r="46" spans="1:8" x14ac:dyDescent="0.3">
      <c r="E46" s="15"/>
      <c r="F46" s="15"/>
    </row>
    <row r="47" spans="1:8" x14ac:dyDescent="0.3">
      <c r="E47" s="15"/>
      <c r="F47" s="15"/>
    </row>
    <row r="48" spans="1:8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  <row r="51" spans="5:6" x14ac:dyDescent="0.3">
      <c r="E51" s="15"/>
      <c r="F51" s="15"/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0" zoomScaleNormal="80" workbookViewId="0">
      <selection activeCell="B35" sqref="B35:G35"/>
    </sheetView>
  </sheetViews>
  <sheetFormatPr defaultColWidth="9.109375" defaultRowHeight="14.4" x14ac:dyDescent="0.3"/>
  <cols>
    <col min="1" max="1" width="18.88671875" style="10" customWidth="1"/>
    <col min="2" max="3" width="14" style="10" customWidth="1"/>
    <col min="4" max="4" width="15.6640625" style="10" customWidth="1"/>
    <col min="5" max="5" width="9.109375" style="10"/>
    <col min="6" max="6" width="10.5546875" style="10" bestFit="1" customWidth="1"/>
    <col min="7" max="7" width="13.5546875" style="10" customWidth="1"/>
    <col min="8" max="11" width="9.109375" style="10"/>
    <col min="12" max="13" width="15.6640625" style="10" customWidth="1"/>
    <col min="14" max="16384" width="9.109375" style="10"/>
  </cols>
  <sheetData>
    <row r="1" spans="1:16" x14ac:dyDescent="0.3">
      <c r="A1" s="16"/>
      <c r="B1" s="10" t="s">
        <v>4</v>
      </c>
      <c r="E1" s="13"/>
      <c r="F1" s="13"/>
      <c r="I1" s="10" t="s">
        <v>4</v>
      </c>
      <c r="O1" s="14"/>
    </row>
    <row r="2" spans="1:16" x14ac:dyDescent="0.3">
      <c r="A2" s="16"/>
      <c r="B2" s="10" t="s">
        <v>5</v>
      </c>
      <c r="E2" s="13"/>
      <c r="F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</row>
    <row r="4" spans="1:16" x14ac:dyDescent="0.3">
      <c r="A4" s="14">
        <v>44601</v>
      </c>
      <c r="B4" s="25">
        <v>7</v>
      </c>
      <c r="C4" s="10">
        <v>189</v>
      </c>
      <c r="D4" s="15">
        <v>9619</v>
      </c>
      <c r="E4" s="15">
        <f>+C4+D4</f>
        <v>9808</v>
      </c>
      <c r="F4" s="13">
        <v>33</v>
      </c>
      <c r="G4" s="13">
        <f>(1000/F4)*C4</f>
        <v>5727.2727272727279</v>
      </c>
      <c r="I4" s="10">
        <v>256</v>
      </c>
      <c r="J4" s="15">
        <v>8265</v>
      </c>
      <c r="K4" s="15">
        <f t="shared" ref="K4:K20" si="0">+I4+J4</f>
        <v>8521</v>
      </c>
      <c r="L4" s="10">
        <v>33</v>
      </c>
      <c r="M4" s="10">
        <f t="shared" ref="M4:O19" si="1">+(C4-I4)/C4*100</f>
        <v>-35.449735449735449</v>
      </c>
      <c r="N4" s="10">
        <f t="shared" si="1"/>
        <v>14.076307308452021</v>
      </c>
      <c r="O4" s="10">
        <f t="shared" si="1"/>
        <v>13.121941272430668</v>
      </c>
      <c r="P4" s="13"/>
    </row>
    <row r="5" spans="1:16" x14ac:dyDescent="0.3">
      <c r="A5" s="14">
        <v>44601</v>
      </c>
      <c r="B5" s="16" t="s">
        <v>37</v>
      </c>
      <c r="C5" s="11">
        <v>830</v>
      </c>
      <c r="D5" s="15">
        <v>4719</v>
      </c>
      <c r="E5" s="15">
        <f t="shared" ref="E5:E20" si="2">+C5+D5</f>
        <v>5549</v>
      </c>
      <c r="F5" s="13">
        <v>33</v>
      </c>
      <c r="G5" s="27">
        <f t="shared" ref="G5:G20" si="3">(1000/F5)*C5</f>
        <v>25151.515151515152</v>
      </c>
      <c r="I5" s="10">
        <v>162</v>
      </c>
      <c r="J5" s="15">
        <v>3172</v>
      </c>
      <c r="K5" s="15">
        <f t="shared" si="0"/>
        <v>3334</v>
      </c>
      <c r="L5" s="10">
        <v>33</v>
      </c>
      <c r="M5" s="11">
        <f t="shared" si="1"/>
        <v>80.481927710843365</v>
      </c>
      <c r="N5" s="10">
        <f t="shared" si="1"/>
        <v>32.782369146005507</v>
      </c>
      <c r="O5" s="10">
        <f t="shared" si="1"/>
        <v>39.917102180573075</v>
      </c>
      <c r="P5" s="13"/>
    </row>
    <row r="6" spans="1:16" x14ac:dyDescent="0.3">
      <c r="A6" s="14">
        <v>44601</v>
      </c>
      <c r="B6" s="16" t="s">
        <v>39</v>
      </c>
      <c r="C6" s="10">
        <v>270</v>
      </c>
      <c r="D6" s="10">
        <v>14149</v>
      </c>
      <c r="E6" s="15">
        <f t="shared" si="2"/>
        <v>14419</v>
      </c>
      <c r="F6" s="13">
        <v>33</v>
      </c>
      <c r="G6" s="13">
        <f t="shared" si="3"/>
        <v>8181.818181818182</v>
      </c>
      <c r="H6" s="10" t="s">
        <v>194</v>
      </c>
      <c r="I6" s="10">
        <v>211</v>
      </c>
      <c r="J6" s="15">
        <v>5567</v>
      </c>
      <c r="K6" s="15">
        <f t="shared" si="0"/>
        <v>5778</v>
      </c>
      <c r="L6" s="10">
        <v>33</v>
      </c>
      <c r="M6" s="10">
        <f t="shared" si="1"/>
        <v>21.851851851851851</v>
      </c>
      <c r="N6" s="10">
        <f t="shared" si="1"/>
        <v>60.65446321294791</v>
      </c>
      <c r="O6" s="10">
        <f t="shared" si="1"/>
        <v>59.927872945419239</v>
      </c>
      <c r="P6" s="13"/>
    </row>
    <row r="7" spans="1:16" x14ac:dyDescent="0.3">
      <c r="A7" s="14">
        <v>44601</v>
      </c>
      <c r="B7" s="16" t="s">
        <v>38</v>
      </c>
      <c r="C7" s="10">
        <v>358</v>
      </c>
      <c r="D7" s="10">
        <v>4357</v>
      </c>
      <c r="E7" s="15">
        <f t="shared" si="2"/>
        <v>4715</v>
      </c>
      <c r="F7" s="13">
        <v>33</v>
      </c>
      <c r="G7" s="13">
        <f t="shared" si="3"/>
        <v>10848.48484848485</v>
      </c>
      <c r="I7" s="10">
        <v>295</v>
      </c>
      <c r="J7" s="15">
        <v>4299</v>
      </c>
      <c r="K7" s="15">
        <f t="shared" si="0"/>
        <v>4594</v>
      </c>
      <c r="L7" s="10">
        <v>33</v>
      </c>
      <c r="M7" s="10">
        <f t="shared" si="1"/>
        <v>17.597765363128492</v>
      </c>
      <c r="N7" s="10">
        <f t="shared" si="1"/>
        <v>1.3311911865962818</v>
      </c>
      <c r="O7" s="10">
        <f t="shared" si="1"/>
        <v>2.5662778366914103</v>
      </c>
      <c r="P7" s="13"/>
    </row>
    <row r="8" spans="1:16" x14ac:dyDescent="0.3">
      <c r="A8" s="14">
        <v>44601</v>
      </c>
      <c r="B8" s="16" t="s">
        <v>36</v>
      </c>
      <c r="C8" s="10">
        <v>407</v>
      </c>
      <c r="D8" s="15">
        <v>4718</v>
      </c>
      <c r="E8" s="15">
        <f t="shared" si="2"/>
        <v>5125</v>
      </c>
      <c r="F8" s="13">
        <v>33</v>
      </c>
      <c r="G8" s="13">
        <f t="shared" si="3"/>
        <v>12333.333333333334</v>
      </c>
      <c r="I8" s="10">
        <v>268</v>
      </c>
      <c r="J8" s="15">
        <v>5071</v>
      </c>
      <c r="K8" s="15">
        <f t="shared" si="0"/>
        <v>5339</v>
      </c>
      <c r="L8" s="10">
        <v>33</v>
      </c>
      <c r="M8" s="10">
        <f t="shared" si="1"/>
        <v>34.152334152334149</v>
      </c>
      <c r="N8" s="10">
        <f t="shared" si="1"/>
        <v>-7.481983891479441</v>
      </c>
      <c r="O8" s="10">
        <f t="shared" si="1"/>
        <v>-4.1756097560975611</v>
      </c>
      <c r="P8" s="13"/>
    </row>
    <row r="9" spans="1:16" x14ac:dyDescent="0.3">
      <c r="A9" s="14">
        <v>44601</v>
      </c>
      <c r="B9" s="16" t="s">
        <v>203</v>
      </c>
      <c r="C9" s="10">
        <v>370</v>
      </c>
      <c r="D9" s="15">
        <v>7323</v>
      </c>
      <c r="E9" s="15">
        <f t="shared" si="2"/>
        <v>7693</v>
      </c>
      <c r="F9" s="13">
        <v>33</v>
      </c>
      <c r="G9" s="13">
        <f t="shared" si="3"/>
        <v>11212.121212121212</v>
      </c>
      <c r="I9" s="10">
        <v>217</v>
      </c>
      <c r="J9" s="15">
        <v>6501</v>
      </c>
      <c r="K9" s="15">
        <f t="shared" si="0"/>
        <v>6718</v>
      </c>
      <c r="L9" s="10">
        <v>33</v>
      </c>
      <c r="M9" s="10">
        <f t="shared" si="1"/>
        <v>41.351351351351354</v>
      </c>
      <c r="N9" s="10">
        <f t="shared" si="1"/>
        <v>11.224907824662024</v>
      </c>
      <c r="O9" s="10">
        <f t="shared" si="1"/>
        <v>12.673859352658262</v>
      </c>
      <c r="P9" s="13"/>
    </row>
    <row r="10" spans="1:16" x14ac:dyDescent="0.3">
      <c r="A10" s="14">
        <v>44601</v>
      </c>
      <c r="B10" s="16" t="s">
        <v>204</v>
      </c>
      <c r="C10" s="10">
        <v>419</v>
      </c>
      <c r="D10" s="15">
        <v>5186</v>
      </c>
      <c r="E10" s="15">
        <f t="shared" si="2"/>
        <v>5605</v>
      </c>
      <c r="F10" s="13">
        <v>33</v>
      </c>
      <c r="G10" s="13">
        <f t="shared" si="3"/>
        <v>12696.969696969698</v>
      </c>
      <c r="I10" s="10">
        <v>308</v>
      </c>
      <c r="J10" s="15">
        <v>9001</v>
      </c>
      <c r="K10" s="15">
        <f t="shared" si="0"/>
        <v>9309</v>
      </c>
      <c r="L10" s="10">
        <v>33</v>
      </c>
      <c r="M10" s="10">
        <f t="shared" si="1"/>
        <v>26.491646778042959</v>
      </c>
      <c r="N10" s="10">
        <f t="shared" si="1"/>
        <v>-73.563440030852291</v>
      </c>
      <c r="O10" s="10">
        <f t="shared" si="1"/>
        <v>-66.083853702051741</v>
      </c>
      <c r="P10" s="13"/>
    </row>
    <row r="11" spans="1:16" x14ac:dyDescent="0.3">
      <c r="A11" s="14">
        <v>44601</v>
      </c>
      <c r="B11" s="16" t="s">
        <v>205</v>
      </c>
      <c r="C11" s="10">
        <v>338</v>
      </c>
      <c r="D11" s="15">
        <v>9369</v>
      </c>
      <c r="E11" s="15">
        <f t="shared" si="2"/>
        <v>9707</v>
      </c>
      <c r="F11" s="13">
        <v>34</v>
      </c>
      <c r="G11" s="13">
        <f t="shared" si="3"/>
        <v>9941.1764705882342</v>
      </c>
      <c r="I11" s="10">
        <v>286</v>
      </c>
      <c r="J11" s="15">
        <v>5248</v>
      </c>
      <c r="K11" s="15">
        <f t="shared" si="0"/>
        <v>5534</v>
      </c>
      <c r="L11" s="10">
        <v>33</v>
      </c>
      <c r="M11" s="10">
        <f t="shared" si="1"/>
        <v>15.384615384615385</v>
      </c>
      <c r="N11" s="10">
        <f t="shared" si="1"/>
        <v>43.985484043120934</v>
      </c>
      <c r="O11" s="10">
        <f t="shared" si="1"/>
        <v>42.989595137529619</v>
      </c>
      <c r="P11" s="13"/>
    </row>
    <row r="12" spans="1:16" x14ac:dyDescent="0.3">
      <c r="A12" s="14">
        <v>44601</v>
      </c>
      <c r="B12" s="16" t="s">
        <v>206</v>
      </c>
      <c r="C12" s="10">
        <v>346</v>
      </c>
      <c r="D12" s="15">
        <v>9474</v>
      </c>
      <c r="E12" s="15">
        <f t="shared" si="2"/>
        <v>9820</v>
      </c>
      <c r="F12" s="13">
        <v>33</v>
      </c>
      <c r="G12" s="13">
        <f t="shared" si="3"/>
        <v>10484.848484848486</v>
      </c>
      <c r="I12" s="10">
        <v>196</v>
      </c>
      <c r="J12" s="15">
        <v>14749</v>
      </c>
      <c r="K12" s="15">
        <f t="shared" si="0"/>
        <v>14945</v>
      </c>
      <c r="L12" s="10">
        <v>33</v>
      </c>
      <c r="M12" s="10">
        <f t="shared" si="1"/>
        <v>43.352601156069362</v>
      </c>
      <c r="N12" s="10">
        <f t="shared" si="1"/>
        <v>-55.678699598902256</v>
      </c>
      <c r="O12" s="10">
        <f t="shared" si="1"/>
        <v>-52.189409368635445</v>
      </c>
      <c r="P12" s="13"/>
    </row>
    <row r="13" spans="1:16" x14ac:dyDescent="0.3">
      <c r="A13" s="14">
        <v>44601</v>
      </c>
      <c r="B13" s="16" t="s">
        <v>42</v>
      </c>
      <c r="C13" s="10">
        <v>118</v>
      </c>
      <c r="D13" s="15">
        <v>6904</v>
      </c>
      <c r="E13" s="15">
        <f t="shared" si="2"/>
        <v>7022</v>
      </c>
      <c r="F13" s="13">
        <v>33</v>
      </c>
      <c r="G13" s="13">
        <f t="shared" si="3"/>
        <v>3575.757575757576</v>
      </c>
      <c r="I13" s="10">
        <v>218</v>
      </c>
      <c r="J13" s="15">
        <v>4187</v>
      </c>
      <c r="K13" s="15">
        <f t="shared" si="0"/>
        <v>4405</v>
      </c>
      <c r="L13" s="10">
        <v>33</v>
      </c>
      <c r="M13" s="10">
        <f t="shared" si="1"/>
        <v>-84.745762711864401</v>
      </c>
      <c r="N13" s="10">
        <f t="shared" si="1"/>
        <v>39.353997682502893</v>
      </c>
      <c r="O13" s="10">
        <f t="shared" si="1"/>
        <v>37.268584448874961</v>
      </c>
    </row>
    <row r="14" spans="1:16" x14ac:dyDescent="0.3">
      <c r="A14" s="14">
        <v>44601</v>
      </c>
      <c r="B14" s="16" t="s">
        <v>43</v>
      </c>
      <c r="C14" s="10">
        <v>271</v>
      </c>
      <c r="D14" s="15">
        <v>9154</v>
      </c>
      <c r="E14" s="15">
        <f t="shared" si="2"/>
        <v>9425</v>
      </c>
      <c r="F14" s="13">
        <v>33</v>
      </c>
      <c r="G14" s="13">
        <f t="shared" si="3"/>
        <v>8212.121212121212</v>
      </c>
      <c r="I14" s="10">
        <v>318</v>
      </c>
      <c r="J14" s="15">
        <v>6386</v>
      </c>
      <c r="K14" s="15">
        <f t="shared" si="0"/>
        <v>6704</v>
      </c>
      <c r="L14" s="10">
        <v>33</v>
      </c>
      <c r="M14" s="10">
        <f t="shared" si="1"/>
        <v>-17.343173431734318</v>
      </c>
      <c r="N14" s="10">
        <f t="shared" si="1"/>
        <v>30.238147258029276</v>
      </c>
      <c r="O14" s="10">
        <f t="shared" si="1"/>
        <v>28.870026525198938</v>
      </c>
    </row>
    <row r="15" spans="1:16" x14ac:dyDescent="0.3">
      <c r="A15" s="14">
        <v>44601</v>
      </c>
      <c r="B15" s="16" t="s">
        <v>40</v>
      </c>
      <c r="C15" s="15">
        <v>326</v>
      </c>
      <c r="D15" s="15">
        <v>7654</v>
      </c>
      <c r="E15" s="15">
        <f t="shared" si="2"/>
        <v>7980</v>
      </c>
      <c r="F15" s="13">
        <v>33</v>
      </c>
      <c r="G15" s="13">
        <f t="shared" si="3"/>
        <v>9878.7878787878799</v>
      </c>
      <c r="I15" s="15">
        <v>144</v>
      </c>
      <c r="J15" s="15">
        <v>3929</v>
      </c>
      <c r="K15" s="15">
        <f t="shared" si="0"/>
        <v>4073</v>
      </c>
      <c r="L15" s="10">
        <v>33</v>
      </c>
      <c r="M15" s="10">
        <f t="shared" si="1"/>
        <v>55.828220858895705</v>
      </c>
      <c r="N15" s="10">
        <f t="shared" si="1"/>
        <v>48.667363470081007</v>
      </c>
      <c r="O15" s="10">
        <f t="shared" si="1"/>
        <v>48.959899749373434</v>
      </c>
    </row>
    <row r="16" spans="1:16" x14ac:dyDescent="0.3">
      <c r="A16" s="14">
        <v>44601</v>
      </c>
      <c r="B16" s="16" t="s">
        <v>41</v>
      </c>
      <c r="C16" s="10">
        <v>259</v>
      </c>
      <c r="D16" s="15">
        <v>7835</v>
      </c>
      <c r="E16" s="15">
        <f t="shared" si="2"/>
        <v>8094</v>
      </c>
      <c r="F16" s="13">
        <v>33</v>
      </c>
      <c r="G16" s="13">
        <f t="shared" si="3"/>
        <v>7848.484848484849</v>
      </c>
      <c r="I16" s="10">
        <v>322</v>
      </c>
      <c r="J16" s="15">
        <v>10640</v>
      </c>
      <c r="K16" s="15">
        <f t="shared" si="0"/>
        <v>10962</v>
      </c>
      <c r="L16" s="10">
        <v>33</v>
      </c>
      <c r="M16" s="10">
        <f t="shared" si="1"/>
        <v>-24.324324324324326</v>
      </c>
      <c r="N16" s="10">
        <f t="shared" si="1"/>
        <v>-35.800893426930443</v>
      </c>
      <c r="O16" s="10">
        <f t="shared" si="1"/>
        <v>-35.433654558932545</v>
      </c>
    </row>
    <row r="17" spans="1:16" x14ac:dyDescent="0.3">
      <c r="A17" s="14">
        <v>44601</v>
      </c>
      <c r="B17" s="16" t="s">
        <v>207</v>
      </c>
      <c r="C17" s="10">
        <v>223</v>
      </c>
      <c r="D17" s="15">
        <v>7264</v>
      </c>
      <c r="E17" s="15">
        <f t="shared" si="2"/>
        <v>7487</v>
      </c>
      <c r="F17" s="13">
        <v>33</v>
      </c>
      <c r="G17" s="13">
        <f t="shared" si="3"/>
        <v>6757.575757575758</v>
      </c>
      <c r="I17" s="10">
        <v>126</v>
      </c>
      <c r="J17" s="15">
        <v>5984</v>
      </c>
      <c r="K17" s="15">
        <f t="shared" si="0"/>
        <v>6110</v>
      </c>
      <c r="L17" s="10">
        <v>33</v>
      </c>
      <c r="M17" s="10">
        <f t="shared" si="1"/>
        <v>43.497757847533627</v>
      </c>
      <c r="N17" s="10">
        <f t="shared" si="1"/>
        <v>17.621145374449341</v>
      </c>
      <c r="O17" s="10">
        <f t="shared" si="1"/>
        <v>18.391879257379458</v>
      </c>
    </row>
    <row r="18" spans="1:16" x14ac:dyDescent="0.3">
      <c r="A18" s="14">
        <v>44601</v>
      </c>
      <c r="B18" s="16" t="s">
        <v>208</v>
      </c>
      <c r="C18" s="10">
        <v>237</v>
      </c>
      <c r="D18" s="15">
        <v>7782</v>
      </c>
      <c r="E18" s="15">
        <f t="shared" si="2"/>
        <v>8019</v>
      </c>
      <c r="F18" s="13">
        <v>33</v>
      </c>
      <c r="G18" s="13">
        <f t="shared" si="3"/>
        <v>7181.818181818182</v>
      </c>
      <c r="I18" s="10">
        <v>175</v>
      </c>
      <c r="J18" s="15">
        <v>4806</v>
      </c>
      <c r="K18" s="15">
        <f t="shared" si="0"/>
        <v>4981</v>
      </c>
      <c r="L18" s="10">
        <v>33</v>
      </c>
      <c r="M18" s="10">
        <f t="shared" si="1"/>
        <v>26.160337552742618</v>
      </c>
      <c r="N18" s="10">
        <f t="shared" si="1"/>
        <v>38.242097147262918</v>
      </c>
      <c r="O18" s="10">
        <f t="shared" si="1"/>
        <v>37.885023070208256</v>
      </c>
    </row>
    <row r="19" spans="1:16" x14ac:dyDescent="0.3">
      <c r="A19" s="14">
        <v>44601</v>
      </c>
      <c r="B19" s="16" t="s">
        <v>209</v>
      </c>
      <c r="C19" s="11">
        <v>1072</v>
      </c>
      <c r="D19" s="15">
        <v>10370</v>
      </c>
      <c r="E19" s="15">
        <f t="shared" si="2"/>
        <v>11442</v>
      </c>
      <c r="F19" s="13">
        <v>33</v>
      </c>
      <c r="G19" s="27">
        <f t="shared" si="3"/>
        <v>32484.848484848488</v>
      </c>
      <c r="I19" s="10">
        <v>188</v>
      </c>
      <c r="J19" s="15">
        <v>3348</v>
      </c>
      <c r="K19" s="15">
        <f t="shared" si="0"/>
        <v>3536</v>
      </c>
      <c r="L19" s="10">
        <v>33</v>
      </c>
      <c r="M19" s="11">
        <f>+(C19-I19)/C19*100</f>
        <v>82.462686567164184</v>
      </c>
      <c r="N19" s="10">
        <f t="shared" si="1"/>
        <v>67.714561234329793</v>
      </c>
      <c r="O19" s="10">
        <f t="shared" si="1"/>
        <v>69.096311833595522</v>
      </c>
    </row>
    <row r="20" spans="1:16" x14ac:dyDescent="0.3">
      <c r="A20" s="14">
        <v>44601</v>
      </c>
      <c r="B20" s="16" t="s">
        <v>210</v>
      </c>
      <c r="C20" s="10">
        <v>570</v>
      </c>
      <c r="D20" s="15">
        <v>5732</v>
      </c>
      <c r="E20" s="15">
        <f t="shared" si="2"/>
        <v>6302</v>
      </c>
      <c r="F20" s="13">
        <v>33</v>
      </c>
      <c r="G20" s="13">
        <f t="shared" si="3"/>
        <v>17272.727272727272</v>
      </c>
      <c r="I20" s="10">
        <v>224</v>
      </c>
      <c r="J20" s="15">
        <v>6767</v>
      </c>
      <c r="K20" s="15">
        <f t="shared" si="0"/>
        <v>6991</v>
      </c>
      <c r="L20" s="10">
        <v>33</v>
      </c>
      <c r="M20" s="10">
        <f t="shared" ref="M20:O20" si="4">+(C20-I20)/C20*100</f>
        <v>60.701754385964911</v>
      </c>
      <c r="N20" s="10">
        <f t="shared" si="4"/>
        <v>-18.056524773203069</v>
      </c>
      <c r="O20" s="10">
        <f t="shared" si="4"/>
        <v>-10.933037131069502</v>
      </c>
    </row>
    <row r="21" spans="1:16" x14ac:dyDescent="0.3">
      <c r="A21" s="24" t="s">
        <v>233</v>
      </c>
      <c r="B21" s="24"/>
      <c r="C21" s="24"/>
      <c r="D21" s="24"/>
      <c r="E21" s="24"/>
      <c r="F21" s="24"/>
      <c r="G21" s="23"/>
      <c r="H21" s="23"/>
      <c r="I21" s="23"/>
    </row>
    <row r="22" spans="1:16" x14ac:dyDescent="0.3">
      <c r="A22" s="26" t="s">
        <v>234</v>
      </c>
      <c r="F22" s="10" t="s">
        <v>68</v>
      </c>
      <c r="G22" s="10" t="s">
        <v>69</v>
      </c>
    </row>
    <row r="23" spans="1:16" x14ac:dyDescent="0.3">
      <c r="F23" s="13">
        <f>AVERAGE(G4:G20)</f>
        <v>11752.333018769003</v>
      </c>
      <c r="G23" s="13">
        <f>_xlfn.STDEV.S(G4:G20)</f>
        <v>7246.1296934223328</v>
      </c>
      <c r="L23" s="10" t="s">
        <v>192</v>
      </c>
      <c r="M23" s="10">
        <f>AVERAGE(M5:M20)</f>
        <v>26.431349405788431</v>
      </c>
      <c r="N23" s="10">
        <f>_xlfn.STDEV.S(M5:M20)</f>
        <v>41.659918814320235</v>
      </c>
      <c r="P23" s="13"/>
    </row>
    <row r="24" spans="1:16" x14ac:dyDescent="0.3">
      <c r="E24" s="10">
        <v>8</v>
      </c>
      <c r="F24" s="13">
        <f>AVERAGE(G13:G18,G20)</f>
        <v>8675.3246753246749</v>
      </c>
      <c r="G24" s="13">
        <f>_xlfn.STDEV.S(G13:G20)</f>
        <v>9290.6060839038109</v>
      </c>
      <c r="K24" s="10">
        <v>8</v>
      </c>
      <c r="L24" s="13">
        <f>AVERAGE(M15,M17,M18,M20)</f>
        <v>46.547017661284215</v>
      </c>
      <c r="M24" s="13">
        <f>_xlfn.STDEV.S(M15,M17,M18,M20)</f>
        <v>15.399264222684351</v>
      </c>
      <c r="N24" s="13"/>
    </row>
    <row r="25" spans="1:16" x14ac:dyDescent="0.3">
      <c r="B25" s="10" t="s">
        <v>55</v>
      </c>
      <c r="E25" s="10">
        <v>7.5</v>
      </c>
      <c r="F25" s="13">
        <f>AVERAGE(G6:G12)</f>
        <v>10814.107461166286</v>
      </c>
      <c r="G25" s="13">
        <f>_xlfn.STDEV.S(G6:G12)</f>
        <v>1517.2442694104295</v>
      </c>
      <c r="K25" s="10">
        <v>7.5</v>
      </c>
      <c r="L25" s="13">
        <f>AVERAGE(M6:M12)</f>
        <v>28.597452291056221</v>
      </c>
      <c r="M25" s="13">
        <f>_xlfn.STDEV.S(M6:M12)</f>
        <v>11.230485189387489</v>
      </c>
      <c r="N25" s="13"/>
    </row>
    <row r="26" spans="1:16" x14ac:dyDescent="0.3">
      <c r="B26" s="10" t="s">
        <v>56</v>
      </c>
      <c r="C26" s="10" t="s">
        <v>57</v>
      </c>
    </row>
    <row r="27" spans="1:16" x14ac:dyDescent="0.3"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</row>
    <row r="28" spans="1:16" x14ac:dyDescent="0.3">
      <c r="A28" s="10" t="s">
        <v>174</v>
      </c>
      <c r="D28" s="15">
        <v>33</v>
      </c>
      <c r="E28" s="15">
        <f>B28+C28</f>
        <v>0</v>
      </c>
      <c r="F28" s="10">
        <f>(1000/D28)*E28</f>
        <v>0</v>
      </c>
      <c r="G28" s="10">
        <f>(1000/D28)*B28</f>
        <v>0</v>
      </c>
    </row>
    <row r="29" spans="1:16" x14ac:dyDescent="0.3">
      <c r="A29" s="10" t="s">
        <v>182</v>
      </c>
      <c r="D29" s="15">
        <v>33</v>
      </c>
      <c r="E29" s="15">
        <f t="shared" ref="E29:E41" si="5">B29+C29</f>
        <v>0</v>
      </c>
      <c r="F29" s="10">
        <f t="shared" ref="F29:F41" si="6">(1000/D29)*E29</f>
        <v>0</v>
      </c>
      <c r="G29" s="10">
        <f t="shared" ref="G29:G41" si="7">(1000/D29)*B29</f>
        <v>0</v>
      </c>
      <c r="H29" s="17"/>
    </row>
    <row r="30" spans="1:16" x14ac:dyDescent="0.3">
      <c r="A30" s="10" t="s">
        <v>188</v>
      </c>
      <c r="D30" s="15">
        <v>33</v>
      </c>
      <c r="E30" s="15">
        <f t="shared" si="5"/>
        <v>0</v>
      </c>
      <c r="F30" s="10">
        <f t="shared" si="6"/>
        <v>0</v>
      </c>
      <c r="G30" s="10">
        <f t="shared" si="7"/>
        <v>0</v>
      </c>
      <c r="H30" s="17"/>
    </row>
    <row r="31" spans="1:16" x14ac:dyDescent="0.3">
      <c r="A31" s="10" t="s">
        <v>175</v>
      </c>
      <c r="D31" s="15">
        <v>33</v>
      </c>
      <c r="E31" s="15">
        <f t="shared" si="5"/>
        <v>0</v>
      </c>
      <c r="F31" s="10">
        <f t="shared" si="6"/>
        <v>0</v>
      </c>
      <c r="G31" s="10">
        <f t="shared" si="7"/>
        <v>0</v>
      </c>
      <c r="H31" s="17"/>
    </row>
    <row r="32" spans="1:16" x14ac:dyDescent="0.3">
      <c r="A32" s="10" t="s">
        <v>182</v>
      </c>
      <c r="D32" s="15">
        <v>33</v>
      </c>
      <c r="E32" s="15">
        <f t="shared" si="5"/>
        <v>0</v>
      </c>
      <c r="F32" s="10">
        <f t="shared" si="6"/>
        <v>0</v>
      </c>
      <c r="G32" s="10">
        <f t="shared" si="7"/>
        <v>0</v>
      </c>
      <c r="H32" s="17"/>
    </row>
    <row r="33" spans="1:8" x14ac:dyDescent="0.3">
      <c r="A33" s="10" t="s">
        <v>188</v>
      </c>
      <c r="D33" s="15">
        <v>33</v>
      </c>
      <c r="E33" s="15">
        <f t="shared" si="5"/>
        <v>0</v>
      </c>
      <c r="F33" s="10">
        <f t="shared" si="6"/>
        <v>0</v>
      </c>
      <c r="G33" s="10">
        <f t="shared" si="7"/>
        <v>0</v>
      </c>
      <c r="H33" s="17"/>
    </row>
    <row r="34" spans="1:8" ht="12.75" customHeight="1" x14ac:dyDescent="0.3">
      <c r="A34" s="10" t="s">
        <v>218</v>
      </c>
      <c r="B34" s="10">
        <v>217</v>
      </c>
      <c r="C34" s="10">
        <v>6491</v>
      </c>
      <c r="D34" s="15">
        <v>33</v>
      </c>
      <c r="E34" s="15">
        <f t="shared" si="5"/>
        <v>6708</v>
      </c>
      <c r="F34" s="10">
        <f t="shared" si="6"/>
        <v>203272.72727272729</v>
      </c>
      <c r="G34" s="10">
        <f t="shared" si="7"/>
        <v>6575.757575757576</v>
      </c>
    </row>
    <row r="35" spans="1:8" x14ac:dyDescent="0.3">
      <c r="A35" s="10" t="s">
        <v>198</v>
      </c>
      <c r="B35" s="10">
        <v>218</v>
      </c>
      <c r="C35" s="10">
        <v>5476</v>
      </c>
      <c r="D35" s="15">
        <v>33</v>
      </c>
      <c r="E35" s="15">
        <f t="shared" si="5"/>
        <v>5694</v>
      </c>
      <c r="F35" s="10">
        <f t="shared" si="6"/>
        <v>172545.45454545456</v>
      </c>
      <c r="G35" s="10">
        <f t="shared" si="7"/>
        <v>6606.060606060606</v>
      </c>
    </row>
    <row r="36" spans="1:8" x14ac:dyDescent="0.3">
      <c r="A36" s="10" t="s">
        <v>213</v>
      </c>
      <c r="B36" s="10">
        <v>236</v>
      </c>
      <c r="C36" s="10">
        <v>7908</v>
      </c>
      <c r="D36" s="15">
        <v>33</v>
      </c>
      <c r="E36" s="15">
        <f t="shared" si="5"/>
        <v>8144</v>
      </c>
      <c r="F36" s="10">
        <f t="shared" si="6"/>
        <v>246787.87878787881</v>
      </c>
      <c r="G36" s="10">
        <f t="shared" si="7"/>
        <v>7151.515151515152</v>
      </c>
    </row>
    <row r="37" spans="1:8" x14ac:dyDescent="0.3">
      <c r="A37" s="10" t="s">
        <v>214</v>
      </c>
      <c r="B37" s="15">
        <v>209</v>
      </c>
      <c r="C37" s="10">
        <v>5544</v>
      </c>
      <c r="D37" s="15">
        <v>33</v>
      </c>
      <c r="E37" s="15">
        <f t="shared" si="5"/>
        <v>5753</v>
      </c>
      <c r="F37" s="10">
        <f t="shared" si="6"/>
        <v>174333.33333333334</v>
      </c>
      <c r="G37" s="10">
        <f t="shared" si="7"/>
        <v>6333.3333333333339</v>
      </c>
    </row>
    <row r="38" spans="1:8" x14ac:dyDescent="0.3">
      <c r="A38" s="10" t="s">
        <v>226</v>
      </c>
      <c r="D38" s="15">
        <v>33</v>
      </c>
      <c r="E38" s="15">
        <f t="shared" si="5"/>
        <v>0</v>
      </c>
      <c r="F38" s="10">
        <f t="shared" si="6"/>
        <v>0</v>
      </c>
      <c r="G38" s="10">
        <f t="shared" si="7"/>
        <v>0</v>
      </c>
    </row>
    <row r="39" spans="1:8" x14ac:dyDescent="0.3">
      <c r="A39" s="10" t="s">
        <v>227</v>
      </c>
      <c r="D39" s="15">
        <v>33</v>
      </c>
      <c r="E39" s="15">
        <f t="shared" si="5"/>
        <v>0</v>
      </c>
      <c r="F39" s="10">
        <f t="shared" si="6"/>
        <v>0</v>
      </c>
      <c r="G39" s="10">
        <f t="shared" si="7"/>
        <v>0</v>
      </c>
    </row>
    <row r="40" spans="1:8" x14ac:dyDescent="0.3">
      <c r="A40" s="10" t="s">
        <v>228</v>
      </c>
      <c r="B40" s="10">
        <v>186</v>
      </c>
      <c r="C40" s="10">
        <v>4625</v>
      </c>
      <c r="D40" s="15">
        <v>33</v>
      </c>
      <c r="E40" s="15">
        <f t="shared" si="5"/>
        <v>4811</v>
      </c>
      <c r="F40" s="10">
        <f t="shared" si="6"/>
        <v>145787.87878787878</v>
      </c>
      <c r="G40" s="10">
        <f t="shared" si="7"/>
        <v>5636.3636363636369</v>
      </c>
    </row>
    <row r="41" spans="1:8" x14ac:dyDescent="0.3">
      <c r="A41" s="10" t="s">
        <v>229</v>
      </c>
      <c r="B41" s="15">
        <v>279</v>
      </c>
      <c r="C41" s="10">
        <v>7476</v>
      </c>
      <c r="D41" s="15">
        <v>33</v>
      </c>
      <c r="E41" s="15">
        <f t="shared" si="5"/>
        <v>7755</v>
      </c>
      <c r="F41" s="10">
        <f t="shared" si="6"/>
        <v>235000</v>
      </c>
      <c r="G41" s="10">
        <f t="shared" si="7"/>
        <v>8454.5454545454559</v>
      </c>
    </row>
    <row r="42" spans="1:8" x14ac:dyDescent="0.3">
      <c r="E42" s="15"/>
      <c r="F42" s="15"/>
    </row>
    <row r="43" spans="1:8" x14ac:dyDescent="0.3">
      <c r="E43" s="15"/>
      <c r="F43" s="15"/>
    </row>
    <row r="44" spans="1:8" x14ac:dyDescent="0.3">
      <c r="B44" s="15"/>
      <c r="E44" s="15"/>
      <c r="F44" s="15"/>
    </row>
    <row r="45" spans="1:8" x14ac:dyDescent="0.3">
      <c r="E45" s="15"/>
      <c r="F45" s="15"/>
    </row>
    <row r="46" spans="1:8" x14ac:dyDescent="0.3">
      <c r="E46" s="15"/>
      <c r="F46" s="15"/>
    </row>
    <row r="47" spans="1:8" x14ac:dyDescent="0.3">
      <c r="E47" s="15"/>
      <c r="F47" s="15"/>
    </row>
    <row r="48" spans="1:8" x14ac:dyDescent="0.3">
      <c r="E48" s="15"/>
      <c r="F48" s="15"/>
    </row>
    <row r="49" spans="5:6" x14ac:dyDescent="0.3">
      <c r="E49" s="15"/>
      <c r="F49" s="15"/>
    </row>
    <row r="50" spans="5:6" x14ac:dyDescent="0.3">
      <c r="E50" s="15"/>
      <c r="F50" s="15"/>
    </row>
    <row r="51" spans="5:6" x14ac:dyDescent="0.3">
      <c r="E51" s="15"/>
      <c r="F51" s="15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13" workbookViewId="0">
      <selection activeCell="B28" sqref="B28:G32"/>
    </sheetView>
  </sheetViews>
  <sheetFormatPr defaultRowHeight="14.4" x14ac:dyDescent="0.3"/>
  <cols>
    <col min="1" max="1" width="16.5546875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44602</v>
      </c>
      <c r="B4" s="25">
        <v>7</v>
      </c>
      <c r="C4" s="10">
        <v>414</v>
      </c>
      <c r="D4" s="15">
        <v>11760</v>
      </c>
      <c r="E4" s="15">
        <f>+C4+D4</f>
        <v>12174</v>
      </c>
      <c r="F4" s="13">
        <v>33</v>
      </c>
      <c r="G4" s="13">
        <f>(1000/F4)*C4</f>
        <v>12545.454545454546</v>
      </c>
      <c r="I4" s="10">
        <v>341</v>
      </c>
      <c r="J4" s="15">
        <v>6509</v>
      </c>
      <c r="K4" s="15">
        <f t="shared" ref="K4:K20" si="0">+I4+J4</f>
        <v>6850</v>
      </c>
      <c r="L4" s="10">
        <v>33</v>
      </c>
      <c r="M4" s="10">
        <f t="shared" ref="M4:O19" si="1">+(C4-I4)/C4*100</f>
        <v>17.632850241545896</v>
      </c>
      <c r="N4" s="10">
        <f t="shared" si="1"/>
        <v>44.651360544217688</v>
      </c>
      <c r="O4" s="10">
        <f t="shared" si="1"/>
        <v>43.732544767537377</v>
      </c>
      <c r="P4" s="13"/>
    </row>
    <row r="5" spans="1:18" s="10" customFormat="1" x14ac:dyDescent="0.3">
      <c r="A5" s="14">
        <v>44602</v>
      </c>
      <c r="B5" s="16" t="s">
        <v>37</v>
      </c>
      <c r="C5" s="10">
        <v>332</v>
      </c>
      <c r="D5" s="15">
        <v>6812</v>
      </c>
      <c r="E5" s="15">
        <f t="shared" ref="E5:E20" si="2">+C5+D5</f>
        <v>7144</v>
      </c>
      <c r="F5" s="13">
        <v>33</v>
      </c>
      <c r="G5" s="13">
        <f t="shared" ref="G5:G20" si="3">(1000/F5)*C5</f>
        <v>10060.606060606062</v>
      </c>
      <c r="I5" s="10">
        <v>263</v>
      </c>
      <c r="J5" s="15">
        <v>4907</v>
      </c>
      <c r="K5" s="15">
        <f t="shared" si="0"/>
        <v>5170</v>
      </c>
      <c r="L5" s="10">
        <v>33</v>
      </c>
      <c r="M5" s="10">
        <f t="shared" si="1"/>
        <v>20.783132530120483</v>
      </c>
      <c r="N5" s="10">
        <f t="shared" si="1"/>
        <v>27.965355255431589</v>
      </c>
      <c r="O5" s="10">
        <f t="shared" si="1"/>
        <v>27.631578947368425</v>
      </c>
      <c r="P5" s="13"/>
    </row>
    <row r="6" spans="1:18" s="10" customFormat="1" x14ac:dyDescent="0.3">
      <c r="A6" s="14">
        <v>44602</v>
      </c>
      <c r="B6" s="16" t="s">
        <v>39</v>
      </c>
      <c r="C6" s="10">
        <v>562</v>
      </c>
      <c r="D6" s="10">
        <v>12357</v>
      </c>
      <c r="E6" s="15">
        <f t="shared" si="2"/>
        <v>12919</v>
      </c>
      <c r="F6" s="13">
        <v>33</v>
      </c>
      <c r="G6" s="13">
        <f t="shared" si="3"/>
        <v>17030.303030303032</v>
      </c>
      <c r="H6" s="10" t="s">
        <v>194</v>
      </c>
      <c r="I6" s="10">
        <v>452</v>
      </c>
      <c r="J6" s="15">
        <v>27182</v>
      </c>
      <c r="K6" s="15">
        <f t="shared" si="0"/>
        <v>27634</v>
      </c>
      <c r="L6" s="10">
        <v>33</v>
      </c>
      <c r="M6" s="10">
        <f t="shared" si="1"/>
        <v>19.572953736654807</v>
      </c>
      <c r="N6" s="10">
        <f t="shared" si="1"/>
        <v>-119.97248523104314</v>
      </c>
      <c r="O6" s="10">
        <f t="shared" si="1"/>
        <v>-113.90200479913307</v>
      </c>
      <c r="P6" s="13"/>
    </row>
    <row r="7" spans="1:18" s="10" customFormat="1" x14ac:dyDescent="0.3">
      <c r="A7" s="14">
        <v>44602</v>
      </c>
      <c r="B7" s="16" t="s">
        <v>38</v>
      </c>
      <c r="C7" s="10">
        <v>386</v>
      </c>
      <c r="D7" s="10">
        <v>14138</v>
      </c>
      <c r="E7" s="15">
        <f t="shared" si="2"/>
        <v>14524</v>
      </c>
      <c r="F7" s="13">
        <v>33</v>
      </c>
      <c r="G7" s="13">
        <f t="shared" si="3"/>
        <v>11696.969696969698</v>
      </c>
      <c r="I7" s="10">
        <v>443</v>
      </c>
      <c r="J7" s="15">
        <v>4575</v>
      </c>
      <c r="K7" s="15">
        <f t="shared" si="0"/>
        <v>5018</v>
      </c>
      <c r="L7" s="10">
        <v>33</v>
      </c>
      <c r="M7" s="10">
        <f t="shared" si="1"/>
        <v>-14.766839378238341</v>
      </c>
      <c r="N7" s="10">
        <f t="shared" si="1"/>
        <v>67.640401754137784</v>
      </c>
      <c r="O7" s="10">
        <f t="shared" si="1"/>
        <v>65.450289176535392</v>
      </c>
      <c r="P7" s="13"/>
    </row>
    <row r="8" spans="1:18" s="10" customFormat="1" x14ac:dyDescent="0.3">
      <c r="A8" s="14">
        <v>44602</v>
      </c>
      <c r="B8" s="16" t="s">
        <v>36</v>
      </c>
      <c r="C8" s="10">
        <v>640</v>
      </c>
      <c r="D8" s="15">
        <v>17511</v>
      </c>
      <c r="E8" s="15">
        <f t="shared" si="2"/>
        <v>18151</v>
      </c>
      <c r="F8" s="13">
        <v>33</v>
      </c>
      <c r="G8" s="13">
        <f t="shared" si="3"/>
        <v>19393.939393939396</v>
      </c>
      <c r="I8" s="10">
        <v>376</v>
      </c>
      <c r="J8" s="15">
        <v>9478</v>
      </c>
      <c r="K8" s="15">
        <f t="shared" si="0"/>
        <v>9854</v>
      </c>
      <c r="L8" s="10">
        <v>33</v>
      </c>
      <c r="M8" s="10">
        <f t="shared" si="1"/>
        <v>41.25</v>
      </c>
      <c r="N8" s="10">
        <f t="shared" si="1"/>
        <v>45.874022043287077</v>
      </c>
      <c r="O8" s="10">
        <f t="shared" si="1"/>
        <v>45.710980111288634</v>
      </c>
      <c r="P8" s="13"/>
    </row>
    <row r="9" spans="1:18" s="10" customFormat="1" x14ac:dyDescent="0.3">
      <c r="A9" s="14">
        <v>44602</v>
      </c>
      <c r="B9" s="16" t="s">
        <v>203</v>
      </c>
      <c r="C9" s="10">
        <v>313</v>
      </c>
      <c r="D9" s="15">
        <v>16943</v>
      </c>
      <c r="E9" s="15">
        <f t="shared" si="2"/>
        <v>17256</v>
      </c>
      <c r="F9" s="13">
        <v>33</v>
      </c>
      <c r="G9" s="13">
        <f t="shared" si="3"/>
        <v>9484.8484848484859</v>
      </c>
      <c r="I9" s="10">
        <v>304</v>
      </c>
      <c r="J9" s="15">
        <v>17565</v>
      </c>
      <c r="K9" s="15">
        <f t="shared" si="0"/>
        <v>17869</v>
      </c>
      <c r="L9" s="10">
        <v>33</v>
      </c>
      <c r="M9" s="10">
        <f t="shared" si="1"/>
        <v>2.8753993610223643</v>
      </c>
      <c r="N9" s="10">
        <f t="shared" si="1"/>
        <v>-3.6711326211414743</v>
      </c>
      <c r="O9" s="10">
        <f t="shared" si="1"/>
        <v>-3.5523875753361147</v>
      </c>
      <c r="P9" s="13"/>
    </row>
    <row r="10" spans="1:18" s="10" customFormat="1" x14ac:dyDescent="0.3">
      <c r="A10" s="14">
        <v>44602</v>
      </c>
      <c r="B10" s="16" t="s">
        <v>204</v>
      </c>
      <c r="C10" s="10">
        <v>335</v>
      </c>
      <c r="D10" s="15">
        <v>12882</v>
      </c>
      <c r="E10" s="15">
        <f t="shared" si="2"/>
        <v>13217</v>
      </c>
      <c r="F10" s="13">
        <v>33</v>
      </c>
      <c r="G10" s="13">
        <f t="shared" si="3"/>
        <v>10151.515151515152</v>
      </c>
      <c r="I10" s="10">
        <v>323</v>
      </c>
      <c r="J10" s="15">
        <v>10394</v>
      </c>
      <c r="K10" s="15">
        <f t="shared" si="0"/>
        <v>10717</v>
      </c>
      <c r="L10" s="10">
        <v>33</v>
      </c>
      <c r="M10" s="10">
        <f t="shared" si="1"/>
        <v>3.5820895522388061</v>
      </c>
      <c r="N10" s="10">
        <f t="shared" si="1"/>
        <v>19.313771153547584</v>
      </c>
      <c r="O10" s="10">
        <f t="shared" si="1"/>
        <v>18.915033668759932</v>
      </c>
      <c r="P10" s="13"/>
    </row>
    <row r="11" spans="1:18" s="11" customFormat="1" x14ac:dyDescent="0.3">
      <c r="A11" s="14">
        <v>44602</v>
      </c>
      <c r="B11" s="28" t="s">
        <v>205</v>
      </c>
      <c r="C11" s="11">
        <v>308</v>
      </c>
      <c r="D11" s="29">
        <v>20328</v>
      </c>
      <c r="E11" s="29">
        <f t="shared" si="2"/>
        <v>20636</v>
      </c>
      <c r="F11" s="27">
        <v>34</v>
      </c>
      <c r="G11" s="27">
        <f t="shared" si="3"/>
        <v>9058.823529411764</v>
      </c>
      <c r="I11" s="11">
        <v>342</v>
      </c>
      <c r="J11" s="29">
        <v>7703</v>
      </c>
      <c r="K11" s="29">
        <f t="shared" si="0"/>
        <v>8045</v>
      </c>
      <c r="L11" s="11">
        <v>33</v>
      </c>
      <c r="M11" s="11">
        <f t="shared" si="1"/>
        <v>-11.038961038961039</v>
      </c>
      <c r="N11" s="11">
        <f t="shared" si="1"/>
        <v>62.106454151908693</v>
      </c>
      <c r="O11" s="11">
        <f t="shared" si="1"/>
        <v>61.014731537119594</v>
      </c>
      <c r="P11" s="27"/>
    </row>
    <row r="12" spans="1:18" s="9" customFormat="1" x14ac:dyDescent="0.3">
      <c r="A12" s="14">
        <v>44602</v>
      </c>
      <c r="B12" s="30" t="s">
        <v>206</v>
      </c>
      <c r="C12" s="9">
        <v>331</v>
      </c>
      <c r="D12" s="22">
        <v>13794</v>
      </c>
      <c r="E12" s="22">
        <f t="shared" si="2"/>
        <v>14125</v>
      </c>
      <c r="F12" s="31">
        <v>33</v>
      </c>
      <c r="G12" s="31">
        <f t="shared" si="3"/>
        <v>10030.30303030303</v>
      </c>
      <c r="I12" s="9">
        <v>258</v>
      </c>
      <c r="J12" s="22">
        <v>14342</v>
      </c>
      <c r="K12" s="22">
        <f t="shared" si="0"/>
        <v>14600</v>
      </c>
      <c r="L12" s="9">
        <v>33</v>
      </c>
      <c r="M12" s="9">
        <f t="shared" si="1"/>
        <v>22.054380664652566</v>
      </c>
      <c r="N12" s="9">
        <f t="shared" si="1"/>
        <v>-3.9727417717848339</v>
      </c>
      <c r="O12" s="9">
        <f t="shared" si="1"/>
        <v>-3.3628318584070795</v>
      </c>
      <c r="P12" s="31"/>
    </row>
    <row r="13" spans="1:18" s="10" customFormat="1" x14ac:dyDescent="0.3">
      <c r="A13" s="14">
        <v>44602</v>
      </c>
      <c r="B13" s="16" t="s">
        <v>42</v>
      </c>
      <c r="C13" s="10">
        <v>482</v>
      </c>
      <c r="D13" s="15">
        <v>8781</v>
      </c>
      <c r="E13" s="15">
        <f t="shared" si="2"/>
        <v>9263</v>
      </c>
      <c r="F13" s="13">
        <v>33</v>
      </c>
      <c r="G13" s="13">
        <f t="shared" si="3"/>
        <v>14606.060606060606</v>
      </c>
      <c r="I13" s="10">
        <v>310</v>
      </c>
      <c r="J13" s="15">
        <v>5536</v>
      </c>
      <c r="K13" s="15">
        <f t="shared" si="0"/>
        <v>5846</v>
      </c>
      <c r="L13" s="10">
        <v>33</v>
      </c>
      <c r="M13" s="10">
        <f t="shared" si="1"/>
        <v>35.684647302904565</v>
      </c>
      <c r="N13" s="10">
        <f t="shared" si="1"/>
        <v>36.954788748434119</v>
      </c>
      <c r="O13" s="10">
        <f t="shared" si="1"/>
        <v>36.888696966425563</v>
      </c>
    </row>
    <row r="14" spans="1:18" s="10" customFormat="1" x14ac:dyDescent="0.3">
      <c r="A14" s="14">
        <v>44602</v>
      </c>
      <c r="B14" s="16" t="s">
        <v>43</v>
      </c>
      <c r="C14" s="10">
        <v>363</v>
      </c>
      <c r="D14" s="15">
        <v>6867</v>
      </c>
      <c r="E14" s="15">
        <f t="shared" si="2"/>
        <v>7230</v>
      </c>
      <c r="F14" s="13">
        <v>33</v>
      </c>
      <c r="G14" s="13">
        <f t="shared" si="3"/>
        <v>11000</v>
      </c>
      <c r="I14" s="10">
        <v>238</v>
      </c>
      <c r="J14" s="15">
        <v>7568</v>
      </c>
      <c r="K14" s="15">
        <f t="shared" si="0"/>
        <v>7806</v>
      </c>
      <c r="L14" s="10">
        <v>33</v>
      </c>
      <c r="M14" s="10">
        <f t="shared" si="1"/>
        <v>34.435261707988978</v>
      </c>
      <c r="N14" s="10">
        <f t="shared" si="1"/>
        <v>-10.208242318334062</v>
      </c>
      <c r="O14" s="10">
        <f t="shared" si="1"/>
        <v>-7.9668049792531113</v>
      </c>
    </row>
    <row r="15" spans="1:18" s="10" customFormat="1" x14ac:dyDescent="0.3">
      <c r="A15" s="14">
        <v>44602</v>
      </c>
      <c r="B15" s="16" t="s">
        <v>40</v>
      </c>
      <c r="C15" s="15">
        <v>405</v>
      </c>
      <c r="D15" s="15">
        <v>4280</v>
      </c>
      <c r="E15" s="15">
        <f t="shared" si="2"/>
        <v>4685</v>
      </c>
      <c r="F15" s="13">
        <v>33</v>
      </c>
      <c r="G15" s="13">
        <f t="shared" si="3"/>
        <v>12272.727272727274</v>
      </c>
      <c r="I15" s="15">
        <v>227</v>
      </c>
      <c r="J15" s="15">
        <v>6747</v>
      </c>
      <c r="K15" s="15">
        <f t="shared" si="0"/>
        <v>6974</v>
      </c>
      <c r="L15" s="10">
        <v>33</v>
      </c>
      <c r="M15" s="10">
        <f t="shared" si="1"/>
        <v>43.950617283950614</v>
      </c>
      <c r="N15" s="10">
        <f t="shared" si="1"/>
        <v>-57.640186915887845</v>
      </c>
      <c r="O15" s="10">
        <f t="shared" si="1"/>
        <v>-48.85805763073639</v>
      </c>
    </row>
    <row r="16" spans="1:18" s="10" customFormat="1" x14ac:dyDescent="0.3">
      <c r="A16" s="14">
        <v>44602</v>
      </c>
      <c r="B16" s="16" t="s">
        <v>41</v>
      </c>
      <c r="C16" s="10">
        <v>393</v>
      </c>
      <c r="D16" s="15">
        <v>9279</v>
      </c>
      <c r="E16" s="15">
        <f t="shared" si="2"/>
        <v>9672</v>
      </c>
      <c r="F16" s="13">
        <v>33</v>
      </c>
      <c r="G16" s="13">
        <f t="shared" si="3"/>
        <v>11909.09090909091</v>
      </c>
      <c r="I16" s="10">
        <v>305</v>
      </c>
      <c r="J16" s="15">
        <v>7209</v>
      </c>
      <c r="K16" s="15">
        <f t="shared" si="0"/>
        <v>7514</v>
      </c>
      <c r="L16" s="10">
        <v>33</v>
      </c>
      <c r="M16" s="10">
        <f t="shared" si="1"/>
        <v>22.391857506361323</v>
      </c>
      <c r="N16" s="10">
        <f t="shared" si="1"/>
        <v>22.30843840931135</v>
      </c>
      <c r="O16" s="10">
        <f t="shared" si="1"/>
        <v>22.311827956989248</v>
      </c>
    </row>
    <row r="17" spans="1:18" s="10" customFormat="1" x14ac:dyDescent="0.3">
      <c r="A17" s="14">
        <v>44602</v>
      </c>
      <c r="B17" s="16" t="s">
        <v>207</v>
      </c>
      <c r="C17" s="10">
        <v>368</v>
      </c>
      <c r="D17" s="15">
        <v>6466</v>
      </c>
      <c r="E17" s="15">
        <f t="shared" si="2"/>
        <v>6834</v>
      </c>
      <c r="F17" s="13">
        <v>33</v>
      </c>
      <c r="G17" s="13">
        <f t="shared" si="3"/>
        <v>11151.515151515152</v>
      </c>
      <c r="I17" s="10">
        <v>167</v>
      </c>
      <c r="J17" s="15">
        <v>5029</v>
      </c>
      <c r="K17" s="15">
        <f t="shared" si="0"/>
        <v>5196</v>
      </c>
      <c r="L17" s="10">
        <v>33</v>
      </c>
      <c r="M17" s="10">
        <f t="shared" si="1"/>
        <v>54.619565217391312</v>
      </c>
      <c r="N17" s="10">
        <f t="shared" si="1"/>
        <v>22.223940612434269</v>
      </c>
      <c r="O17" s="10">
        <f t="shared" si="1"/>
        <v>23.968393327480246</v>
      </c>
    </row>
    <row r="18" spans="1:18" s="10" customFormat="1" x14ac:dyDescent="0.3">
      <c r="A18" s="14">
        <v>44602</v>
      </c>
      <c r="B18" s="16" t="s">
        <v>208</v>
      </c>
      <c r="C18" s="10">
        <v>343</v>
      </c>
      <c r="D18" s="15">
        <v>15677</v>
      </c>
      <c r="E18" s="15">
        <f t="shared" si="2"/>
        <v>16020</v>
      </c>
      <c r="F18" s="13">
        <v>33</v>
      </c>
      <c r="G18" s="13">
        <f t="shared" si="3"/>
        <v>10393.939393939394</v>
      </c>
      <c r="I18" s="10">
        <v>359</v>
      </c>
      <c r="J18" s="15">
        <v>7758</v>
      </c>
      <c r="K18" s="15">
        <f t="shared" si="0"/>
        <v>8117</v>
      </c>
      <c r="L18" s="10">
        <v>33</v>
      </c>
      <c r="M18" s="10">
        <f t="shared" si="1"/>
        <v>-4.6647230320699711</v>
      </c>
      <c r="N18" s="10">
        <f t="shared" si="1"/>
        <v>50.51349110161383</v>
      </c>
      <c r="O18" s="10">
        <f t="shared" si="1"/>
        <v>49.332084893882644</v>
      </c>
    </row>
    <row r="19" spans="1:18" s="10" customFormat="1" x14ac:dyDescent="0.3">
      <c r="A19" s="14">
        <v>44602</v>
      </c>
      <c r="B19" s="16" t="s">
        <v>209</v>
      </c>
      <c r="C19" s="10">
        <v>407</v>
      </c>
      <c r="D19" s="15">
        <v>20801</v>
      </c>
      <c r="E19" s="15">
        <f t="shared" si="2"/>
        <v>21208</v>
      </c>
      <c r="F19" s="13">
        <v>33</v>
      </c>
      <c r="G19" s="13">
        <f t="shared" si="3"/>
        <v>12333.333333333334</v>
      </c>
      <c r="I19" s="10">
        <v>322</v>
      </c>
      <c r="J19" s="15">
        <v>15208</v>
      </c>
      <c r="K19" s="15">
        <f t="shared" si="0"/>
        <v>15530</v>
      </c>
      <c r="L19" s="10">
        <v>33</v>
      </c>
      <c r="M19" s="10">
        <f>+(C19-I19)/C19*100</f>
        <v>20.884520884520885</v>
      </c>
      <c r="N19" s="10">
        <f t="shared" si="1"/>
        <v>26.888130378347196</v>
      </c>
      <c r="O19" s="10">
        <f t="shared" si="1"/>
        <v>26.772915880799697</v>
      </c>
    </row>
    <row r="20" spans="1:18" s="10" customFormat="1" x14ac:dyDescent="0.3">
      <c r="A20" s="14">
        <v>44602</v>
      </c>
      <c r="B20" s="16" t="s">
        <v>210</v>
      </c>
      <c r="C20" s="10">
        <v>905</v>
      </c>
      <c r="D20" s="15">
        <v>17897</v>
      </c>
      <c r="E20" s="15">
        <f t="shared" si="2"/>
        <v>18802</v>
      </c>
      <c r="F20" s="13">
        <v>33</v>
      </c>
      <c r="G20" s="13">
        <f t="shared" si="3"/>
        <v>27424.242424242424</v>
      </c>
      <c r="I20" s="10">
        <v>330</v>
      </c>
      <c r="J20" s="15">
        <v>7075</v>
      </c>
      <c r="K20" s="15">
        <f t="shared" si="0"/>
        <v>7405</v>
      </c>
      <c r="L20" s="10">
        <v>33</v>
      </c>
      <c r="M20" s="10">
        <f t="shared" ref="M20:O20" si="4">+(C20-I20)/C20*100</f>
        <v>63.53591160220995</v>
      </c>
      <c r="N20" s="10">
        <f t="shared" si="4"/>
        <v>60.468234899703866</v>
      </c>
      <c r="O20" s="10">
        <f t="shared" si="4"/>
        <v>60.615891926390809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6" t="s">
        <v>235</v>
      </c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9" t="s">
        <v>236</v>
      </c>
      <c r="B23" s="10"/>
      <c r="C23" s="10"/>
      <c r="D23" s="10"/>
      <c r="E23" s="10"/>
      <c r="F23" s="13">
        <f>AVERAGE(G4:G20)</f>
        <v>12973.157177309426</v>
      </c>
      <c r="G23" s="13">
        <f>_xlfn.STDEV.S(G4:G20)</f>
        <v>4606.3157716525893</v>
      </c>
      <c r="H23" s="10"/>
      <c r="I23" s="10"/>
      <c r="J23" s="10"/>
      <c r="K23" s="10"/>
      <c r="L23" s="10" t="s">
        <v>192</v>
      </c>
      <c r="M23" s="10">
        <f>AVERAGE(M5:M20)</f>
        <v>22.196863368796706</v>
      </c>
      <c r="N23" s="10">
        <f>_xlfn.STDEV.S(M5:M20)</f>
        <v>22.878036171812219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AVERAGE(G13:G18,G20)</f>
        <v>14108.225108225111</v>
      </c>
      <c r="G24" s="13">
        <f>_xlfn.STDEV.S(G13:G20)</f>
        <v>5615.3485713350101</v>
      </c>
      <c r="H24" s="10"/>
      <c r="I24" s="10"/>
      <c r="J24" s="10"/>
      <c r="K24" s="10">
        <v>8</v>
      </c>
      <c r="L24" s="13">
        <f>AVERAGE(M15,M17,M18,M20)</f>
        <v>39.360342767870478</v>
      </c>
      <c r="M24" s="13">
        <f>_xlfn.STDEV.S(M15,M17,M18,M20)</f>
        <v>30.422464490624389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AVERAGE(G6:G12)</f>
        <v>12406.671759612937</v>
      </c>
      <c r="G25" s="13">
        <f>_xlfn.STDEV.S(G6:G12)</f>
        <v>4106.5303851474346</v>
      </c>
      <c r="H25" s="10"/>
      <c r="I25" s="10"/>
      <c r="J25" s="10"/>
      <c r="K25" s="10">
        <v>7.5</v>
      </c>
      <c r="L25" s="13">
        <f>AVERAGE(M6:M12)</f>
        <v>9.0755746996241662</v>
      </c>
      <c r="M25" s="13">
        <f>_xlfn.STDEV.S(M6:M12)</f>
        <v>19.813773932408058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>
        <v>38454</v>
      </c>
      <c r="C28" s="10">
        <v>20226</v>
      </c>
      <c r="D28" s="15">
        <v>33</v>
      </c>
      <c r="E28" s="15">
        <f>B28+C28</f>
        <v>58680</v>
      </c>
      <c r="F28" s="10">
        <f>(1000/D28)*E28</f>
        <v>1778181.8181818184</v>
      </c>
      <c r="G28" s="10">
        <f>(1000/D28)*B28</f>
        <v>1165272.7272727273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>
        <v>15738</v>
      </c>
      <c r="C29" s="10"/>
      <c r="D29" s="15">
        <v>33</v>
      </c>
      <c r="E29" s="15">
        <f t="shared" ref="E29:E41" si="5">B29+C29</f>
        <v>15738</v>
      </c>
      <c r="F29" s="10">
        <f t="shared" ref="F29:F41" si="6">(1000/D29)*E29</f>
        <v>476909.09090909094</v>
      </c>
      <c r="G29" s="10">
        <f t="shared" ref="G29:G41" si="7">(1000/D29)*B29</f>
        <v>476909.09090909094</v>
      </c>
      <c r="H29" s="17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/>
      <c r="C30" s="10"/>
      <c r="D30" s="15">
        <v>33</v>
      </c>
      <c r="E30" s="15">
        <f t="shared" si="5"/>
        <v>0</v>
      </c>
      <c r="F30" s="10">
        <f t="shared" si="6"/>
        <v>0</v>
      </c>
      <c r="G30" s="10">
        <f t="shared" si="7"/>
        <v>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>
        <v>24360</v>
      </c>
      <c r="C31" s="10">
        <v>23127</v>
      </c>
      <c r="D31" s="15">
        <v>33</v>
      </c>
      <c r="E31" s="15">
        <f t="shared" si="5"/>
        <v>47487</v>
      </c>
      <c r="F31" s="10">
        <f t="shared" si="6"/>
        <v>1439000</v>
      </c>
      <c r="G31" s="10">
        <f t="shared" si="7"/>
        <v>738181.81818181823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>
        <v>4985</v>
      </c>
      <c r="C32" s="10"/>
      <c r="D32" s="15">
        <v>33</v>
      </c>
      <c r="E32" s="15">
        <f t="shared" si="5"/>
        <v>4985</v>
      </c>
      <c r="F32" s="10">
        <f t="shared" si="6"/>
        <v>151060.60606060608</v>
      </c>
      <c r="G32" s="10">
        <f t="shared" si="7"/>
        <v>151060.60606060608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/>
      <c r="C33" s="10"/>
      <c r="D33" s="15">
        <v>33</v>
      </c>
      <c r="E33" s="15">
        <f t="shared" si="5"/>
        <v>0</v>
      </c>
      <c r="F33" s="10">
        <f t="shared" si="6"/>
        <v>0</v>
      </c>
      <c r="G33" s="10">
        <f t="shared" si="7"/>
        <v>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 t="s">
        <v>218</v>
      </c>
      <c r="B34" s="10"/>
      <c r="C34" s="10"/>
      <c r="D34" s="15">
        <v>33</v>
      </c>
      <c r="E34" s="15">
        <f t="shared" si="5"/>
        <v>0</v>
      </c>
      <c r="F34" s="10">
        <f t="shared" si="6"/>
        <v>0</v>
      </c>
      <c r="G34" s="10">
        <f t="shared" si="7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198</v>
      </c>
      <c r="B35" s="10"/>
      <c r="C35" s="10"/>
      <c r="D35" s="15">
        <v>33</v>
      </c>
      <c r="E35" s="15">
        <f t="shared" si="5"/>
        <v>0</v>
      </c>
      <c r="F35" s="10">
        <f t="shared" si="6"/>
        <v>0</v>
      </c>
      <c r="G35" s="10">
        <f t="shared" si="7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1519</v>
      </c>
      <c r="C36" s="10">
        <v>9653</v>
      </c>
      <c r="D36" s="15">
        <v>33</v>
      </c>
      <c r="E36" s="15">
        <f t="shared" si="5"/>
        <v>11172</v>
      </c>
      <c r="F36" s="10">
        <f t="shared" si="6"/>
        <v>338545.45454545459</v>
      </c>
      <c r="G36" s="10">
        <f t="shared" si="7"/>
        <v>46030.303030303032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386</v>
      </c>
      <c r="C37" s="10">
        <v>10399</v>
      </c>
      <c r="D37" s="15">
        <v>33</v>
      </c>
      <c r="E37" s="15">
        <f t="shared" si="5"/>
        <v>10785</v>
      </c>
      <c r="F37" s="10">
        <f t="shared" si="6"/>
        <v>326818.18181818182</v>
      </c>
      <c r="G37" s="10">
        <f t="shared" si="7"/>
        <v>11696.969696969698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 t="s">
        <v>226</v>
      </c>
      <c r="B38" s="10"/>
      <c r="C38" s="10"/>
      <c r="D38" s="15">
        <v>33</v>
      </c>
      <c r="E38" s="15">
        <f t="shared" si="5"/>
        <v>0</v>
      </c>
      <c r="F38" s="10">
        <f t="shared" si="6"/>
        <v>0</v>
      </c>
      <c r="G38" s="10">
        <f t="shared" si="7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227</v>
      </c>
      <c r="B39" s="10"/>
      <c r="C39" s="10"/>
      <c r="D39" s="15">
        <v>33</v>
      </c>
      <c r="E39" s="15">
        <f t="shared" si="5"/>
        <v>0</v>
      </c>
      <c r="F39" s="10">
        <f t="shared" si="6"/>
        <v>0</v>
      </c>
      <c r="G39" s="10">
        <f t="shared" si="7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 t="s">
        <v>228</v>
      </c>
      <c r="B40" s="10">
        <v>496</v>
      </c>
      <c r="C40" s="10">
        <v>6560</v>
      </c>
      <c r="D40" s="15">
        <v>33</v>
      </c>
      <c r="E40" s="15">
        <f t="shared" si="5"/>
        <v>7056</v>
      </c>
      <c r="F40" s="10">
        <f t="shared" si="6"/>
        <v>213818.18181818182</v>
      </c>
      <c r="G40" s="10">
        <f>(1000/D40)*B40</f>
        <v>15030.303030303032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 t="s">
        <v>229</v>
      </c>
      <c r="B41" s="15">
        <v>239</v>
      </c>
      <c r="C41" s="10">
        <v>10030</v>
      </c>
      <c r="D41" s="15">
        <v>33</v>
      </c>
      <c r="E41" s="15">
        <f t="shared" si="5"/>
        <v>10269</v>
      </c>
      <c r="F41" s="10">
        <f t="shared" si="6"/>
        <v>311181.81818181818</v>
      </c>
      <c r="G41" s="10">
        <f t="shared" si="7"/>
        <v>7242.4242424242429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0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0"/>
      <c r="C43" s="10"/>
      <c r="D43" s="10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5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0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10"/>
      <c r="B48" s="10"/>
      <c r="C48" s="10"/>
      <c r="D48" s="10"/>
      <c r="E48" s="15"/>
      <c r="F48" s="15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10" workbookViewId="0">
      <selection activeCell="B28" sqref="B28:D32"/>
    </sheetView>
  </sheetViews>
  <sheetFormatPr defaultRowHeight="14.4" x14ac:dyDescent="0.3"/>
  <cols>
    <col min="1" max="1" width="16.5546875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44606</v>
      </c>
      <c r="B4" s="25">
        <v>7</v>
      </c>
      <c r="C4" s="10">
        <v>257</v>
      </c>
      <c r="D4" s="15">
        <v>18116</v>
      </c>
      <c r="E4" s="15">
        <f>+C4+D4</f>
        <v>18373</v>
      </c>
      <c r="F4" s="13">
        <v>33</v>
      </c>
      <c r="G4" s="13">
        <f>(1000/F4)*C4</f>
        <v>7787.878787878788</v>
      </c>
      <c r="I4" s="10">
        <v>328</v>
      </c>
      <c r="J4" s="15">
        <v>5904</v>
      </c>
      <c r="K4" s="15">
        <f t="shared" ref="K4:K20" si="0">+I4+J4</f>
        <v>6232</v>
      </c>
      <c r="L4" s="10">
        <v>33</v>
      </c>
      <c r="M4" s="10">
        <f t="shared" ref="M4:O19" si="1">+(C4-I4)/C4*100</f>
        <v>-27.626459143968873</v>
      </c>
      <c r="N4" s="10">
        <f t="shared" si="1"/>
        <v>67.410024287922283</v>
      </c>
      <c r="O4" s="10">
        <f t="shared" si="1"/>
        <v>66.080661840744568</v>
      </c>
      <c r="P4" s="13"/>
    </row>
    <row r="5" spans="1:18" s="10" customFormat="1" x14ac:dyDescent="0.3">
      <c r="A5" s="14">
        <v>44606</v>
      </c>
      <c r="B5" s="16" t="s">
        <v>37</v>
      </c>
      <c r="C5" s="10">
        <v>309</v>
      </c>
      <c r="D5" s="15">
        <v>6080</v>
      </c>
      <c r="E5" s="15">
        <f t="shared" ref="E5:E20" si="2">+C5+D5</f>
        <v>6389</v>
      </c>
      <c r="F5" s="13">
        <v>33</v>
      </c>
      <c r="G5" s="13">
        <f t="shared" ref="G5:G20" si="3">(1000/F5)*C5</f>
        <v>9363.636363636364</v>
      </c>
      <c r="I5" s="10">
        <v>272</v>
      </c>
      <c r="J5" s="15">
        <v>4147</v>
      </c>
      <c r="K5" s="15">
        <f t="shared" si="0"/>
        <v>4419</v>
      </c>
      <c r="L5" s="10">
        <v>33</v>
      </c>
      <c r="M5" s="10">
        <f t="shared" si="1"/>
        <v>11.974110032362459</v>
      </c>
      <c r="N5" s="10">
        <f t="shared" si="1"/>
        <v>31.792763157894736</v>
      </c>
      <c r="O5" s="10">
        <f t="shared" si="1"/>
        <v>30.834246360932855</v>
      </c>
      <c r="P5" s="13"/>
    </row>
    <row r="6" spans="1:18" s="10" customFormat="1" x14ac:dyDescent="0.3">
      <c r="A6" s="14">
        <v>44606</v>
      </c>
      <c r="B6" s="16" t="s">
        <v>39</v>
      </c>
      <c r="C6" s="10">
        <v>440</v>
      </c>
      <c r="D6" s="10">
        <v>12331</v>
      </c>
      <c r="E6" s="15">
        <f t="shared" si="2"/>
        <v>12771</v>
      </c>
      <c r="F6" s="13">
        <v>33</v>
      </c>
      <c r="G6" s="13">
        <f t="shared" si="3"/>
        <v>13333.333333333334</v>
      </c>
      <c r="H6" s="10" t="s">
        <v>194</v>
      </c>
      <c r="I6" s="10">
        <v>428</v>
      </c>
      <c r="J6" s="15">
        <v>7744</v>
      </c>
      <c r="K6" s="15">
        <f t="shared" si="0"/>
        <v>8172</v>
      </c>
      <c r="L6" s="10">
        <v>33</v>
      </c>
      <c r="M6" s="10">
        <f t="shared" si="1"/>
        <v>2.7272727272727271</v>
      </c>
      <c r="N6" s="10">
        <f t="shared" si="1"/>
        <v>37.198929527207852</v>
      </c>
      <c r="O6" s="10">
        <f t="shared" si="1"/>
        <v>36.011275546159268</v>
      </c>
      <c r="P6" s="13"/>
    </row>
    <row r="7" spans="1:18" s="10" customFormat="1" x14ac:dyDescent="0.3">
      <c r="A7" s="14">
        <v>44606</v>
      </c>
      <c r="B7" s="16" t="s">
        <v>38</v>
      </c>
      <c r="C7" s="10">
        <v>759</v>
      </c>
      <c r="D7" s="10">
        <v>7726</v>
      </c>
      <c r="E7" s="15">
        <f t="shared" si="2"/>
        <v>8485</v>
      </c>
      <c r="F7" s="13">
        <v>33</v>
      </c>
      <c r="G7" s="13">
        <f t="shared" si="3"/>
        <v>23000</v>
      </c>
      <c r="I7" s="10">
        <v>305</v>
      </c>
      <c r="J7" s="15">
        <v>4799</v>
      </c>
      <c r="K7" s="15">
        <f t="shared" si="0"/>
        <v>5104</v>
      </c>
      <c r="L7" s="10">
        <v>33</v>
      </c>
      <c r="M7" s="10">
        <f t="shared" si="1"/>
        <v>59.815546772068508</v>
      </c>
      <c r="N7" s="10">
        <f t="shared" si="1"/>
        <v>37.88506342221072</v>
      </c>
      <c r="O7" s="10">
        <f t="shared" si="1"/>
        <v>39.846788450206247</v>
      </c>
      <c r="P7" s="13"/>
    </row>
    <row r="8" spans="1:18" s="10" customFormat="1" x14ac:dyDescent="0.3">
      <c r="A8" s="14">
        <v>44606</v>
      </c>
      <c r="B8" s="16" t="s">
        <v>36</v>
      </c>
      <c r="C8" s="10">
        <v>682</v>
      </c>
      <c r="D8" s="15">
        <v>20321</v>
      </c>
      <c r="E8" s="15">
        <f t="shared" si="2"/>
        <v>21003</v>
      </c>
      <c r="F8" s="13">
        <v>33</v>
      </c>
      <c r="G8" s="13">
        <f t="shared" si="3"/>
        <v>20666.666666666668</v>
      </c>
      <c r="J8" s="15"/>
      <c r="K8" s="15"/>
      <c r="P8" s="13" t="s">
        <v>237</v>
      </c>
    </row>
    <row r="9" spans="1:18" s="10" customFormat="1" x14ac:dyDescent="0.3">
      <c r="A9" s="14">
        <v>44606</v>
      </c>
      <c r="B9" s="16" t="s">
        <v>203</v>
      </c>
      <c r="C9" s="10">
        <v>365</v>
      </c>
      <c r="D9" s="15">
        <v>7247</v>
      </c>
      <c r="E9" s="15">
        <f t="shared" si="2"/>
        <v>7612</v>
      </c>
      <c r="F9" s="13">
        <v>33</v>
      </c>
      <c r="G9" s="13">
        <f t="shared" si="3"/>
        <v>11060.606060606062</v>
      </c>
      <c r="I9" s="10">
        <v>240</v>
      </c>
      <c r="J9" s="15">
        <v>5186</v>
      </c>
      <c r="K9" s="15">
        <f t="shared" si="0"/>
        <v>5426</v>
      </c>
      <c r="L9" s="10">
        <v>33</v>
      </c>
      <c r="M9" s="10">
        <f t="shared" si="1"/>
        <v>34.246575342465754</v>
      </c>
      <c r="N9" s="10">
        <f t="shared" si="1"/>
        <v>28.439354215537467</v>
      </c>
      <c r="O9" s="10">
        <f t="shared" si="1"/>
        <v>28.717813977929584</v>
      </c>
      <c r="P9" s="13"/>
    </row>
    <row r="10" spans="1:18" s="10" customFormat="1" x14ac:dyDescent="0.3">
      <c r="A10" s="14">
        <v>44606</v>
      </c>
      <c r="B10" s="16" t="s">
        <v>204</v>
      </c>
      <c r="C10" s="10">
        <v>253</v>
      </c>
      <c r="D10" s="15">
        <v>6685</v>
      </c>
      <c r="E10" s="15">
        <f t="shared" si="2"/>
        <v>6938</v>
      </c>
      <c r="F10" s="13">
        <v>33</v>
      </c>
      <c r="G10" s="13">
        <f t="shared" si="3"/>
        <v>7666.666666666667</v>
      </c>
      <c r="I10" s="10">
        <v>1513</v>
      </c>
      <c r="J10" s="15">
        <v>107139</v>
      </c>
      <c r="K10" s="15">
        <f t="shared" si="0"/>
        <v>108652</v>
      </c>
      <c r="L10" s="10">
        <v>33</v>
      </c>
      <c r="P10" s="13" t="s">
        <v>238</v>
      </c>
    </row>
    <row r="11" spans="1:18" s="11" customFormat="1" x14ac:dyDescent="0.3">
      <c r="A11" s="14">
        <v>44606</v>
      </c>
      <c r="B11" s="28" t="s">
        <v>205</v>
      </c>
      <c r="C11" s="11">
        <v>373</v>
      </c>
      <c r="D11" s="29">
        <v>6692</v>
      </c>
      <c r="E11" s="29">
        <f t="shared" si="2"/>
        <v>7065</v>
      </c>
      <c r="F11" s="27">
        <v>34</v>
      </c>
      <c r="G11" s="27">
        <f t="shared" si="3"/>
        <v>10970.588235294117</v>
      </c>
      <c r="I11" s="11">
        <v>717</v>
      </c>
      <c r="J11" s="29">
        <v>24926</v>
      </c>
      <c r="K11" s="29">
        <f t="shared" si="0"/>
        <v>25643</v>
      </c>
      <c r="L11" s="11">
        <v>33</v>
      </c>
      <c r="P11" s="27" t="s">
        <v>238</v>
      </c>
    </row>
    <row r="12" spans="1:18" s="9" customFormat="1" x14ac:dyDescent="0.3">
      <c r="A12" s="14">
        <v>44606</v>
      </c>
      <c r="B12" s="30" t="s">
        <v>206</v>
      </c>
      <c r="C12" s="9">
        <v>428</v>
      </c>
      <c r="D12" s="22">
        <v>8855</v>
      </c>
      <c r="E12" s="22">
        <f t="shared" si="2"/>
        <v>9283</v>
      </c>
      <c r="F12" s="31">
        <v>33</v>
      </c>
      <c r="G12" s="31">
        <f t="shared" si="3"/>
        <v>12969.69696969697</v>
      </c>
      <c r="I12" s="9">
        <v>318</v>
      </c>
      <c r="J12" s="22">
        <v>6430</v>
      </c>
      <c r="K12" s="22">
        <f t="shared" si="0"/>
        <v>6748</v>
      </c>
      <c r="L12" s="9">
        <v>33</v>
      </c>
      <c r="M12" s="9">
        <f t="shared" si="1"/>
        <v>25.700934579439249</v>
      </c>
      <c r="N12" s="9">
        <f t="shared" si="1"/>
        <v>27.385657820440429</v>
      </c>
      <c r="O12" s="9">
        <f t="shared" si="1"/>
        <v>27.307982333297424</v>
      </c>
      <c r="P12" s="31"/>
    </row>
    <row r="13" spans="1:18" s="10" customFormat="1" x14ac:dyDescent="0.3">
      <c r="A13" s="14">
        <v>44606</v>
      </c>
      <c r="B13" s="16" t="s">
        <v>42</v>
      </c>
      <c r="C13" s="10">
        <v>478</v>
      </c>
      <c r="D13" s="15">
        <v>9969</v>
      </c>
      <c r="E13" s="15">
        <f t="shared" si="2"/>
        <v>10447</v>
      </c>
      <c r="F13" s="13">
        <v>33</v>
      </c>
      <c r="G13" s="13">
        <f t="shared" si="3"/>
        <v>14484.848484848486</v>
      </c>
      <c r="I13" s="10">
        <v>364</v>
      </c>
      <c r="J13" s="15">
        <v>8616</v>
      </c>
      <c r="K13" s="15">
        <f t="shared" si="0"/>
        <v>8980</v>
      </c>
      <c r="L13" s="10">
        <v>33</v>
      </c>
      <c r="M13" s="10">
        <f t="shared" si="1"/>
        <v>23.84937238493724</v>
      </c>
      <c r="N13" s="10">
        <f t="shared" si="1"/>
        <v>13.572073427625639</v>
      </c>
      <c r="O13" s="10">
        <f t="shared" si="1"/>
        <v>14.042308796783765</v>
      </c>
    </row>
    <row r="14" spans="1:18" s="10" customFormat="1" x14ac:dyDescent="0.3">
      <c r="A14" s="14">
        <v>44606</v>
      </c>
      <c r="B14" s="16" t="s">
        <v>43</v>
      </c>
      <c r="C14" s="10">
        <v>359</v>
      </c>
      <c r="D14" s="15">
        <v>15423</v>
      </c>
      <c r="E14" s="15">
        <f t="shared" si="2"/>
        <v>15782</v>
      </c>
      <c r="F14" s="13">
        <v>33</v>
      </c>
      <c r="G14" s="13">
        <f t="shared" si="3"/>
        <v>10878.78787878788</v>
      </c>
      <c r="I14" s="10">
        <v>338</v>
      </c>
      <c r="J14" s="15">
        <v>6355</v>
      </c>
      <c r="K14" s="15">
        <f t="shared" si="0"/>
        <v>6693</v>
      </c>
      <c r="L14" s="10">
        <v>33</v>
      </c>
      <c r="M14" s="10">
        <f t="shared" si="1"/>
        <v>5.8495821727019495</v>
      </c>
      <c r="N14" s="10">
        <f t="shared" si="1"/>
        <v>58.795305712247938</v>
      </c>
      <c r="O14" s="10">
        <f t="shared" si="1"/>
        <v>57.590926371815996</v>
      </c>
    </row>
    <row r="15" spans="1:18" s="10" customFormat="1" x14ac:dyDescent="0.3">
      <c r="A15" s="14">
        <v>44606</v>
      </c>
      <c r="B15" s="16" t="s">
        <v>40</v>
      </c>
      <c r="C15" s="15">
        <v>322</v>
      </c>
      <c r="D15" s="15">
        <v>6579</v>
      </c>
      <c r="E15" s="15">
        <f t="shared" si="2"/>
        <v>6901</v>
      </c>
      <c r="F15" s="13">
        <v>33</v>
      </c>
      <c r="G15" s="13">
        <f t="shared" si="3"/>
        <v>9757.575757575758</v>
      </c>
      <c r="I15" s="15">
        <v>273</v>
      </c>
      <c r="J15" s="15">
        <v>5334</v>
      </c>
      <c r="K15" s="15">
        <f t="shared" si="0"/>
        <v>5607</v>
      </c>
      <c r="L15" s="10">
        <v>33</v>
      </c>
      <c r="M15" s="10">
        <f t="shared" si="1"/>
        <v>15.217391304347828</v>
      </c>
      <c r="N15" s="10">
        <f t="shared" si="1"/>
        <v>18.923848609211127</v>
      </c>
      <c r="O15" s="10">
        <f t="shared" si="1"/>
        <v>18.750905665845529</v>
      </c>
    </row>
    <row r="16" spans="1:18" s="10" customFormat="1" x14ac:dyDescent="0.3">
      <c r="A16" s="14">
        <v>44606</v>
      </c>
      <c r="B16" s="16" t="s">
        <v>41</v>
      </c>
      <c r="C16" s="10">
        <v>363</v>
      </c>
      <c r="D16" s="15">
        <v>7360</v>
      </c>
      <c r="E16" s="15">
        <f t="shared" si="2"/>
        <v>7723</v>
      </c>
      <c r="F16" s="13">
        <v>33</v>
      </c>
      <c r="G16" s="13">
        <f t="shared" si="3"/>
        <v>11000</v>
      </c>
      <c r="I16" s="10">
        <v>307</v>
      </c>
      <c r="J16" s="15">
        <v>20870</v>
      </c>
      <c r="K16" s="15">
        <f t="shared" si="0"/>
        <v>21177</v>
      </c>
      <c r="L16" s="10">
        <v>33</v>
      </c>
      <c r="M16" s="10">
        <f t="shared" si="1"/>
        <v>15.426997245179063</v>
      </c>
      <c r="N16" s="10">
        <f t="shared" si="1"/>
        <v>-183.55978260869566</v>
      </c>
      <c r="O16" s="10">
        <f t="shared" si="1"/>
        <v>-174.2069144114981</v>
      </c>
      <c r="P16" s="13"/>
    </row>
    <row r="17" spans="1:18" s="10" customFormat="1" x14ac:dyDescent="0.3">
      <c r="A17" s="14">
        <v>44606</v>
      </c>
      <c r="B17" s="16" t="s">
        <v>207</v>
      </c>
      <c r="C17" s="10">
        <v>324</v>
      </c>
      <c r="D17" s="15">
        <v>6476</v>
      </c>
      <c r="E17" s="15">
        <f t="shared" si="2"/>
        <v>6800</v>
      </c>
      <c r="F17" s="13">
        <v>33</v>
      </c>
      <c r="G17" s="13">
        <f t="shared" si="3"/>
        <v>9818.181818181818</v>
      </c>
      <c r="I17" s="10">
        <v>776</v>
      </c>
      <c r="J17" s="15">
        <v>13198</v>
      </c>
      <c r="K17" s="15">
        <f t="shared" si="0"/>
        <v>13974</v>
      </c>
      <c r="L17" s="10">
        <v>33</v>
      </c>
      <c r="P17" s="27" t="s">
        <v>238</v>
      </c>
    </row>
    <row r="18" spans="1:18" s="10" customFormat="1" x14ac:dyDescent="0.3">
      <c r="A18" s="14">
        <v>44606</v>
      </c>
      <c r="B18" s="16" t="s">
        <v>208</v>
      </c>
      <c r="C18" s="10">
        <v>368</v>
      </c>
      <c r="D18" s="15">
        <v>5839</v>
      </c>
      <c r="E18" s="15">
        <f t="shared" si="2"/>
        <v>6207</v>
      </c>
      <c r="F18" s="13">
        <v>33</v>
      </c>
      <c r="G18" s="13">
        <f t="shared" si="3"/>
        <v>11151.515151515152</v>
      </c>
      <c r="I18" s="10">
        <v>688</v>
      </c>
      <c r="J18" s="15">
        <v>12867</v>
      </c>
      <c r="K18" s="15">
        <f t="shared" si="0"/>
        <v>13555</v>
      </c>
      <c r="L18" s="10">
        <v>33</v>
      </c>
      <c r="P18" s="13" t="s">
        <v>238</v>
      </c>
    </row>
    <row r="19" spans="1:18" s="10" customFormat="1" x14ac:dyDescent="0.3">
      <c r="A19" s="14">
        <v>44606</v>
      </c>
      <c r="B19" s="16" t="s">
        <v>209</v>
      </c>
      <c r="C19" s="10">
        <v>415</v>
      </c>
      <c r="D19" s="15">
        <v>5692</v>
      </c>
      <c r="E19" s="15">
        <f t="shared" si="2"/>
        <v>6107</v>
      </c>
      <c r="F19" s="13">
        <v>33</v>
      </c>
      <c r="G19" s="13">
        <f t="shared" si="3"/>
        <v>12575.757575757576</v>
      </c>
      <c r="I19" s="10">
        <v>281</v>
      </c>
      <c r="J19" s="15">
        <v>4618</v>
      </c>
      <c r="K19" s="15">
        <f t="shared" si="0"/>
        <v>4899</v>
      </c>
      <c r="L19" s="10">
        <v>33</v>
      </c>
      <c r="M19" s="10">
        <f>+(C19-I19)/C19*100</f>
        <v>32.289156626506021</v>
      </c>
      <c r="N19" s="10">
        <f t="shared" si="1"/>
        <v>18.868587491215742</v>
      </c>
      <c r="O19" s="10">
        <f t="shared" si="1"/>
        <v>19.780579662682168</v>
      </c>
      <c r="P19" s="27" t="s">
        <v>238</v>
      </c>
    </row>
    <row r="20" spans="1:18" s="10" customFormat="1" x14ac:dyDescent="0.3">
      <c r="A20" s="14">
        <v>44606</v>
      </c>
      <c r="B20" s="16" t="s">
        <v>210</v>
      </c>
      <c r="C20" s="10">
        <v>282</v>
      </c>
      <c r="D20" s="15">
        <v>12185</v>
      </c>
      <c r="E20" s="15">
        <f t="shared" si="2"/>
        <v>12467</v>
      </c>
      <c r="F20" s="13">
        <v>33</v>
      </c>
      <c r="G20" s="13">
        <f t="shared" si="3"/>
        <v>8545.454545454546</v>
      </c>
      <c r="I20" s="10">
        <v>202</v>
      </c>
      <c r="J20" s="15">
        <v>3699</v>
      </c>
      <c r="K20" s="15">
        <f t="shared" si="0"/>
        <v>3901</v>
      </c>
      <c r="L20" s="10">
        <v>33</v>
      </c>
      <c r="M20" s="10">
        <f t="shared" ref="M20:O20" si="4">+(C20-I20)/C20*100</f>
        <v>28.368794326241137</v>
      </c>
      <c r="N20" s="10">
        <f t="shared" si="4"/>
        <v>69.643003693065239</v>
      </c>
      <c r="O20" s="10">
        <f t="shared" si="4"/>
        <v>68.709392796984034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6" t="s">
        <v>235</v>
      </c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9" t="s">
        <v>236</v>
      </c>
      <c r="B23" s="10"/>
      <c r="C23" s="10"/>
      <c r="D23" s="10"/>
      <c r="E23" s="10"/>
      <c r="F23" s="13">
        <f>AVERAGE(G4:G20)</f>
        <v>12060.658487994129</v>
      </c>
      <c r="G23" s="13">
        <f>_xlfn.STDEV.S(G4:G20)</f>
        <v>4148.6793785260534</v>
      </c>
      <c r="H23" s="10"/>
      <c r="I23" s="10"/>
      <c r="J23" s="10"/>
      <c r="K23" s="10"/>
      <c r="L23" s="10" t="s">
        <v>192</v>
      </c>
      <c r="M23" s="10">
        <f>AVERAGE(M5:M20)</f>
        <v>23.224157592138354</v>
      </c>
      <c r="N23" s="10">
        <f>_xlfn.STDEV.S(M5:M20)</f>
        <v>15.965763413350214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AVERAGE(G13:G18,G20)</f>
        <v>10805.194805194804</v>
      </c>
      <c r="G24" s="13">
        <f>_xlfn.STDEV.S(G13:G20)</f>
        <v>1837.0905294889599</v>
      </c>
      <c r="H24" s="10"/>
      <c r="I24" s="10"/>
      <c r="J24" s="10"/>
      <c r="K24" s="10">
        <v>8</v>
      </c>
      <c r="L24" s="13">
        <f>AVERAGE(M15,M17,M18,M20)</f>
        <v>21.793092815294482</v>
      </c>
      <c r="M24" s="13">
        <f>_xlfn.STDEV.S(M15,M17,M18,M20)</f>
        <v>9.2994462588980156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AVERAGE(G6:G12)</f>
        <v>14238.222561751974</v>
      </c>
      <c r="G25" s="13">
        <f>_xlfn.STDEV.S(G6:G12)</f>
        <v>5544.992437368478</v>
      </c>
      <c r="H25" s="10"/>
      <c r="I25" s="10"/>
      <c r="J25" s="10"/>
      <c r="K25" s="10">
        <v>7.5</v>
      </c>
      <c r="L25" s="13">
        <f>AVERAGE(M6:M12)</f>
        <v>30.622582355311561</v>
      </c>
      <c r="M25" s="13">
        <f>_xlfn.STDEV.S(M6:M12)</f>
        <v>23.577767866381283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>
        <v>68863</v>
      </c>
      <c r="C28" s="10">
        <v>33659</v>
      </c>
      <c r="D28" s="15">
        <v>33</v>
      </c>
      <c r="E28" s="15">
        <f>B28+C28</f>
        <v>102522</v>
      </c>
      <c r="F28" s="10">
        <f>(1000/D28)*E28</f>
        <v>3106727.2727272729</v>
      </c>
      <c r="G28" s="10">
        <f>(1000/D28)*B28</f>
        <v>2086757.5757575759</v>
      </c>
      <c r="H28" s="10"/>
      <c r="I28" s="10">
        <f>G28*6</f>
        <v>12520545.454545455</v>
      </c>
      <c r="J28" s="10">
        <f>I28/1500</f>
        <v>8347.0303030303039</v>
      </c>
      <c r="K28" s="10">
        <f>J28/40</f>
        <v>208.67575757575759</v>
      </c>
      <c r="L28" s="10">
        <f>K28*60*24</f>
        <v>300493.09090909094</v>
      </c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>
        <v>31324</v>
      </c>
      <c r="C29" s="10"/>
      <c r="D29" s="15">
        <v>33</v>
      </c>
      <c r="E29" s="15">
        <f t="shared" ref="E29:E41" si="5">B29+C29</f>
        <v>31324</v>
      </c>
      <c r="F29" s="10">
        <f t="shared" ref="F29:F41" si="6">(1000/D29)*E29</f>
        <v>949212.12121212122</v>
      </c>
      <c r="G29" s="10">
        <f t="shared" ref="G29:G41" si="7">(1000/D29)*B29</f>
        <v>949212.12121212122</v>
      </c>
      <c r="H29" s="17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>
        <f>B28-B29</f>
        <v>37539</v>
      </c>
      <c r="C30" s="10"/>
      <c r="D30" s="15">
        <v>33</v>
      </c>
      <c r="E30" s="15">
        <f t="shared" si="5"/>
        <v>37539</v>
      </c>
      <c r="F30" s="10">
        <f t="shared" si="6"/>
        <v>1137545.4545454546</v>
      </c>
      <c r="G30" s="10">
        <f t="shared" si="7"/>
        <v>1137545.4545454546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>
        <v>46504</v>
      </c>
      <c r="C31" s="10">
        <v>36410</v>
      </c>
      <c r="D31" s="15">
        <v>33</v>
      </c>
      <c r="E31" s="15">
        <f t="shared" si="5"/>
        <v>82914</v>
      </c>
      <c r="F31" s="10">
        <f t="shared" si="6"/>
        <v>2512545.4545454546</v>
      </c>
      <c r="G31" s="10">
        <f t="shared" si="7"/>
        <v>1409212.1212121213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>
        <v>10094</v>
      </c>
      <c r="C32" s="10"/>
      <c r="D32" s="15">
        <v>33</v>
      </c>
      <c r="E32" s="15">
        <f t="shared" si="5"/>
        <v>10094</v>
      </c>
      <c r="F32" s="10">
        <f t="shared" si="6"/>
        <v>305878.7878787879</v>
      </c>
      <c r="G32" s="10">
        <f t="shared" si="7"/>
        <v>305878.7878787879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>
        <f>B31-B32</f>
        <v>36410</v>
      </c>
      <c r="C33" s="10"/>
      <c r="D33" s="15">
        <v>33</v>
      </c>
      <c r="E33" s="15">
        <f t="shared" si="5"/>
        <v>36410</v>
      </c>
      <c r="F33" s="10">
        <f t="shared" si="6"/>
        <v>1103333.3333333335</v>
      </c>
      <c r="G33" s="10">
        <f t="shared" si="7"/>
        <v>1103333.3333333335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 t="s">
        <v>218</v>
      </c>
      <c r="B34" s="10"/>
      <c r="C34" s="10"/>
      <c r="D34" s="15">
        <v>33</v>
      </c>
      <c r="E34" s="15">
        <f t="shared" si="5"/>
        <v>0</v>
      </c>
      <c r="F34" s="10">
        <f t="shared" si="6"/>
        <v>0</v>
      </c>
      <c r="G34" s="10">
        <f t="shared" si="7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198</v>
      </c>
      <c r="B35" s="10"/>
      <c r="C35" s="10"/>
      <c r="D35" s="15">
        <v>33</v>
      </c>
      <c r="E35" s="15">
        <f t="shared" si="5"/>
        <v>0</v>
      </c>
      <c r="F35" s="10">
        <f t="shared" si="6"/>
        <v>0</v>
      </c>
      <c r="G35" s="10">
        <f t="shared" si="7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443</v>
      </c>
      <c r="C36" s="10">
        <v>7610</v>
      </c>
      <c r="D36" s="15">
        <v>33</v>
      </c>
      <c r="E36" s="15">
        <f t="shared" si="5"/>
        <v>8053</v>
      </c>
      <c r="F36" s="10">
        <f t="shared" si="6"/>
        <v>244030.30303030304</v>
      </c>
      <c r="G36" s="10">
        <f t="shared" si="7"/>
        <v>13424.242424242424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284</v>
      </c>
      <c r="C37" s="10">
        <v>8071</v>
      </c>
      <c r="D37" s="15">
        <v>33</v>
      </c>
      <c r="E37" s="15">
        <f t="shared" si="5"/>
        <v>8355</v>
      </c>
      <c r="F37" s="10">
        <f t="shared" si="6"/>
        <v>253181.81818181821</v>
      </c>
      <c r="G37" s="10">
        <f t="shared" si="7"/>
        <v>8606.060606060606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 t="s">
        <v>226</v>
      </c>
      <c r="B38" s="10"/>
      <c r="C38" s="10"/>
      <c r="D38" s="15">
        <v>33</v>
      </c>
      <c r="E38" s="15">
        <f t="shared" si="5"/>
        <v>0</v>
      </c>
      <c r="F38" s="10">
        <f t="shared" si="6"/>
        <v>0</v>
      </c>
      <c r="G38" s="10">
        <f t="shared" si="7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227</v>
      </c>
      <c r="B39" s="10"/>
      <c r="C39" s="10"/>
      <c r="D39" s="15">
        <v>33</v>
      </c>
      <c r="E39" s="15">
        <f t="shared" si="5"/>
        <v>0</v>
      </c>
      <c r="F39" s="10">
        <f t="shared" si="6"/>
        <v>0</v>
      </c>
      <c r="G39" s="10">
        <f t="shared" si="7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 t="s">
        <v>228</v>
      </c>
      <c r="B40" s="10">
        <v>238</v>
      </c>
      <c r="C40" s="10">
        <v>8393</v>
      </c>
      <c r="D40" s="15">
        <v>33</v>
      </c>
      <c r="E40" s="15">
        <f t="shared" si="5"/>
        <v>8631</v>
      </c>
      <c r="F40" s="10">
        <f t="shared" si="6"/>
        <v>261545.45454545456</v>
      </c>
      <c r="G40" s="10">
        <f>(1000/D40)*B40</f>
        <v>7212.1212121212129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 t="s">
        <v>229</v>
      </c>
      <c r="B41" s="15">
        <v>590</v>
      </c>
      <c r="C41" s="10">
        <v>9001</v>
      </c>
      <c r="D41" s="15">
        <v>33</v>
      </c>
      <c r="E41" s="15">
        <f t="shared" si="5"/>
        <v>9591</v>
      </c>
      <c r="F41" s="10">
        <f t="shared" si="6"/>
        <v>290636.36363636365</v>
      </c>
      <c r="G41" s="10">
        <f t="shared" si="7"/>
        <v>17878.78787878788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0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0"/>
      <c r="C43" s="10"/>
      <c r="D43" s="10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5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0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 t="s">
        <v>239</v>
      </c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10"/>
      <c r="B48" s="10"/>
      <c r="C48" s="10"/>
      <c r="D48" s="10"/>
      <c r="E48" s="15"/>
      <c r="F48" s="15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A4" sqref="A4:XFD20"/>
    </sheetView>
  </sheetViews>
  <sheetFormatPr defaultRowHeight="14.4" x14ac:dyDescent="0.3"/>
  <cols>
    <col min="1" max="1" width="16.5546875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44607</v>
      </c>
      <c r="B4" s="25">
        <v>7</v>
      </c>
      <c r="C4" s="10">
        <v>394</v>
      </c>
      <c r="D4" s="15">
        <v>7559</v>
      </c>
      <c r="E4" s="15">
        <f>+C4+D4</f>
        <v>7953</v>
      </c>
      <c r="F4" s="13">
        <v>33</v>
      </c>
      <c r="G4" s="13">
        <f>(1000/F4)*C4</f>
        <v>11939.39393939394</v>
      </c>
      <c r="I4" s="10">
        <v>522</v>
      </c>
      <c r="J4" s="15">
        <v>6583</v>
      </c>
      <c r="K4" s="15">
        <f t="shared" ref="K4:K20" si="0">+I4+J4</f>
        <v>7105</v>
      </c>
      <c r="L4" s="10">
        <v>33</v>
      </c>
      <c r="N4" s="10">
        <f t="shared" ref="M4:O5" si="1">+(D4-J4)/D4*100</f>
        <v>12.91176081492261</v>
      </c>
      <c r="O4" s="10">
        <f t="shared" si="1"/>
        <v>10.662643027788256</v>
      </c>
      <c r="P4" s="13"/>
    </row>
    <row r="5" spans="1:18" s="10" customFormat="1" x14ac:dyDescent="0.3">
      <c r="A5" s="14">
        <v>44607</v>
      </c>
      <c r="B5" s="16" t="s">
        <v>37</v>
      </c>
      <c r="C5" s="10">
        <v>584</v>
      </c>
      <c r="D5" s="15">
        <v>6527</v>
      </c>
      <c r="E5" s="15">
        <f t="shared" ref="E5:E20" si="2">+C5+D5</f>
        <v>7111</v>
      </c>
      <c r="F5" s="13">
        <v>33</v>
      </c>
      <c r="G5" s="13">
        <f t="shared" ref="G5:G20" si="3">(1000/F5)*C5</f>
        <v>17696.969696969696</v>
      </c>
      <c r="I5" s="10">
        <v>191</v>
      </c>
      <c r="J5" s="15">
        <v>6819</v>
      </c>
      <c r="K5" s="15">
        <f t="shared" si="0"/>
        <v>7010</v>
      </c>
      <c r="L5" s="10">
        <v>33</v>
      </c>
      <c r="M5" s="10">
        <f t="shared" si="1"/>
        <v>67.294520547945197</v>
      </c>
      <c r="N5" s="10">
        <f t="shared" si="1"/>
        <v>-4.4737245288800365</v>
      </c>
      <c r="O5" s="10">
        <f t="shared" si="1"/>
        <v>1.4203346927295739</v>
      </c>
      <c r="P5" s="13"/>
    </row>
    <row r="6" spans="1:18" s="10" customFormat="1" x14ac:dyDescent="0.3">
      <c r="A6" s="14">
        <v>44607</v>
      </c>
      <c r="B6" s="16" t="s">
        <v>39</v>
      </c>
      <c r="C6" s="10">
        <v>315</v>
      </c>
      <c r="D6" s="10">
        <v>8547</v>
      </c>
      <c r="E6" s="15">
        <f t="shared" si="2"/>
        <v>8862</v>
      </c>
      <c r="F6" s="13">
        <v>33</v>
      </c>
      <c r="G6" s="13">
        <f t="shared" si="3"/>
        <v>9545.454545454546</v>
      </c>
      <c r="H6" s="10" t="s">
        <v>194</v>
      </c>
      <c r="I6" s="10">
        <v>179</v>
      </c>
      <c r="J6" s="15">
        <v>8597</v>
      </c>
      <c r="K6" s="15">
        <f t="shared" si="0"/>
        <v>8776</v>
      </c>
      <c r="L6" s="10">
        <v>33</v>
      </c>
      <c r="M6" s="10">
        <f t="shared" ref="M6:M17" si="4">+(C6-I6)/C6*100</f>
        <v>43.174603174603178</v>
      </c>
      <c r="N6" s="10">
        <f t="shared" ref="N6:N20" si="5">+(D6-J6)/D6*100</f>
        <v>-0.58500058500058494</v>
      </c>
      <c r="O6" s="10">
        <f t="shared" ref="O6:O20" si="6">+(E6-K6)/E6*100</f>
        <v>0.9704355675919657</v>
      </c>
      <c r="P6" s="13"/>
    </row>
    <row r="7" spans="1:18" s="10" customFormat="1" x14ac:dyDescent="0.3">
      <c r="A7" s="14">
        <v>44607</v>
      </c>
      <c r="B7" s="16" t="s">
        <v>38</v>
      </c>
      <c r="C7" s="10">
        <v>1735</v>
      </c>
      <c r="D7" s="10">
        <v>6968</v>
      </c>
      <c r="E7" s="15">
        <f t="shared" si="2"/>
        <v>8703</v>
      </c>
      <c r="F7" s="13">
        <v>33</v>
      </c>
      <c r="G7" s="13">
        <f t="shared" si="3"/>
        <v>52575.757575757576</v>
      </c>
      <c r="I7" s="10">
        <v>313</v>
      </c>
      <c r="J7" s="15">
        <v>5677</v>
      </c>
      <c r="K7" s="15">
        <f t="shared" si="0"/>
        <v>5990</v>
      </c>
      <c r="L7" s="10">
        <v>33</v>
      </c>
      <c r="M7" s="10">
        <f t="shared" si="4"/>
        <v>81.959654178674356</v>
      </c>
      <c r="N7" s="10">
        <f t="shared" si="5"/>
        <v>18.52755453501722</v>
      </c>
      <c r="O7" s="10">
        <f t="shared" si="6"/>
        <v>31.173158680914625</v>
      </c>
      <c r="P7" s="13"/>
    </row>
    <row r="8" spans="1:18" s="10" customFormat="1" x14ac:dyDescent="0.3">
      <c r="A8" s="14">
        <v>44607</v>
      </c>
      <c r="B8" s="16" t="s">
        <v>36</v>
      </c>
      <c r="C8" s="10">
        <v>258</v>
      </c>
      <c r="D8" s="15">
        <v>8782</v>
      </c>
      <c r="E8" s="15">
        <f t="shared" si="2"/>
        <v>9040</v>
      </c>
      <c r="F8" s="13">
        <v>33</v>
      </c>
      <c r="G8" s="13">
        <f t="shared" si="3"/>
        <v>7818.1818181818189</v>
      </c>
      <c r="I8" s="10">
        <v>303</v>
      </c>
      <c r="J8" s="15">
        <v>5671</v>
      </c>
      <c r="K8" s="15">
        <f t="shared" si="0"/>
        <v>5974</v>
      </c>
      <c r="M8" s="10">
        <v>0</v>
      </c>
      <c r="N8" s="10">
        <f t="shared" si="5"/>
        <v>35.424732407196544</v>
      </c>
      <c r="O8" s="10">
        <f t="shared" si="6"/>
        <v>33.915929203539825</v>
      </c>
      <c r="P8" s="13"/>
    </row>
    <row r="9" spans="1:18" s="10" customFormat="1" x14ac:dyDescent="0.3">
      <c r="A9" s="14">
        <v>44607</v>
      </c>
      <c r="B9" s="16" t="s">
        <v>203</v>
      </c>
      <c r="C9" s="10">
        <v>567</v>
      </c>
      <c r="D9" s="15">
        <v>8593</v>
      </c>
      <c r="E9" s="15">
        <f t="shared" si="2"/>
        <v>9160</v>
      </c>
      <c r="F9" s="13">
        <v>33</v>
      </c>
      <c r="G9" s="13">
        <f t="shared" si="3"/>
        <v>17181.818181818184</v>
      </c>
      <c r="I9" s="10">
        <v>384</v>
      </c>
      <c r="J9" s="15">
        <v>5897</v>
      </c>
      <c r="K9" s="15">
        <f t="shared" si="0"/>
        <v>6281</v>
      </c>
      <c r="L9" s="10">
        <v>33</v>
      </c>
      <c r="M9" s="10">
        <f t="shared" si="4"/>
        <v>32.275132275132272</v>
      </c>
      <c r="N9" s="10">
        <f t="shared" si="5"/>
        <v>31.37437449086466</v>
      </c>
      <c r="O9" s="10">
        <f t="shared" si="6"/>
        <v>31.430131004366814</v>
      </c>
      <c r="P9" s="13"/>
    </row>
    <row r="10" spans="1:18" s="10" customFormat="1" x14ac:dyDescent="0.3">
      <c r="A10" s="14">
        <v>44607</v>
      </c>
      <c r="B10" s="16" t="s">
        <v>204</v>
      </c>
      <c r="C10" s="10">
        <v>1142</v>
      </c>
      <c r="D10" s="15">
        <v>8055</v>
      </c>
      <c r="E10" s="15">
        <f t="shared" si="2"/>
        <v>9197</v>
      </c>
      <c r="F10" s="13">
        <v>33</v>
      </c>
      <c r="G10" s="13">
        <f t="shared" si="3"/>
        <v>34606.060606060608</v>
      </c>
      <c r="I10" s="10">
        <v>464</v>
      </c>
      <c r="J10" s="15">
        <v>6449</v>
      </c>
      <c r="K10" s="15">
        <f t="shared" si="0"/>
        <v>6913</v>
      </c>
      <c r="L10" s="10">
        <v>33</v>
      </c>
      <c r="M10" s="10">
        <f t="shared" si="4"/>
        <v>59.369527145359022</v>
      </c>
      <c r="N10" s="10">
        <f t="shared" si="5"/>
        <v>19.937926753569212</v>
      </c>
      <c r="O10" s="10">
        <f t="shared" si="6"/>
        <v>24.834185060345764</v>
      </c>
      <c r="P10" s="13"/>
    </row>
    <row r="11" spans="1:18" s="10" customFormat="1" x14ac:dyDescent="0.3">
      <c r="A11" s="14">
        <v>44607</v>
      </c>
      <c r="B11" s="16" t="s">
        <v>205</v>
      </c>
      <c r="C11" s="10">
        <v>861</v>
      </c>
      <c r="D11" s="15">
        <v>7256</v>
      </c>
      <c r="E11" s="15">
        <f t="shared" si="2"/>
        <v>8117</v>
      </c>
      <c r="F11" s="13">
        <v>34</v>
      </c>
      <c r="G11" s="13">
        <f t="shared" si="3"/>
        <v>25323.529411764706</v>
      </c>
      <c r="I11" s="10">
        <v>939</v>
      </c>
      <c r="J11" s="15">
        <v>7909</v>
      </c>
      <c r="K11" s="15">
        <f t="shared" si="0"/>
        <v>8848</v>
      </c>
      <c r="L11" s="10">
        <v>33</v>
      </c>
      <c r="M11" s="10">
        <v>0</v>
      </c>
      <c r="N11" s="10">
        <f t="shared" si="5"/>
        <v>-8.9994487320837919</v>
      </c>
      <c r="O11" s="10">
        <f t="shared" si="6"/>
        <v>-9.0057903166194393</v>
      </c>
      <c r="P11" s="13"/>
    </row>
    <row r="12" spans="1:18" s="10" customFormat="1" x14ac:dyDescent="0.3">
      <c r="A12" s="14">
        <v>44607</v>
      </c>
      <c r="B12" s="16" t="s">
        <v>206</v>
      </c>
      <c r="C12" s="10">
        <v>548</v>
      </c>
      <c r="D12" s="15">
        <v>7025</v>
      </c>
      <c r="E12" s="15">
        <f t="shared" si="2"/>
        <v>7573</v>
      </c>
      <c r="F12" s="13">
        <v>33</v>
      </c>
      <c r="G12" s="13">
        <f t="shared" si="3"/>
        <v>16606.060606060608</v>
      </c>
      <c r="I12" s="10">
        <v>220</v>
      </c>
      <c r="J12" s="15">
        <v>5765</v>
      </c>
      <c r="K12" s="15">
        <f t="shared" si="0"/>
        <v>5985</v>
      </c>
      <c r="L12" s="10">
        <v>33</v>
      </c>
      <c r="M12" s="10">
        <f t="shared" si="4"/>
        <v>59.854014598540154</v>
      </c>
      <c r="N12" s="10">
        <f t="shared" si="5"/>
        <v>17.935943060498222</v>
      </c>
      <c r="O12" s="10">
        <f t="shared" si="6"/>
        <v>20.969232800739469</v>
      </c>
      <c r="P12" s="13"/>
    </row>
    <row r="13" spans="1:18" s="10" customFormat="1" x14ac:dyDescent="0.3">
      <c r="A13" s="14">
        <v>44607</v>
      </c>
      <c r="B13" s="16" t="s">
        <v>42</v>
      </c>
      <c r="C13" s="10">
        <v>1404</v>
      </c>
      <c r="D13" s="15">
        <v>7579</v>
      </c>
      <c r="E13" s="15">
        <f t="shared" si="2"/>
        <v>8983</v>
      </c>
      <c r="F13" s="13">
        <v>33</v>
      </c>
      <c r="G13" s="13">
        <f t="shared" si="3"/>
        <v>42545.454545454544</v>
      </c>
      <c r="I13" s="10">
        <v>296</v>
      </c>
      <c r="J13" s="15">
        <v>5657</v>
      </c>
      <c r="K13" s="15">
        <f t="shared" si="0"/>
        <v>5953</v>
      </c>
      <c r="L13" s="10">
        <v>33</v>
      </c>
      <c r="M13" s="10">
        <f t="shared" si="4"/>
        <v>78.917378917378926</v>
      </c>
      <c r="N13" s="10">
        <f t="shared" si="5"/>
        <v>25.359546114263093</v>
      </c>
      <c r="O13" s="10">
        <f t="shared" si="6"/>
        <v>33.730379605922302</v>
      </c>
    </row>
    <row r="14" spans="1:18" s="10" customFormat="1" x14ac:dyDescent="0.3">
      <c r="A14" s="14">
        <v>44607</v>
      </c>
      <c r="B14" s="16" t="s">
        <v>43</v>
      </c>
      <c r="C14" s="10">
        <v>727</v>
      </c>
      <c r="D14" s="15">
        <v>8602</v>
      </c>
      <c r="E14" s="15">
        <f t="shared" si="2"/>
        <v>9329</v>
      </c>
      <c r="F14" s="13">
        <v>33</v>
      </c>
      <c r="G14" s="13">
        <f t="shared" si="3"/>
        <v>22030.303030303032</v>
      </c>
      <c r="I14" s="10">
        <v>467</v>
      </c>
      <c r="J14" s="15">
        <v>5901</v>
      </c>
      <c r="K14" s="15">
        <f t="shared" si="0"/>
        <v>6368</v>
      </c>
      <c r="L14" s="10">
        <v>33</v>
      </c>
      <c r="M14" s="10">
        <f t="shared" si="4"/>
        <v>35.763411279229715</v>
      </c>
      <c r="N14" s="10">
        <f t="shared" si="5"/>
        <v>31.399674494303646</v>
      </c>
      <c r="O14" s="10">
        <f t="shared" si="6"/>
        <v>31.739736306142134</v>
      </c>
    </row>
    <row r="15" spans="1:18" s="10" customFormat="1" x14ac:dyDescent="0.3">
      <c r="A15" s="14">
        <v>44607</v>
      </c>
      <c r="B15" s="16" t="s">
        <v>40</v>
      </c>
      <c r="C15" s="15">
        <v>297</v>
      </c>
      <c r="D15" s="15">
        <v>5930</v>
      </c>
      <c r="E15" s="15">
        <f t="shared" si="2"/>
        <v>6227</v>
      </c>
      <c r="F15" s="13">
        <v>33</v>
      </c>
      <c r="G15" s="13">
        <f t="shared" si="3"/>
        <v>9000</v>
      </c>
      <c r="I15" s="15">
        <v>426</v>
      </c>
      <c r="J15" s="15">
        <v>6081</v>
      </c>
      <c r="K15" s="15">
        <f t="shared" si="0"/>
        <v>6507</v>
      </c>
      <c r="L15" s="10">
        <v>33</v>
      </c>
      <c r="N15" s="10">
        <f t="shared" si="5"/>
        <v>-2.5463743676222594</v>
      </c>
      <c r="O15" s="10">
        <f t="shared" si="6"/>
        <v>-4.4965472940420748</v>
      </c>
    </row>
    <row r="16" spans="1:18" s="10" customFormat="1" x14ac:dyDescent="0.3">
      <c r="A16" s="14">
        <v>44607</v>
      </c>
      <c r="B16" s="16" t="s">
        <v>41</v>
      </c>
      <c r="C16" s="10">
        <v>811</v>
      </c>
      <c r="D16" s="15">
        <v>7667</v>
      </c>
      <c r="E16" s="15">
        <f t="shared" si="2"/>
        <v>8478</v>
      </c>
      <c r="F16" s="13">
        <v>33</v>
      </c>
      <c r="G16" s="13">
        <f t="shared" si="3"/>
        <v>24575.757575757576</v>
      </c>
      <c r="I16" s="10">
        <v>415</v>
      </c>
      <c r="J16" s="15">
        <v>6614</v>
      </c>
      <c r="K16" s="15">
        <f t="shared" si="0"/>
        <v>7029</v>
      </c>
      <c r="L16" s="10">
        <v>33</v>
      </c>
      <c r="M16" s="10">
        <f t="shared" si="4"/>
        <v>48.828606658446361</v>
      </c>
      <c r="N16" s="10">
        <f t="shared" si="5"/>
        <v>13.734185470196946</v>
      </c>
      <c r="O16" s="10">
        <f t="shared" si="6"/>
        <v>17.091295116772823</v>
      </c>
      <c r="P16" s="13"/>
    </row>
    <row r="17" spans="1:18" s="10" customFormat="1" x14ac:dyDescent="0.3">
      <c r="A17" s="14">
        <v>44607</v>
      </c>
      <c r="B17" s="16" t="s">
        <v>207</v>
      </c>
      <c r="C17" s="10">
        <v>509</v>
      </c>
      <c r="D17" s="15">
        <v>7978</v>
      </c>
      <c r="E17" s="15">
        <f t="shared" si="2"/>
        <v>8487</v>
      </c>
      <c r="F17" s="13">
        <v>33</v>
      </c>
      <c r="G17" s="13">
        <f t="shared" si="3"/>
        <v>15424.242424242426</v>
      </c>
      <c r="I17" s="10">
        <v>199</v>
      </c>
      <c r="J17" s="15">
        <v>6653</v>
      </c>
      <c r="K17" s="15">
        <f t="shared" si="0"/>
        <v>6852</v>
      </c>
      <c r="L17" s="10">
        <v>33</v>
      </c>
      <c r="M17" s="10">
        <f t="shared" si="4"/>
        <v>60.903732809430252</v>
      </c>
      <c r="N17" s="10">
        <f t="shared" si="5"/>
        <v>16.608172474304336</v>
      </c>
      <c r="O17" s="10">
        <f t="shared" si="6"/>
        <v>19.264757864969955</v>
      </c>
      <c r="P17" s="27"/>
    </row>
    <row r="18" spans="1:18" s="10" customFormat="1" x14ac:dyDescent="0.3">
      <c r="A18" s="14">
        <v>44607</v>
      </c>
      <c r="B18" s="16" t="s">
        <v>208</v>
      </c>
      <c r="C18" s="10">
        <v>172</v>
      </c>
      <c r="D18" s="15">
        <v>6876</v>
      </c>
      <c r="E18" s="15">
        <f t="shared" si="2"/>
        <v>7048</v>
      </c>
      <c r="F18" s="13">
        <v>33</v>
      </c>
      <c r="G18" s="13">
        <f t="shared" si="3"/>
        <v>5212.121212121212</v>
      </c>
      <c r="I18" s="10">
        <v>190</v>
      </c>
      <c r="J18" s="15">
        <v>3737</v>
      </c>
      <c r="K18" s="15">
        <f t="shared" si="0"/>
        <v>3927</v>
      </c>
      <c r="L18" s="10">
        <v>33</v>
      </c>
      <c r="M18" s="10">
        <v>0</v>
      </c>
      <c r="N18" s="10">
        <f t="shared" si="5"/>
        <v>45.651541593949972</v>
      </c>
      <c r="O18" s="10">
        <f t="shared" si="6"/>
        <v>44.28206583427923</v>
      </c>
      <c r="P18" s="13"/>
    </row>
    <row r="19" spans="1:18" s="10" customFormat="1" x14ac:dyDescent="0.3">
      <c r="A19" s="14">
        <v>44607</v>
      </c>
      <c r="B19" s="16" t="s">
        <v>209</v>
      </c>
      <c r="C19" s="10">
        <v>206</v>
      </c>
      <c r="D19" s="15">
        <v>6820</v>
      </c>
      <c r="E19" s="15">
        <f t="shared" si="2"/>
        <v>7026</v>
      </c>
      <c r="F19" s="13">
        <v>33</v>
      </c>
      <c r="G19" s="13">
        <f t="shared" si="3"/>
        <v>6242.4242424242429</v>
      </c>
      <c r="I19" s="10">
        <v>246</v>
      </c>
      <c r="J19" s="15">
        <v>5334</v>
      </c>
      <c r="K19" s="15">
        <f t="shared" si="0"/>
        <v>5580</v>
      </c>
      <c r="L19" s="10">
        <v>33</v>
      </c>
      <c r="M19" s="10">
        <v>0</v>
      </c>
      <c r="N19" s="10">
        <f t="shared" si="5"/>
        <v>21.788856304985337</v>
      </c>
      <c r="O19" s="10">
        <f t="shared" si="6"/>
        <v>20.580700256191289</v>
      </c>
      <c r="P19" s="27"/>
    </row>
    <row r="20" spans="1:18" s="10" customFormat="1" x14ac:dyDescent="0.3">
      <c r="A20" s="14">
        <v>44607</v>
      </c>
      <c r="B20" s="16" t="s">
        <v>210</v>
      </c>
      <c r="C20" s="10">
        <v>156</v>
      </c>
      <c r="D20" s="15">
        <v>7722</v>
      </c>
      <c r="E20" s="15">
        <f t="shared" si="2"/>
        <v>7878</v>
      </c>
      <c r="F20" s="13">
        <v>33</v>
      </c>
      <c r="G20" s="13">
        <f t="shared" si="3"/>
        <v>4727.2727272727279</v>
      </c>
      <c r="I20" s="10">
        <v>167</v>
      </c>
      <c r="J20" s="15">
        <v>5856</v>
      </c>
      <c r="K20" s="15">
        <f t="shared" si="0"/>
        <v>6023</v>
      </c>
      <c r="L20" s="10">
        <v>33</v>
      </c>
      <c r="M20" s="10">
        <v>0</v>
      </c>
      <c r="N20" s="10">
        <f t="shared" si="5"/>
        <v>24.164724164724163</v>
      </c>
      <c r="O20" s="10">
        <f t="shared" si="6"/>
        <v>23.546585427773547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0"/>
      <c r="B23" s="10"/>
      <c r="C23" s="10"/>
      <c r="D23" s="10"/>
      <c r="E23" s="10"/>
      <c r="F23" s="13">
        <f>AVERAGE(G4:G20)</f>
        <v>19002.988361119849</v>
      </c>
      <c r="G23" s="13">
        <f>_xlfn.STDEV.S(G4:G20)</f>
        <v>13578.231951289059</v>
      </c>
      <c r="H23" s="10"/>
      <c r="I23" s="10"/>
      <c r="J23" s="10"/>
      <c r="K23" s="10"/>
      <c r="L23" s="10" t="s">
        <v>192</v>
      </c>
      <c r="M23" s="10">
        <f>AVERAGE(M5:M20)</f>
        <v>37.889372105649294</v>
      </c>
      <c r="N23" s="10">
        <f>_xlfn.STDEV.S(M5:M20)</f>
        <v>30.851390047396276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AVERAGE(G13:G20)</f>
        <v>16219.696969696968</v>
      </c>
      <c r="G24" s="13">
        <f>_xlfn.STDEV.S(G13:G20)</f>
        <v>13104.948280000481</v>
      </c>
      <c r="H24" s="10"/>
      <c r="I24" s="10"/>
      <c r="J24" s="10"/>
      <c r="K24" s="10">
        <v>8</v>
      </c>
      <c r="L24" s="13">
        <f>AVERAGE(M13:M20)</f>
        <v>32.059018523497897</v>
      </c>
      <c r="M24" s="13">
        <f>_xlfn.STDEV.S(M13:M20)</f>
        <v>32.675187066575901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22669.229055258467</v>
      </c>
      <c r="G25" s="13">
        <f>_xlfn.STDEV.S(G6:G12)</f>
        <v>15811.717955067097</v>
      </c>
      <c r="H25" s="10"/>
      <c r="I25" s="10"/>
      <c r="J25" s="10"/>
      <c r="K25" s="10">
        <v>7.5</v>
      </c>
      <c r="L25" s="13">
        <f>AVERAGE(M5:M12)</f>
        <v>42.990931490031777</v>
      </c>
      <c r="M25" s="13">
        <f>_xlfn.STDEV.S(M5:M12)</f>
        <v>30.409468040417899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/>
      <c r="C28" s="10"/>
      <c r="D28" s="15">
        <v>33</v>
      </c>
      <c r="E28" s="15">
        <f>B28+C28</f>
        <v>0</v>
      </c>
      <c r="F28" s="10">
        <f>(1000/D28)*E28</f>
        <v>0</v>
      </c>
      <c r="G28" s="10">
        <f>(1000/D28)*B28</f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/>
      <c r="C29" s="10"/>
      <c r="D29" s="15">
        <v>33</v>
      </c>
      <c r="E29" s="15">
        <f t="shared" ref="E29:E41" si="7">B29+C29</f>
        <v>0</v>
      </c>
      <c r="F29" s="10">
        <f t="shared" ref="F29:F41" si="8">(1000/D29)*E29</f>
        <v>0</v>
      </c>
      <c r="G29" s="10">
        <f t="shared" ref="G29:G41" si="9">(1000/D29)*B29</f>
        <v>0</v>
      </c>
      <c r="H29" s="17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/>
      <c r="C30" s="10"/>
      <c r="D30" s="15">
        <v>33</v>
      </c>
      <c r="E30" s="15">
        <f t="shared" si="7"/>
        <v>0</v>
      </c>
      <c r="F30" s="10">
        <f t="shared" si="8"/>
        <v>0</v>
      </c>
      <c r="G30" s="10">
        <f t="shared" si="9"/>
        <v>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/>
      <c r="C31" s="10"/>
      <c r="D31" s="15">
        <v>33</v>
      </c>
      <c r="E31" s="15">
        <f t="shared" si="7"/>
        <v>0</v>
      </c>
      <c r="F31" s="10">
        <f t="shared" si="8"/>
        <v>0</v>
      </c>
      <c r="G31" s="10">
        <f t="shared" si="9"/>
        <v>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/>
      <c r="C32" s="10"/>
      <c r="D32" s="15">
        <v>33</v>
      </c>
      <c r="E32" s="15">
        <f t="shared" si="7"/>
        <v>0</v>
      </c>
      <c r="F32" s="10">
        <f t="shared" si="8"/>
        <v>0</v>
      </c>
      <c r="G32" s="10">
        <f t="shared" si="9"/>
        <v>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/>
      <c r="C33" s="10"/>
      <c r="D33" s="15">
        <v>33</v>
      </c>
      <c r="E33" s="15">
        <f t="shared" si="7"/>
        <v>0</v>
      </c>
      <c r="F33" s="10">
        <f t="shared" si="8"/>
        <v>0</v>
      </c>
      <c r="G33" s="10">
        <f t="shared" si="9"/>
        <v>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 t="s">
        <v>218</v>
      </c>
      <c r="B34" s="10"/>
      <c r="C34" s="10"/>
      <c r="D34" s="15">
        <v>33</v>
      </c>
      <c r="E34" s="15">
        <f t="shared" si="7"/>
        <v>0</v>
      </c>
      <c r="F34" s="10">
        <f t="shared" si="8"/>
        <v>0</v>
      </c>
      <c r="G34" s="10">
        <f t="shared" si="9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198</v>
      </c>
      <c r="B35" s="10"/>
      <c r="C35" s="10"/>
      <c r="D35" s="15">
        <v>33</v>
      </c>
      <c r="E35" s="15">
        <f t="shared" si="7"/>
        <v>0</v>
      </c>
      <c r="F35" s="10">
        <f t="shared" si="8"/>
        <v>0</v>
      </c>
      <c r="G35" s="10">
        <f t="shared" si="9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/>
      <c r="C36" s="10"/>
      <c r="D36" s="15">
        <v>33</v>
      </c>
      <c r="E36" s="15">
        <f t="shared" si="7"/>
        <v>0</v>
      </c>
      <c r="F36" s="10">
        <f t="shared" si="8"/>
        <v>0</v>
      </c>
      <c r="G36" s="10">
        <f t="shared" si="9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/>
      <c r="C37" s="10"/>
      <c r="D37" s="15">
        <v>33</v>
      </c>
      <c r="E37" s="15">
        <f t="shared" si="7"/>
        <v>0</v>
      </c>
      <c r="F37" s="10">
        <f t="shared" si="8"/>
        <v>0</v>
      </c>
      <c r="G37" s="10">
        <f t="shared" si="9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 t="s">
        <v>226</v>
      </c>
      <c r="B38" s="10"/>
      <c r="C38" s="10"/>
      <c r="D38" s="15">
        <v>33</v>
      </c>
      <c r="E38" s="15">
        <f t="shared" si="7"/>
        <v>0</v>
      </c>
      <c r="F38" s="10">
        <f t="shared" si="8"/>
        <v>0</v>
      </c>
      <c r="G38" s="10">
        <f t="shared" si="9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227</v>
      </c>
      <c r="B39" s="10"/>
      <c r="C39" s="10"/>
      <c r="D39" s="15">
        <v>33</v>
      </c>
      <c r="E39" s="15">
        <f t="shared" si="7"/>
        <v>0</v>
      </c>
      <c r="F39" s="10">
        <f t="shared" si="8"/>
        <v>0</v>
      </c>
      <c r="G39" s="10">
        <f t="shared" si="9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 t="s">
        <v>228</v>
      </c>
      <c r="B40" s="10">
        <v>276</v>
      </c>
      <c r="C40" s="10">
        <v>7460</v>
      </c>
      <c r="D40" s="15">
        <v>33</v>
      </c>
      <c r="E40" s="15">
        <f t="shared" si="7"/>
        <v>7736</v>
      </c>
      <c r="F40" s="10">
        <f t="shared" si="8"/>
        <v>234424.24242424243</v>
      </c>
      <c r="G40" s="10">
        <f>(1000/D40)*B40</f>
        <v>8363.636363636364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 t="s">
        <v>229</v>
      </c>
      <c r="B41" s="15">
        <v>268</v>
      </c>
      <c r="C41" s="10">
        <v>11097</v>
      </c>
      <c r="D41" s="15">
        <v>33</v>
      </c>
      <c r="E41" s="15">
        <f t="shared" si="7"/>
        <v>11365</v>
      </c>
      <c r="F41" s="10">
        <f t="shared" si="8"/>
        <v>344393.93939393939</v>
      </c>
      <c r="G41" s="10">
        <f t="shared" si="9"/>
        <v>8121.2121212121219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0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0"/>
      <c r="C43" s="10"/>
      <c r="D43" s="10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5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0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 t="s">
        <v>239</v>
      </c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10"/>
      <c r="B48" s="10"/>
      <c r="C48" s="10"/>
      <c r="D48" s="10"/>
      <c r="E48" s="15"/>
      <c r="F48" s="15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B28" sqref="B28:G32"/>
    </sheetView>
  </sheetViews>
  <sheetFormatPr defaultRowHeight="14.4" x14ac:dyDescent="0.3"/>
  <cols>
    <col min="1" max="1" width="16.5546875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44609</v>
      </c>
      <c r="B4" s="25">
        <v>7</v>
      </c>
      <c r="C4" s="10">
        <v>459</v>
      </c>
      <c r="D4" s="15">
        <v>17139</v>
      </c>
      <c r="E4" s="15">
        <f>+C4+D4</f>
        <v>17598</v>
      </c>
      <c r="F4" s="13">
        <v>33</v>
      </c>
      <c r="G4" s="13">
        <f>(1000/F4)*C4</f>
        <v>13909.09090909091</v>
      </c>
      <c r="I4" s="10">
        <v>394</v>
      </c>
      <c r="J4" s="15">
        <v>26022</v>
      </c>
      <c r="K4" s="15">
        <f t="shared" ref="K4:K20" si="0">+I4+J4</f>
        <v>26416</v>
      </c>
      <c r="L4" s="10">
        <v>33</v>
      </c>
      <c r="M4" s="10">
        <f t="shared" ref="M4:O19" si="1">+(C4-I4)/C4*100</f>
        <v>14.161220043572984</v>
      </c>
      <c r="N4" s="10">
        <f t="shared" si="1"/>
        <v>-51.829161561351299</v>
      </c>
      <c r="O4" s="10">
        <f t="shared" si="1"/>
        <v>-50.10796681441073</v>
      </c>
      <c r="P4" s="13"/>
    </row>
    <row r="5" spans="1:18" s="10" customFormat="1" x14ac:dyDescent="0.3">
      <c r="A5" s="14">
        <v>44609</v>
      </c>
      <c r="B5" s="16" t="s">
        <v>37</v>
      </c>
      <c r="C5" s="10">
        <v>342</v>
      </c>
      <c r="D5" s="15">
        <v>12640</v>
      </c>
      <c r="E5" s="15">
        <f t="shared" ref="E5:E20" si="2">+C5+D5</f>
        <v>12982</v>
      </c>
      <c r="F5" s="13">
        <v>33</v>
      </c>
      <c r="G5" s="13">
        <f t="shared" ref="G5:G20" si="3">(1000/F5)*C5</f>
        <v>10363.636363636364</v>
      </c>
      <c r="I5" s="10">
        <v>208</v>
      </c>
      <c r="J5" s="15">
        <v>9091</v>
      </c>
      <c r="K5" s="15">
        <f t="shared" si="0"/>
        <v>9299</v>
      </c>
      <c r="L5" s="10">
        <v>33</v>
      </c>
      <c r="M5" s="10">
        <f t="shared" si="1"/>
        <v>39.1812865497076</v>
      </c>
      <c r="N5" s="10">
        <f t="shared" si="1"/>
        <v>28.077531645569621</v>
      </c>
      <c r="O5" s="10">
        <f t="shared" si="1"/>
        <v>28.370050839624096</v>
      </c>
      <c r="P5" s="13"/>
    </row>
    <row r="6" spans="1:18" s="10" customFormat="1" x14ac:dyDescent="0.3">
      <c r="A6" s="14">
        <v>44609</v>
      </c>
      <c r="B6" s="16" t="s">
        <v>39</v>
      </c>
      <c r="C6" s="10">
        <v>434</v>
      </c>
      <c r="D6" s="10">
        <v>7619</v>
      </c>
      <c r="E6" s="15">
        <f t="shared" si="2"/>
        <v>8053</v>
      </c>
      <c r="F6" s="13">
        <v>33</v>
      </c>
      <c r="G6" s="13">
        <f t="shared" si="3"/>
        <v>13151.515151515152</v>
      </c>
      <c r="H6" s="10" t="s">
        <v>194</v>
      </c>
      <c r="I6" s="10">
        <v>252</v>
      </c>
      <c r="J6" s="15">
        <v>9782</v>
      </c>
      <c r="K6" s="15">
        <f t="shared" si="0"/>
        <v>10034</v>
      </c>
      <c r="L6" s="10">
        <v>33</v>
      </c>
      <c r="M6" s="10">
        <f t="shared" si="1"/>
        <v>41.935483870967744</v>
      </c>
      <c r="N6" s="10">
        <f t="shared" si="1"/>
        <v>-28.389552434702718</v>
      </c>
      <c r="O6" s="10">
        <f t="shared" si="1"/>
        <v>-24.599528126164163</v>
      </c>
      <c r="P6" s="13"/>
    </row>
    <row r="7" spans="1:18" s="10" customFormat="1" x14ac:dyDescent="0.3">
      <c r="A7" s="14">
        <v>44609</v>
      </c>
      <c r="B7" s="16" t="s">
        <v>38</v>
      </c>
      <c r="C7" s="10">
        <v>376</v>
      </c>
      <c r="D7" s="10">
        <v>12801</v>
      </c>
      <c r="E7" s="15">
        <f t="shared" si="2"/>
        <v>13177</v>
      </c>
      <c r="F7" s="13">
        <v>33</v>
      </c>
      <c r="G7" s="13">
        <f t="shared" si="3"/>
        <v>11393.939393939394</v>
      </c>
      <c r="I7" s="10">
        <v>247</v>
      </c>
      <c r="J7" s="15">
        <v>12562</v>
      </c>
      <c r="K7" s="15">
        <f t="shared" si="0"/>
        <v>12809</v>
      </c>
      <c r="L7" s="10">
        <v>33</v>
      </c>
      <c r="M7" s="10">
        <f t="shared" si="1"/>
        <v>34.308510638297875</v>
      </c>
      <c r="N7" s="10">
        <f t="shared" si="1"/>
        <v>1.8670416373720804</v>
      </c>
      <c r="O7" s="10">
        <f t="shared" si="1"/>
        <v>2.7927449343553161</v>
      </c>
      <c r="P7" s="13"/>
    </row>
    <row r="8" spans="1:18" s="10" customFormat="1" x14ac:dyDescent="0.3">
      <c r="A8" s="14">
        <v>44609</v>
      </c>
      <c r="B8" s="16" t="s">
        <v>36</v>
      </c>
      <c r="C8" s="10">
        <v>636</v>
      </c>
      <c r="D8" s="15">
        <v>13294</v>
      </c>
      <c r="E8" s="15">
        <f t="shared" si="2"/>
        <v>13930</v>
      </c>
      <c r="F8" s="13">
        <v>33</v>
      </c>
      <c r="G8" s="13">
        <f t="shared" si="3"/>
        <v>19272.727272727272</v>
      </c>
      <c r="I8" s="10">
        <v>312</v>
      </c>
      <c r="J8" s="15">
        <v>8052</v>
      </c>
      <c r="K8" s="15">
        <f t="shared" si="0"/>
        <v>8364</v>
      </c>
      <c r="M8" s="10">
        <f t="shared" si="1"/>
        <v>50.943396226415096</v>
      </c>
      <c r="N8" s="10">
        <f t="shared" si="1"/>
        <v>39.431322401083193</v>
      </c>
      <c r="O8" s="10">
        <f t="shared" si="1"/>
        <v>39.956927494615933</v>
      </c>
      <c r="P8" s="13"/>
    </row>
    <row r="9" spans="1:18" s="10" customFormat="1" x14ac:dyDescent="0.3">
      <c r="A9" s="14">
        <v>44609</v>
      </c>
      <c r="B9" s="16" t="s">
        <v>203</v>
      </c>
      <c r="C9" s="10">
        <v>361</v>
      </c>
      <c r="D9" s="15">
        <v>10766</v>
      </c>
      <c r="E9" s="15">
        <f t="shared" si="2"/>
        <v>11127</v>
      </c>
      <c r="F9" s="13">
        <v>33</v>
      </c>
      <c r="G9" s="13">
        <f t="shared" si="3"/>
        <v>10939.39393939394</v>
      </c>
      <c r="I9" s="10">
        <v>229</v>
      </c>
      <c r="J9" s="15">
        <v>7058</v>
      </c>
      <c r="K9" s="15">
        <f t="shared" si="0"/>
        <v>7287</v>
      </c>
      <c r="L9" s="10">
        <v>33</v>
      </c>
      <c r="M9" s="10">
        <f t="shared" si="1"/>
        <v>36.56509695290859</v>
      </c>
      <c r="N9" s="10">
        <f t="shared" si="1"/>
        <v>34.441761099758502</v>
      </c>
      <c r="O9" s="10">
        <f t="shared" si="1"/>
        <v>34.510649770827719</v>
      </c>
      <c r="P9" s="13"/>
    </row>
    <row r="10" spans="1:18" s="10" customFormat="1" x14ac:dyDescent="0.3">
      <c r="A10" s="14">
        <v>44609</v>
      </c>
      <c r="B10" s="16" t="s">
        <v>204</v>
      </c>
      <c r="C10" s="10">
        <v>428</v>
      </c>
      <c r="D10" s="15">
        <v>10537</v>
      </c>
      <c r="E10" s="15">
        <f t="shared" si="2"/>
        <v>10965</v>
      </c>
      <c r="F10" s="13">
        <v>33</v>
      </c>
      <c r="G10" s="13">
        <f t="shared" si="3"/>
        <v>12969.69696969697</v>
      </c>
      <c r="I10" s="10">
        <v>271</v>
      </c>
      <c r="J10" s="15">
        <v>8523</v>
      </c>
      <c r="K10" s="15">
        <f t="shared" si="0"/>
        <v>8794</v>
      </c>
      <c r="L10" s="10">
        <v>33</v>
      </c>
      <c r="M10" s="10">
        <f t="shared" si="1"/>
        <v>36.68224299065421</v>
      </c>
      <c r="N10" s="10">
        <f t="shared" si="1"/>
        <v>19.113599696308249</v>
      </c>
      <c r="O10" s="10">
        <f t="shared" si="1"/>
        <v>19.799361605107162</v>
      </c>
      <c r="P10" s="13"/>
    </row>
    <row r="11" spans="1:18" s="10" customFormat="1" x14ac:dyDescent="0.3">
      <c r="A11" s="14">
        <v>44609</v>
      </c>
      <c r="B11" s="16" t="s">
        <v>205</v>
      </c>
      <c r="C11" s="10">
        <v>396</v>
      </c>
      <c r="D11" s="15">
        <v>12345</v>
      </c>
      <c r="E11" s="15">
        <f t="shared" si="2"/>
        <v>12741</v>
      </c>
      <c r="F11" s="13">
        <v>34</v>
      </c>
      <c r="G11" s="13">
        <f t="shared" si="3"/>
        <v>11647.058823529411</v>
      </c>
      <c r="I11" s="10">
        <v>382</v>
      </c>
      <c r="J11" s="15">
        <v>9405</v>
      </c>
      <c r="K11" s="15">
        <f t="shared" si="0"/>
        <v>9787</v>
      </c>
      <c r="L11" s="10">
        <v>33</v>
      </c>
      <c r="M11" s="10">
        <f t="shared" si="1"/>
        <v>3.535353535353535</v>
      </c>
      <c r="N11" s="10">
        <f t="shared" si="1"/>
        <v>23.815309842041312</v>
      </c>
      <c r="O11" s="10">
        <f t="shared" si="1"/>
        <v>23.184993328624127</v>
      </c>
      <c r="P11" s="13"/>
    </row>
    <row r="12" spans="1:18" s="10" customFormat="1" x14ac:dyDescent="0.3">
      <c r="A12" s="14">
        <v>44609</v>
      </c>
      <c r="B12" s="16" t="s">
        <v>206</v>
      </c>
      <c r="C12" s="10">
        <v>262</v>
      </c>
      <c r="D12" s="15">
        <v>9865</v>
      </c>
      <c r="E12" s="15">
        <f t="shared" si="2"/>
        <v>10127</v>
      </c>
      <c r="F12" s="13">
        <v>33</v>
      </c>
      <c r="G12" s="13">
        <f t="shared" si="3"/>
        <v>7939.3939393939399</v>
      </c>
      <c r="I12" s="10">
        <v>152</v>
      </c>
      <c r="J12" s="15">
        <v>8569</v>
      </c>
      <c r="K12" s="15">
        <f t="shared" si="0"/>
        <v>8721</v>
      </c>
      <c r="L12" s="10">
        <v>33</v>
      </c>
      <c r="M12" s="10">
        <f t="shared" si="1"/>
        <v>41.984732824427482</v>
      </c>
      <c r="N12" s="10">
        <f t="shared" si="1"/>
        <v>13.137354282818043</v>
      </c>
      <c r="O12" s="10">
        <f t="shared" si="1"/>
        <v>13.883677298311445</v>
      </c>
      <c r="P12" s="13"/>
    </row>
    <row r="13" spans="1:18" s="10" customFormat="1" x14ac:dyDescent="0.3">
      <c r="A13" s="14">
        <v>44609</v>
      </c>
      <c r="B13" s="16" t="s">
        <v>42</v>
      </c>
      <c r="C13" s="10">
        <v>474</v>
      </c>
      <c r="D13" s="15">
        <v>15551</v>
      </c>
      <c r="E13" s="15">
        <f t="shared" si="2"/>
        <v>16025</v>
      </c>
      <c r="F13" s="13">
        <v>33</v>
      </c>
      <c r="G13" s="13">
        <f t="shared" si="3"/>
        <v>14363.636363636364</v>
      </c>
      <c r="I13" s="10">
        <v>419</v>
      </c>
      <c r="J13" s="15">
        <v>16655</v>
      </c>
      <c r="K13" s="15">
        <f t="shared" si="0"/>
        <v>17074</v>
      </c>
      <c r="L13" s="10">
        <v>33</v>
      </c>
      <c r="M13" s="10">
        <f t="shared" si="1"/>
        <v>11.603375527426159</v>
      </c>
      <c r="N13" s="10">
        <f t="shared" si="1"/>
        <v>-7.09922191498939</v>
      </c>
      <c r="O13" s="10">
        <f t="shared" si="1"/>
        <v>-6.5460218408736353</v>
      </c>
    </row>
    <row r="14" spans="1:18" s="10" customFormat="1" x14ac:dyDescent="0.3">
      <c r="A14" s="14">
        <v>44609</v>
      </c>
      <c r="B14" s="16" t="s">
        <v>43</v>
      </c>
      <c r="C14" s="10">
        <v>470</v>
      </c>
      <c r="D14" s="15">
        <v>18343</v>
      </c>
      <c r="E14" s="15">
        <f t="shared" si="2"/>
        <v>18813</v>
      </c>
      <c r="F14" s="13">
        <v>33</v>
      </c>
      <c r="G14" s="13">
        <f t="shared" si="3"/>
        <v>14242.424242424244</v>
      </c>
      <c r="I14" s="10">
        <v>284</v>
      </c>
      <c r="J14" s="15">
        <v>8525</v>
      </c>
      <c r="K14" s="15">
        <f t="shared" si="0"/>
        <v>8809</v>
      </c>
      <c r="L14" s="10">
        <v>33</v>
      </c>
      <c r="M14" s="10">
        <f t="shared" si="1"/>
        <v>39.574468085106382</v>
      </c>
      <c r="N14" s="10">
        <f t="shared" si="1"/>
        <v>53.524505260862455</v>
      </c>
      <c r="O14" s="10">
        <f t="shared" si="1"/>
        <v>53.175995322383464</v>
      </c>
    </row>
    <row r="15" spans="1:18" s="10" customFormat="1" x14ac:dyDescent="0.3">
      <c r="A15" s="14">
        <v>44609</v>
      </c>
      <c r="B15" s="16" t="s">
        <v>40</v>
      </c>
      <c r="C15" s="15">
        <v>274</v>
      </c>
      <c r="D15" s="15">
        <v>14252</v>
      </c>
      <c r="E15" s="15">
        <f t="shared" si="2"/>
        <v>14526</v>
      </c>
      <c r="F15" s="13">
        <v>33</v>
      </c>
      <c r="G15" s="13">
        <f t="shared" si="3"/>
        <v>8303.0303030303039</v>
      </c>
      <c r="I15" s="15">
        <v>231</v>
      </c>
      <c r="J15" s="15">
        <v>7692</v>
      </c>
      <c r="K15" s="15">
        <f t="shared" si="0"/>
        <v>7923</v>
      </c>
      <c r="L15" s="10">
        <v>33</v>
      </c>
      <c r="M15" s="10">
        <f t="shared" si="1"/>
        <v>15.693430656934307</v>
      </c>
      <c r="N15" s="10">
        <f t="shared" si="1"/>
        <v>46.028627561044068</v>
      </c>
      <c r="O15" s="10">
        <f t="shared" si="1"/>
        <v>45.456422965716648</v>
      </c>
    </row>
    <row r="16" spans="1:18" s="10" customFormat="1" x14ac:dyDescent="0.3">
      <c r="A16" s="14">
        <v>44609</v>
      </c>
      <c r="B16" s="16" t="s">
        <v>41</v>
      </c>
      <c r="C16" s="10">
        <v>469</v>
      </c>
      <c r="D16" s="15">
        <v>18699</v>
      </c>
      <c r="E16" s="15">
        <f t="shared" si="2"/>
        <v>19168</v>
      </c>
      <c r="F16" s="13">
        <v>33</v>
      </c>
      <c r="G16" s="13">
        <f t="shared" si="3"/>
        <v>14212.121212121212</v>
      </c>
      <c r="I16" s="10">
        <v>247</v>
      </c>
      <c r="J16" s="15">
        <v>9393</v>
      </c>
      <c r="K16" s="15">
        <f t="shared" si="0"/>
        <v>9640</v>
      </c>
      <c r="L16" s="10">
        <v>33</v>
      </c>
      <c r="M16" s="10">
        <f t="shared" si="1"/>
        <v>47.334754797441363</v>
      </c>
      <c r="N16" s="10">
        <f t="shared" si="1"/>
        <v>49.767367238889783</v>
      </c>
      <c r="O16" s="10">
        <f t="shared" si="1"/>
        <v>49.707846410684475</v>
      </c>
      <c r="P16" s="13"/>
    </row>
    <row r="17" spans="1:18" s="10" customFormat="1" x14ac:dyDescent="0.3">
      <c r="A17" s="14">
        <v>44609</v>
      </c>
      <c r="B17" s="16" t="s">
        <v>207</v>
      </c>
      <c r="C17" s="10">
        <v>380</v>
      </c>
      <c r="D17" s="15">
        <v>30654</v>
      </c>
      <c r="E17" s="15">
        <f t="shared" si="2"/>
        <v>31034</v>
      </c>
      <c r="F17" s="13">
        <v>33</v>
      </c>
      <c r="G17" s="13">
        <f t="shared" si="3"/>
        <v>11515.151515151516</v>
      </c>
      <c r="I17" s="10">
        <v>358</v>
      </c>
      <c r="J17" s="15">
        <v>9170</v>
      </c>
      <c r="K17" s="15">
        <f t="shared" si="0"/>
        <v>9528</v>
      </c>
      <c r="L17" s="10">
        <v>33</v>
      </c>
      <c r="M17" s="10">
        <f t="shared" si="1"/>
        <v>5.7894736842105265</v>
      </c>
      <c r="N17" s="10">
        <f t="shared" si="1"/>
        <v>70.085470085470078</v>
      </c>
      <c r="O17" s="10">
        <f t="shared" si="1"/>
        <v>69.298189082941292</v>
      </c>
      <c r="P17" s="27"/>
    </row>
    <row r="18" spans="1:18" s="10" customFormat="1" x14ac:dyDescent="0.3">
      <c r="A18" s="14">
        <v>44609</v>
      </c>
      <c r="B18" s="16" t="s">
        <v>208</v>
      </c>
      <c r="C18" s="10">
        <v>373</v>
      </c>
      <c r="D18" s="15">
        <v>7986</v>
      </c>
      <c r="E18" s="15">
        <f t="shared" si="2"/>
        <v>8359</v>
      </c>
      <c r="F18" s="13">
        <v>33</v>
      </c>
      <c r="G18" s="13">
        <f t="shared" si="3"/>
        <v>11303.030303030304</v>
      </c>
      <c r="I18" s="10">
        <v>253</v>
      </c>
      <c r="J18" s="15">
        <v>13139</v>
      </c>
      <c r="K18" s="15">
        <f t="shared" si="0"/>
        <v>13392</v>
      </c>
      <c r="L18" s="10">
        <v>33</v>
      </c>
      <c r="M18" s="10">
        <f t="shared" si="1"/>
        <v>32.171581769436997</v>
      </c>
      <c r="N18" s="10">
        <f t="shared" si="1"/>
        <v>-64.525419484097171</v>
      </c>
      <c r="O18" s="10">
        <f t="shared" si="1"/>
        <v>-60.210551501375761</v>
      </c>
      <c r="P18" s="13"/>
    </row>
    <row r="19" spans="1:18" s="10" customFormat="1" x14ac:dyDescent="0.3">
      <c r="A19" s="14">
        <v>44609</v>
      </c>
      <c r="B19" s="16" t="s">
        <v>209</v>
      </c>
      <c r="C19" s="10">
        <v>249</v>
      </c>
      <c r="D19" s="15">
        <v>19200</v>
      </c>
      <c r="E19" s="15">
        <f t="shared" si="2"/>
        <v>19449</v>
      </c>
      <c r="F19" s="13">
        <v>33</v>
      </c>
      <c r="G19" s="13">
        <f t="shared" si="3"/>
        <v>7545.454545454546</v>
      </c>
      <c r="I19" s="10">
        <v>323</v>
      </c>
      <c r="J19" s="15">
        <v>26295</v>
      </c>
      <c r="K19" s="15">
        <f t="shared" si="0"/>
        <v>26618</v>
      </c>
      <c r="L19" s="10">
        <v>33</v>
      </c>
      <c r="N19" s="10">
        <f t="shared" si="1"/>
        <v>-36.953125</v>
      </c>
      <c r="O19" s="10">
        <f t="shared" si="1"/>
        <v>-36.86050696693917</v>
      </c>
      <c r="P19" s="27"/>
    </row>
    <row r="20" spans="1:18" s="10" customFormat="1" x14ac:dyDescent="0.3">
      <c r="A20" s="14">
        <v>44609</v>
      </c>
      <c r="B20" s="16" t="s">
        <v>210</v>
      </c>
      <c r="C20" s="10">
        <v>361</v>
      </c>
      <c r="D20" s="15">
        <v>10771</v>
      </c>
      <c r="E20" s="15">
        <f t="shared" si="2"/>
        <v>11132</v>
      </c>
      <c r="F20" s="13">
        <v>33</v>
      </c>
      <c r="G20" s="13">
        <f t="shared" si="3"/>
        <v>10939.39393939394</v>
      </c>
      <c r="I20" s="10">
        <v>192</v>
      </c>
      <c r="J20" s="15">
        <v>9791</v>
      </c>
      <c r="K20" s="15">
        <f t="shared" si="0"/>
        <v>9983</v>
      </c>
      <c r="L20" s="10">
        <v>33</v>
      </c>
      <c r="M20" s="10">
        <f t="shared" ref="M20:O20" si="4">+(C20-I20)/C20*100</f>
        <v>46.814404432132967</v>
      </c>
      <c r="N20" s="10">
        <f t="shared" si="4"/>
        <v>9.0985052455668001</v>
      </c>
      <c r="O20" s="10">
        <f t="shared" si="4"/>
        <v>10.321595400646784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0"/>
      <c r="B23" s="10"/>
      <c r="C23" s="10"/>
      <c r="D23" s="10"/>
      <c r="E23" s="10"/>
      <c r="F23" s="13">
        <f>AVERAGE(G4:G20)</f>
        <v>12000.629128656812</v>
      </c>
      <c r="G23" s="13">
        <f>_xlfn.STDEV.S(G4:G20)</f>
        <v>2855.3837982311343</v>
      </c>
      <c r="H23" s="10"/>
      <c r="I23" s="10"/>
      <c r="J23" s="10"/>
      <c r="K23" s="10"/>
      <c r="L23" s="10" t="s">
        <v>192</v>
      </c>
      <c r="M23" s="10">
        <f>AVERAGE(M5:M20)</f>
        <v>32.274506169428058</v>
      </c>
      <c r="N23" s="10">
        <f>_xlfn.STDEV.S(M5:M20)</f>
        <v>15.46186983939501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AVERAGE(G13:G20)</f>
        <v>11553.030303030304</v>
      </c>
      <c r="G24" s="13">
        <f>_xlfn.STDEV.S(G13:G20)</f>
        <v>2652.9433383112714</v>
      </c>
      <c r="H24" s="10"/>
      <c r="I24" s="10"/>
      <c r="J24" s="10"/>
      <c r="K24" s="10">
        <v>8</v>
      </c>
      <c r="L24" s="13">
        <f>AVERAGE(M13:M20)</f>
        <v>28.425926993241241</v>
      </c>
      <c r="M24" s="13">
        <f>_xlfn.STDEV.S(M13:M20)</f>
        <v>17.279677315732108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12209.670231729056</v>
      </c>
      <c r="G25" s="13">
        <f>_xlfn.STDEV.S(G6:G12)</f>
        <v>3456.767823011854</v>
      </c>
      <c r="H25" s="10"/>
      <c r="I25" s="10"/>
      <c r="J25" s="10"/>
      <c r="K25" s="10">
        <v>7.5</v>
      </c>
      <c r="L25" s="13">
        <f>AVERAGE(M5:M12)</f>
        <v>35.642012948591514</v>
      </c>
      <c r="M25" s="13">
        <f>_xlfn.STDEV.S(M5:M12)</f>
        <v>13.944003469086093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>
        <v>26123</v>
      </c>
      <c r="C28" s="10">
        <v>20340</v>
      </c>
      <c r="D28" s="15">
        <v>33</v>
      </c>
      <c r="E28" s="15">
        <f>B28+C28</f>
        <v>46463</v>
      </c>
      <c r="F28" s="10">
        <f>(1000/D28)*E28</f>
        <v>1407969.696969697</v>
      </c>
      <c r="G28" s="10">
        <f>(1000/D28)*B28</f>
        <v>791606.06060606067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>
        <v>7478</v>
      </c>
      <c r="C29" s="10"/>
      <c r="D29" s="15">
        <v>33</v>
      </c>
      <c r="E29" s="15">
        <f t="shared" ref="E29:E41" si="5">B29+C29</f>
        <v>7478</v>
      </c>
      <c r="F29" s="10">
        <f t="shared" ref="F29:F41" si="6">(1000/D29)*E29</f>
        <v>226606.06060606061</v>
      </c>
      <c r="G29" s="10">
        <f t="shared" ref="G29:G41" si="7">(1000/D29)*B29</f>
        <v>226606.06060606061</v>
      </c>
      <c r="H29" s="17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>
        <f>B28-B29</f>
        <v>18645</v>
      </c>
      <c r="C30" s="10"/>
      <c r="D30" s="15">
        <v>33</v>
      </c>
      <c r="E30" s="15">
        <f t="shared" si="5"/>
        <v>18645</v>
      </c>
      <c r="F30" s="10">
        <f t="shared" si="6"/>
        <v>565000</v>
      </c>
      <c r="G30" s="10">
        <f t="shared" si="7"/>
        <v>565000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>
        <v>24365</v>
      </c>
      <c r="C31" s="10">
        <v>17196</v>
      </c>
      <c r="D31" s="15">
        <v>33</v>
      </c>
      <c r="E31" s="15">
        <f t="shared" si="5"/>
        <v>41561</v>
      </c>
      <c r="F31" s="10">
        <f t="shared" si="6"/>
        <v>1259424.2424242424</v>
      </c>
      <c r="G31" s="10">
        <f t="shared" si="7"/>
        <v>738333.33333333337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>
        <v>4612</v>
      </c>
      <c r="C32" s="10"/>
      <c r="D32" s="15">
        <v>33</v>
      </c>
      <c r="E32" s="15">
        <f t="shared" si="5"/>
        <v>4612</v>
      </c>
      <c r="F32" s="10">
        <f t="shared" si="6"/>
        <v>139757.57575757577</v>
      </c>
      <c r="G32" s="10">
        <f t="shared" si="7"/>
        <v>139757.57575757577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>
        <f>B31-B32</f>
        <v>19753</v>
      </c>
      <c r="C33" s="10"/>
      <c r="D33" s="15">
        <v>33</v>
      </c>
      <c r="E33" s="15">
        <f t="shared" si="5"/>
        <v>19753</v>
      </c>
      <c r="F33" s="10">
        <f t="shared" si="6"/>
        <v>598575.75757575757</v>
      </c>
      <c r="G33" s="10">
        <f t="shared" si="7"/>
        <v>598575.75757575757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 t="s">
        <v>218</v>
      </c>
      <c r="B34" s="10"/>
      <c r="C34" s="10"/>
      <c r="D34" s="15">
        <v>33</v>
      </c>
      <c r="E34" s="15">
        <f t="shared" si="5"/>
        <v>0</v>
      </c>
      <c r="F34" s="10">
        <f t="shared" si="6"/>
        <v>0</v>
      </c>
      <c r="G34" s="10">
        <f t="shared" si="7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198</v>
      </c>
      <c r="B35" s="10"/>
      <c r="C35" s="10"/>
      <c r="D35" s="15">
        <v>33</v>
      </c>
      <c r="E35" s="15">
        <f t="shared" si="5"/>
        <v>0</v>
      </c>
      <c r="F35" s="10">
        <f t="shared" si="6"/>
        <v>0</v>
      </c>
      <c r="G35" s="10">
        <f t="shared" si="7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129</v>
      </c>
      <c r="C36" s="10">
        <v>8870</v>
      </c>
      <c r="D36" s="15">
        <v>33</v>
      </c>
      <c r="E36" s="15">
        <f t="shared" si="5"/>
        <v>8999</v>
      </c>
      <c r="F36" s="10">
        <f t="shared" si="6"/>
        <v>272696.96969696973</v>
      </c>
      <c r="G36" s="10">
        <f t="shared" si="7"/>
        <v>3909.0909090909095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854</v>
      </c>
      <c r="C37" s="10">
        <v>15517</v>
      </c>
      <c r="D37" s="15">
        <v>33</v>
      </c>
      <c r="E37" s="15">
        <f t="shared" si="5"/>
        <v>16371</v>
      </c>
      <c r="F37" s="10">
        <f t="shared" si="6"/>
        <v>496090.90909090912</v>
      </c>
      <c r="G37" s="10">
        <f t="shared" si="7"/>
        <v>25878.78787878788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 t="s">
        <v>226</v>
      </c>
      <c r="B38" s="10"/>
      <c r="C38" s="10"/>
      <c r="D38" s="15">
        <v>33</v>
      </c>
      <c r="E38" s="15">
        <f t="shared" si="5"/>
        <v>0</v>
      </c>
      <c r="F38" s="10">
        <f t="shared" si="6"/>
        <v>0</v>
      </c>
      <c r="G38" s="10">
        <f t="shared" si="7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227</v>
      </c>
      <c r="B39" s="10"/>
      <c r="C39" s="10"/>
      <c r="D39" s="15">
        <v>33</v>
      </c>
      <c r="E39" s="15">
        <f t="shared" si="5"/>
        <v>0</v>
      </c>
      <c r="F39" s="10">
        <f t="shared" si="6"/>
        <v>0</v>
      </c>
      <c r="G39" s="10">
        <f t="shared" si="7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 t="s">
        <v>228</v>
      </c>
      <c r="B40" s="10">
        <v>242</v>
      </c>
      <c r="C40" s="10">
        <v>10411</v>
      </c>
      <c r="D40" s="15">
        <v>33</v>
      </c>
      <c r="E40" s="15">
        <f t="shared" si="5"/>
        <v>10653</v>
      </c>
      <c r="F40" s="10">
        <f t="shared" si="6"/>
        <v>322818.18181818182</v>
      </c>
      <c r="G40" s="10">
        <f>(1000/D40)*B40</f>
        <v>7333.3333333333339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 t="s">
        <v>229</v>
      </c>
      <c r="B41" s="15"/>
      <c r="C41" s="10"/>
      <c r="D41" s="15">
        <v>33</v>
      </c>
      <c r="E41" s="15">
        <f t="shared" si="5"/>
        <v>0</v>
      </c>
      <c r="F41" s="10">
        <f t="shared" si="6"/>
        <v>0</v>
      </c>
      <c r="G41" s="10">
        <f t="shared" si="7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0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 t="s">
        <v>241</v>
      </c>
      <c r="B43" s="10">
        <v>184</v>
      </c>
      <c r="C43" s="10"/>
      <c r="D43" s="15">
        <v>33</v>
      </c>
      <c r="E43" s="15">
        <f t="shared" ref="E43" si="8">B43+C43</f>
        <v>184</v>
      </c>
      <c r="F43" s="10">
        <f t="shared" ref="F43" si="9">(1000/D43)*E43</f>
        <v>5575.757575757576</v>
      </c>
      <c r="G43" s="10">
        <f>(1000/D43)*B43</f>
        <v>5575.757575757576</v>
      </c>
      <c r="H43" s="10"/>
      <c r="I43" s="10" t="s">
        <v>246</v>
      </c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 t="s">
        <v>143</v>
      </c>
      <c r="B44" s="15">
        <v>343</v>
      </c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 t="s">
        <v>144</v>
      </c>
      <c r="B45" s="10">
        <v>304</v>
      </c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5">
        <f>B44-B43</f>
        <v>159</v>
      </c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>
        <f>B46/B44*100</f>
        <v>46.355685131195337</v>
      </c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10"/>
      <c r="B48" s="10"/>
      <c r="C48" s="10"/>
      <c r="D48" s="10"/>
      <c r="E48" s="15"/>
      <c r="F48" s="15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9" x14ac:dyDescent="0.3">
      <c r="A49" s="2">
        <v>44980</v>
      </c>
      <c r="B49" s="17">
        <v>0.4236111111111111</v>
      </c>
    </row>
    <row r="50" spans="1:9" x14ac:dyDescent="0.3">
      <c r="A50" s="10"/>
      <c r="B50" s="10"/>
      <c r="C50" s="10"/>
      <c r="D50" s="15"/>
      <c r="E50" s="15"/>
      <c r="F50" s="10"/>
      <c r="G50" s="10"/>
      <c r="H50" t="s">
        <v>243</v>
      </c>
      <c r="I50" t="s">
        <v>244</v>
      </c>
    </row>
    <row r="51" spans="1:9" x14ac:dyDescent="0.3">
      <c r="A51" s="10" t="s">
        <v>143</v>
      </c>
      <c r="B51" s="15">
        <v>176</v>
      </c>
      <c r="C51" s="10">
        <v>30848</v>
      </c>
      <c r="D51" s="10">
        <v>50</v>
      </c>
      <c r="E51" s="15">
        <f t="shared" ref="E51" si="10">B51+C51</f>
        <v>31024</v>
      </c>
      <c r="F51" s="10">
        <f t="shared" ref="F51" si="11">(1000/D51)*E51</f>
        <v>620480</v>
      </c>
      <c r="G51" s="10">
        <f>(1000/D51)*B51</f>
        <v>3520</v>
      </c>
      <c r="H51">
        <f>(G51-G52)/G51*100</f>
        <v>29.545454545454547</v>
      </c>
      <c r="I51">
        <f>(F51-F52)/F51*100</f>
        <v>12.042289840123775</v>
      </c>
    </row>
    <row r="52" spans="1:9" x14ac:dyDescent="0.3">
      <c r="A52" s="10" t="s">
        <v>144</v>
      </c>
      <c r="B52" s="10">
        <v>124</v>
      </c>
      <c r="C52" s="10">
        <v>27164</v>
      </c>
      <c r="D52" s="10">
        <v>50</v>
      </c>
      <c r="E52" s="15">
        <f t="shared" ref="E52" si="12">B52+C52</f>
        <v>27288</v>
      </c>
      <c r="F52" s="10">
        <f t="shared" ref="F52" si="13">(1000/D52)*E52</f>
        <v>545760</v>
      </c>
      <c r="G52" s="10">
        <f>(1000/D52)*B52</f>
        <v>2480</v>
      </c>
    </row>
    <row r="53" spans="1:9" x14ac:dyDescent="0.3">
      <c r="A53" s="10" t="s">
        <v>242</v>
      </c>
      <c r="B53" s="15">
        <v>133</v>
      </c>
      <c r="C53" s="10">
        <v>25010</v>
      </c>
      <c r="D53" s="10">
        <v>50</v>
      </c>
      <c r="E53" s="15">
        <f t="shared" ref="E53" si="14">B53+C53</f>
        <v>25143</v>
      </c>
      <c r="F53" s="10">
        <f t="shared" ref="F53" si="15">(1000/D53)*E53</f>
        <v>502860</v>
      </c>
      <c r="G53" s="10">
        <f>(1000/D53)*B53</f>
        <v>2660</v>
      </c>
      <c r="H53">
        <f>(G51-G53)/G51*100</f>
        <v>24.431818181818183</v>
      </c>
      <c r="I53">
        <f>(F51-F53)/F51*100</f>
        <v>18.956291903042803</v>
      </c>
    </row>
    <row r="54" spans="1:9" x14ac:dyDescent="0.3">
      <c r="A54" s="10"/>
      <c r="B54" s="10"/>
      <c r="C54" s="10"/>
      <c r="D54" s="10"/>
      <c r="E54" s="15"/>
      <c r="F54" s="15"/>
      <c r="G54" s="10"/>
    </row>
    <row r="55" spans="1:9" x14ac:dyDescent="0.3">
      <c r="A55" s="2">
        <v>44980</v>
      </c>
      <c r="B55" s="17">
        <v>0.625</v>
      </c>
    </row>
    <row r="56" spans="1:9" x14ac:dyDescent="0.3">
      <c r="A56" s="10"/>
      <c r="B56" s="10"/>
      <c r="C56" s="10"/>
      <c r="D56" s="15"/>
      <c r="E56" s="15"/>
      <c r="F56" s="10"/>
      <c r="G56" s="10"/>
      <c r="H56" t="s">
        <v>243</v>
      </c>
      <c r="I56" t="s">
        <v>244</v>
      </c>
    </row>
    <row r="57" spans="1:9" x14ac:dyDescent="0.3">
      <c r="A57" s="10" t="s">
        <v>143</v>
      </c>
      <c r="B57" s="15">
        <v>248</v>
      </c>
      <c r="C57" s="10">
        <v>22850</v>
      </c>
      <c r="D57" s="10">
        <v>50</v>
      </c>
      <c r="E57" s="15">
        <f t="shared" ref="E57:E59" si="16">B57+C57</f>
        <v>23098</v>
      </c>
      <c r="F57" s="10">
        <f t="shared" ref="F57:F59" si="17">(1000/D57)*E57</f>
        <v>461960</v>
      </c>
      <c r="G57" s="10">
        <f>(1000/D57)*B57</f>
        <v>4960</v>
      </c>
      <c r="H57">
        <f>(G57-G58)/G57*100</f>
        <v>53.225806451612897</v>
      </c>
      <c r="I57">
        <f>(F57-F58)/F57*100</f>
        <v>14.637630963719802</v>
      </c>
    </row>
    <row r="58" spans="1:9" x14ac:dyDescent="0.3">
      <c r="A58" s="10" t="s">
        <v>144</v>
      </c>
      <c r="B58" s="10">
        <v>116</v>
      </c>
      <c r="C58" s="10">
        <v>19601</v>
      </c>
      <c r="D58" s="10">
        <v>50</v>
      </c>
      <c r="E58" s="15">
        <f t="shared" si="16"/>
        <v>19717</v>
      </c>
      <c r="F58" s="10">
        <f t="shared" si="17"/>
        <v>394340</v>
      </c>
      <c r="G58" s="10">
        <f>(1000/D58)*B58</f>
        <v>2320</v>
      </c>
    </row>
    <row r="59" spans="1:9" x14ac:dyDescent="0.3">
      <c r="A59" s="10" t="s">
        <v>242</v>
      </c>
      <c r="B59" s="15">
        <v>139</v>
      </c>
      <c r="C59" s="10">
        <v>18320</v>
      </c>
      <c r="D59" s="10">
        <v>50</v>
      </c>
      <c r="E59" s="15">
        <f t="shared" si="16"/>
        <v>18459</v>
      </c>
      <c r="F59" s="10">
        <f t="shared" si="17"/>
        <v>369180</v>
      </c>
      <c r="G59" s="10">
        <f>(1000/D59)*B59</f>
        <v>2780</v>
      </c>
      <c r="H59">
        <f>(G57-G59)/G57*100</f>
        <v>43.951612903225808</v>
      </c>
      <c r="I59">
        <f>(F57-F59)/F57*100</f>
        <v>20.08398995584033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A4" sqref="A4:P13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6" width="9.109375" style="10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44447</v>
      </c>
      <c r="B4" s="10">
        <v>1</v>
      </c>
      <c r="C4" s="10">
        <v>31</v>
      </c>
      <c r="D4" s="15">
        <v>1808</v>
      </c>
      <c r="E4" s="15">
        <f>+C4+D4</f>
        <v>1839</v>
      </c>
      <c r="F4" s="10">
        <v>36</v>
      </c>
      <c r="G4" s="13">
        <f>(1000/F4)*C4</f>
        <v>861.11111111111109</v>
      </c>
      <c r="I4" s="10">
        <v>44</v>
      </c>
      <c r="J4" s="15">
        <v>1794</v>
      </c>
      <c r="K4" s="15">
        <f>I4+J4</f>
        <v>1838</v>
      </c>
      <c r="L4" s="10">
        <v>33</v>
      </c>
      <c r="M4" s="10">
        <f>+(C4-I4)/C4*100</f>
        <v>-41.935483870967744</v>
      </c>
      <c r="N4" s="10">
        <f>+(D4-J4)/D4*100</f>
        <v>0.77433628318584069</v>
      </c>
      <c r="O4" s="10">
        <f>+(E4-K4)/E4*100</f>
        <v>5.4377379010331697E-2</v>
      </c>
      <c r="P4" s="13">
        <f>(1000/L4)*I4</f>
        <v>1333.3333333333335</v>
      </c>
    </row>
    <row r="5" spans="1:16" x14ac:dyDescent="0.3">
      <c r="A5" s="2">
        <v>44447</v>
      </c>
      <c r="B5" s="10">
        <v>2</v>
      </c>
      <c r="C5" s="10">
        <v>103</v>
      </c>
      <c r="D5" s="15">
        <v>1595</v>
      </c>
      <c r="E5" s="15">
        <f t="shared" ref="E5:E13" si="0">+C5+D5</f>
        <v>1698</v>
      </c>
      <c r="F5" s="10">
        <v>33</v>
      </c>
      <c r="G5" s="13">
        <f t="shared" ref="G5:G13" si="1">(1000/F5)*C5</f>
        <v>3121.2121212121215</v>
      </c>
      <c r="I5" s="10">
        <v>104</v>
      </c>
      <c r="J5" s="15">
        <v>1757</v>
      </c>
      <c r="K5" s="15">
        <f t="shared" ref="K5:K13" si="2">I5+J5</f>
        <v>1861</v>
      </c>
      <c r="L5" s="10">
        <v>33</v>
      </c>
      <c r="M5" s="10">
        <f t="shared" ref="M5:O13" si="3">+(C5-I5)/C5*100</f>
        <v>-0.97087378640776689</v>
      </c>
      <c r="N5" s="10">
        <f t="shared" si="3"/>
        <v>-10.156739811912226</v>
      </c>
      <c r="O5" s="10">
        <f t="shared" si="3"/>
        <v>-9.5995288574793882</v>
      </c>
      <c r="P5" s="13">
        <f t="shared" ref="P5:P13" si="4">(1000/L5)*I5</f>
        <v>3151.5151515151515</v>
      </c>
    </row>
    <row r="6" spans="1:16" x14ac:dyDescent="0.3">
      <c r="A6" s="2">
        <v>44447</v>
      </c>
      <c r="B6" s="10">
        <v>3</v>
      </c>
      <c r="C6" s="10">
        <v>117</v>
      </c>
      <c r="D6" s="15">
        <v>1664</v>
      </c>
      <c r="E6" s="15">
        <f t="shared" si="0"/>
        <v>1781</v>
      </c>
      <c r="F6" s="10">
        <v>33</v>
      </c>
      <c r="G6" s="13">
        <f t="shared" si="1"/>
        <v>3545.4545454545455</v>
      </c>
      <c r="I6" s="10">
        <v>115</v>
      </c>
      <c r="J6" s="15">
        <v>1690</v>
      </c>
      <c r="K6" s="15">
        <f t="shared" si="2"/>
        <v>1805</v>
      </c>
      <c r="L6" s="10">
        <v>33</v>
      </c>
      <c r="M6" s="10">
        <f t="shared" si="3"/>
        <v>1.7094017094017095</v>
      </c>
      <c r="N6" s="10">
        <f t="shared" si="3"/>
        <v>-1.5625</v>
      </c>
      <c r="O6" s="10">
        <f t="shared" si="3"/>
        <v>-1.3475575519371139</v>
      </c>
      <c r="P6" s="13">
        <f t="shared" si="4"/>
        <v>3484.848484848485</v>
      </c>
    </row>
    <row r="7" spans="1:16" x14ac:dyDescent="0.3">
      <c r="A7" s="2">
        <v>44447</v>
      </c>
      <c r="B7" s="10">
        <v>4</v>
      </c>
      <c r="C7" s="10">
        <v>64</v>
      </c>
      <c r="D7" s="15">
        <v>3428</v>
      </c>
      <c r="E7" s="15">
        <f t="shared" si="0"/>
        <v>3492</v>
      </c>
      <c r="F7" s="10">
        <v>33</v>
      </c>
      <c r="G7" s="13">
        <f t="shared" si="1"/>
        <v>1939.3939393939395</v>
      </c>
      <c r="I7" s="10">
        <v>87</v>
      </c>
      <c r="J7" s="15">
        <v>1588</v>
      </c>
      <c r="K7" s="15">
        <f t="shared" si="2"/>
        <v>1675</v>
      </c>
      <c r="L7" s="10">
        <v>33</v>
      </c>
      <c r="M7" s="10">
        <f t="shared" si="3"/>
        <v>-35.9375</v>
      </c>
      <c r="N7" s="10">
        <f t="shared" si="3"/>
        <v>53.675612602100351</v>
      </c>
      <c r="O7" s="10">
        <f t="shared" si="3"/>
        <v>52.033218785796109</v>
      </c>
      <c r="P7" s="13">
        <f t="shared" si="4"/>
        <v>2636.3636363636365</v>
      </c>
    </row>
    <row r="8" spans="1:16" x14ac:dyDescent="0.3">
      <c r="A8" s="2">
        <v>44447</v>
      </c>
      <c r="B8" s="10">
        <v>5</v>
      </c>
      <c r="C8" s="10">
        <v>58</v>
      </c>
      <c r="D8" s="15">
        <v>2056</v>
      </c>
      <c r="E8" s="15">
        <f t="shared" si="0"/>
        <v>2114</v>
      </c>
      <c r="F8" s="10">
        <v>33</v>
      </c>
      <c r="G8" s="13">
        <f t="shared" si="1"/>
        <v>1757.5757575757577</v>
      </c>
      <c r="I8" s="10">
        <v>83</v>
      </c>
      <c r="J8" s="15">
        <v>2118</v>
      </c>
      <c r="K8" s="15">
        <f t="shared" si="2"/>
        <v>2201</v>
      </c>
      <c r="L8" s="10">
        <v>33</v>
      </c>
      <c r="M8" s="10">
        <f t="shared" si="3"/>
        <v>-43.103448275862064</v>
      </c>
      <c r="N8" s="10">
        <f t="shared" si="3"/>
        <v>-3.0155642023346303</v>
      </c>
      <c r="O8" s="10">
        <f t="shared" si="3"/>
        <v>-4.1154210028382217</v>
      </c>
      <c r="P8" s="13">
        <f t="shared" si="4"/>
        <v>2515.1515151515155</v>
      </c>
    </row>
    <row r="9" spans="1:16" x14ac:dyDescent="0.3">
      <c r="A9" s="2">
        <v>44447</v>
      </c>
      <c r="B9" s="10">
        <v>6</v>
      </c>
      <c r="C9" s="10">
        <v>120</v>
      </c>
      <c r="D9" s="15">
        <v>2351</v>
      </c>
      <c r="E9" s="15">
        <f t="shared" si="0"/>
        <v>2471</v>
      </c>
      <c r="F9" s="10">
        <v>33</v>
      </c>
      <c r="G9" s="13">
        <f t="shared" si="1"/>
        <v>3636.3636363636365</v>
      </c>
      <c r="I9" s="10">
        <v>84</v>
      </c>
      <c r="J9" s="15">
        <v>2811</v>
      </c>
      <c r="K9" s="15">
        <f t="shared" si="2"/>
        <v>2895</v>
      </c>
      <c r="L9" s="10">
        <v>33</v>
      </c>
      <c r="M9" s="10">
        <f t="shared" si="3"/>
        <v>30</v>
      </c>
      <c r="N9" s="10">
        <f t="shared" si="3"/>
        <v>-19.566142067205444</v>
      </c>
      <c r="O9" s="10">
        <f t="shared" si="3"/>
        <v>-17.159044921084583</v>
      </c>
      <c r="P9" s="13">
        <f t="shared" si="4"/>
        <v>2545.4545454545455</v>
      </c>
    </row>
    <row r="10" spans="1:16" x14ac:dyDescent="0.3">
      <c r="A10" s="2">
        <v>44447</v>
      </c>
      <c r="B10" s="10">
        <v>7</v>
      </c>
      <c r="C10" s="10">
        <v>81</v>
      </c>
      <c r="D10" s="15">
        <v>1996</v>
      </c>
      <c r="E10" s="15">
        <f t="shared" si="0"/>
        <v>2077</v>
      </c>
      <c r="F10" s="10">
        <v>33</v>
      </c>
      <c r="G10" s="13">
        <f t="shared" si="1"/>
        <v>2454.5454545454545</v>
      </c>
      <c r="I10" s="10">
        <v>98</v>
      </c>
      <c r="J10" s="15">
        <v>1892</v>
      </c>
      <c r="K10" s="15">
        <f t="shared" si="2"/>
        <v>1990</v>
      </c>
      <c r="L10" s="10">
        <v>33</v>
      </c>
      <c r="M10" s="10">
        <f t="shared" si="3"/>
        <v>-20.987654320987652</v>
      </c>
      <c r="N10" s="10">
        <f t="shared" si="3"/>
        <v>5.2104208416833666</v>
      </c>
      <c r="O10" s="10">
        <f t="shared" si="3"/>
        <v>4.1887337506018296</v>
      </c>
      <c r="P10" s="13">
        <f t="shared" si="4"/>
        <v>2969.69696969697</v>
      </c>
    </row>
    <row r="11" spans="1:16" x14ac:dyDescent="0.3">
      <c r="A11" s="2">
        <v>44447</v>
      </c>
      <c r="B11" s="10">
        <v>8</v>
      </c>
      <c r="C11" s="10">
        <v>13</v>
      </c>
      <c r="D11" s="15">
        <v>2008</v>
      </c>
      <c r="E11" s="15">
        <f t="shared" si="0"/>
        <v>2021</v>
      </c>
      <c r="F11" s="10">
        <v>33</v>
      </c>
      <c r="G11" s="13">
        <f t="shared" si="1"/>
        <v>393.93939393939394</v>
      </c>
      <c r="I11" s="10">
        <v>14</v>
      </c>
      <c r="J11" s="15">
        <v>2515</v>
      </c>
      <c r="K11" s="15">
        <f t="shared" si="2"/>
        <v>2529</v>
      </c>
      <c r="L11" s="10">
        <v>33</v>
      </c>
      <c r="M11" s="10">
        <f t="shared" si="3"/>
        <v>-7.6923076923076925</v>
      </c>
      <c r="N11" s="10">
        <f t="shared" si="3"/>
        <v>-25.249003984063744</v>
      </c>
      <c r="O11" s="10">
        <f t="shared" si="3"/>
        <v>-25.136071251855519</v>
      </c>
      <c r="P11" s="13">
        <f t="shared" si="4"/>
        <v>424.24242424242425</v>
      </c>
    </row>
    <row r="12" spans="1:16" x14ac:dyDescent="0.3">
      <c r="A12" s="2">
        <v>44447</v>
      </c>
      <c r="B12" s="10">
        <v>9</v>
      </c>
      <c r="C12" s="10">
        <v>75</v>
      </c>
      <c r="D12" s="15">
        <v>2144</v>
      </c>
      <c r="E12" s="15">
        <f t="shared" si="0"/>
        <v>2219</v>
      </c>
      <c r="F12" s="10">
        <v>33</v>
      </c>
      <c r="G12" s="13">
        <f t="shared" si="1"/>
        <v>2272.727272727273</v>
      </c>
      <c r="I12" s="10">
        <v>58</v>
      </c>
      <c r="J12" s="15">
        <v>2239</v>
      </c>
      <c r="K12" s="15">
        <f t="shared" si="2"/>
        <v>2297</v>
      </c>
      <c r="L12" s="10">
        <v>33</v>
      </c>
      <c r="M12" s="10">
        <f t="shared" si="3"/>
        <v>22.666666666666664</v>
      </c>
      <c r="N12" s="10">
        <f t="shared" si="3"/>
        <v>-4.4309701492537314</v>
      </c>
      <c r="O12" s="10">
        <f t="shared" si="3"/>
        <v>-3.5150968904912121</v>
      </c>
      <c r="P12" s="13">
        <f t="shared" si="4"/>
        <v>1757.5757575757577</v>
      </c>
    </row>
    <row r="13" spans="1:16" x14ac:dyDescent="0.3">
      <c r="A13" s="2">
        <v>44447</v>
      </c>
      <c r="B13" s="10">
        <v>10</v>
      </c>
      <c r="C13" s="10">
        <v>112</v>
      </c>
      <c r="D13" s="15">
        <v>2281</v>
      </c>
      <c r="E13" s="15">
        <f t="shared" si="0"/>
        <v>2393</v>
      </c>
      <c r="F13" s="10">
        <v>33</v>
      </c>
      <c r="G13" s="13">
        <f t="shared" si="1"/>
        <v>3393.939393939394</v>
      </c>
      <c r="I13" s="10">
        <v>109</v>
      </c>
      <c r="J13" s="15">
        <v>2433</v>
      </c>
      <c r="K13" s="15">
        <f t="shared" si="2"/>
        <v>2542</v>
      </c>
      <c r="L13" s="10">
        <v>33</v>
      </c>
      <c r="M13" s="10">
        <f t="shared" si="3"/>
        <v>2.6785714285714284</v>
      </c>
      <c r="N13" s="10">
        <f t="shared" si="3"/>
        <v>-6.6637439719421305</v>
      </c>
      <c r="O13" s="10">
        <f t="shared" si="3"/>
        <v>-6.2264939406602586</v>
      </c>
      <c r="P13" s="13">
        <f t="shared" si="4"/>
        <v>3303.030303030303</v>
      </c>
    </row>
    <row r="14" spans="1:16" x14ac:dyDescent="0.3">
      <c r="G14" s="13"/>
      <c r="P14" s="13"/>
    </row>
    <row r="15" spans="1:16" x14ac:dyDescent="0.3">
      <c r="A15" s="10" t="s">
        <v>128</v>
      </c>
    </row>
    <row r="17" spans="1:7" x14ac:dyDescent="0.3">
      <c r="B17" s="10" t="s">
        <v>55</v>
      </c>
    </row>
    <row r="18" spans="1:7" x14ac:dyDescent="0.3">
      <c r="B18" s="10" t="s">
        <v>56</v>
      </c>
      <c r="C18" s="10" t="s">
        <v>57</v>
      </c>
    </row>
    <row r="19" spans="1:7" x14ac:dyDescent="0.3">
      <c r="B19" s="10" t="s">
        <v>0</v>
      </c>
      <c r="C19" s="10" t="s">
        <v>0</v>
      </c>
      <c r="D19" s="10" t="s">
        <v>1</v>
      </c>
      <c r="E19" s="10" t="s">
        <v>127</v>
      </c>
      <c r="F19" s="13"/>
      <c r="G19" s="13"/>
    </row>
    <row r="20" spans="1:7" x14ac:dyDescent="0.3">
      <c r="A20" s="10" t="s">
        <v>126</v>
      </c>
      <c r="B20" s="15">
        <v>66222</v>
      </c>
      <c r="C20" s="15">
        <v>13766</v>
      </c>
      <c r="D20" s="10">
        <v>33</v>
      </c>
      <c r="E20" s="15">
        <f>B20+C20</f>
        <v>79988</v>
      </c>
      <c r="F20" s="13"/>
      <c r="G20" s="13"/>
    </row>
    <row r="21" spans="1:7" x14ac:dyDescent="0.3">
      <c r="C21" s="15"/>
      <c r="E21" s="15"/>
      <c r="F21" s="13"/>
      <c r="G21" s="13"/>
    </row>
    <row r="22" spans="1:7" x14ac:dyDescent="0.3">
      <c r="C22" s="15"/>
    </row>
    <row r="23" spans="1:7" x14ac:dyDescent="0.3">
      <c r="C23" s="15"/>
    </row>
    <row r="24" spans="1:7" x14ac:dyDescent="0.3">
      <c r="C24" s="15"/>
    </row>
    <row r="25" spans="1:7" x14ac:dyDescent="0.3">
      <c r="C25" s="15"/>
    </row>
    <row r="26" spans="1:7" x14ac:dyDescent="0.3">
      <c r="C26" s="15"/>
      <c r="E26" s="15"/>
      <c r="F26" s="15"/>
      <c r="G26" s="15"/>
    </row>
    <row r="27" spans="1:7" x14ac:dyDescent="0.3">
      <c r="C27" s="15"/>
    </row>
    <row r="28" spans="1:7" x14ac:dyDescent="0.3">
      <c r="C28" s="15"/>
    </row>
    <row r="29" spans="1:7" x14ac:dyDescent="0.3">
      <c r="C29" s="15"/>
      <c r="E29" s="15"/>
      <c r="F29" s="15"/>
    </row>
    <row r="30" spans="1:7" x14ac:dyDescent="0.3">
      <c r="C30" s="15"/>
    </row>
    <row r="31" spans="1:7" x14ac:dyDescent="0.3">
      <c r="C31" s="15"/>
      <c r="E31" s="15"/>
      <c r="F31" s="15"/>
    </row>
    <row r="32" spans="1:7" x14ac:dyDescent="0.3">
      <c r="C32" s="15"/>
      <c r="E32" s="15"/>
      <c r="F32" s="15"/>
    </row>
    <row r="33" spans="3:6" x14ac:dyDescent="0.3">
      <c r="C33" s="15"/>
      <c r="E33" s="15"/>
      <c r="F33" s="15"/>
    </row>
    <row r="34" spans="3:6" x14ac:dyDescent="0.3">
      <c r="C34" s="15"/>
      <c r="E34" s="15"/>
      <c r="F34" s="15"/>
    </row>
    <row r="35" spans="3:6" x14ac:dyDescent="0.3">
      <c r="C35" s="15"/>
    </row>
    <row r="36" spans="3:6" x14ac:dyDescent="0.3">
      <c r="C36" s="15"/>
    </row>
    <row r="37" spans="3:6" x14ac:dyDescent="0.3">
      <c r="C37" s="15"/>
    </row>
    <row r="38" spans="3:6" x14ac:dyDescent="0.3">
      <c r="C38" s="15"/>
    </row>
    <row r="39" spans="3:6" x14ac:dyDescent="0.3">
      <c r="C39" s="15"/>
    </row>
    <row r="40" spans="3:6" x14ac:dyDescent="0.3">
      <c r="C40" s="15"/>
    </row>
    <row r="41" spans="3:6" x14ac:dyDescent="0.3">
      <c r="C41" s="15"/>
    </row>
    <row r="42" spans="3:6" x14ac:dyDescent="0.3">
      <c r="C42" s="15"/>
    </row>
    <row r="43" spans="3:6" x14ac:dyDescent="0.3">
      <c r="C43" s="15"/>
    </row>
    <row r="44" spans="3:6" x14ac:dyDescent="0.3">
      <c r="C44" s="15"/>
    </row>
    <row r="45" spans="3:6" x14ac:dyDescent="0.3">
      <c r="C45" s="15"/>
    </row>
    <row r="46" spans="3:6" x14ac:dyDescent="0.3">
      <c r="C46" s="15"/>
    </row>
    <row r="47" spans="3:6" x14ac:dyDescent="0.3">
      <c r="C47" s="15"/>
    </row>
    <row r="48" spans="3:6" x14ac:dyDescent="0.3">
      <c r="C48" s="15"/>
    </row>
    <row r="49" spans="1:4" x14ac:dyDescent="0.3">
      <c r="C49" s="15"/>
    </row>
    <row r="50" spans="1:4" x14ac:dyDescent="0.3">
      <c r="C50" s="15"/>
    </row>
    <row r="51" spans="1:4" x14ac:dyDescent="0.3">
      <c r="C51" s="15"/>
    </row>
    <row r="52" spans="1:4" x14ac:dyDescent="0.3">
      <c r="C52" s="15"/>
    </row>
    <row r="53" spans="1:4" x14ac:dyDescent="0.3">
      <c r="C53" s="15"/>
    </row>
    <row r="54" spans="1:4" x14ac:dyDescent="0.3">
      <c r="C54" s="15"/>
    </row>
    <row r="55" spans="1:4" x14ac:dyDescent="0.3">
      <c r="C55" s="15"/>
    </row>
    <row r="56" spans="1:4" x14ac:dyDescent="0.3">
      <c r="C56" s="15"/>
    </row>
    <row r="57" spans="1:4" x14ac:dyDescent="0.3">
      <c r="C57" s="15"/>
    </row>
    <row r="58" spans="1:4" x14ac:dyDescent="0.3">
      <c r="C58" s="15"/>
    </row>
    <row r="59" spans="1:4" x14ac:dyDescent="0.3">
      <c r="C59" s="15"/>
    </row>
    <row r="60" spans="1:4" x14ac:dyDescent="0.3">
      <c r="B60" s="15"/>
      <c r="C60" s="15"/>
    </row>
    <row r="61" spans="1:4" x14ac:dyDescent="0.3">
      <c r="A61" s="10" t="s">
        <v>86</v>
      </c>
      <c r="B61" s="10">
        <v>65</v>
      </c>
      <c r="C61" s="15">
        <v>1617</v>
      </c>
      <c r="D61" s="10">
        <v>33</v>
      </c>
    </row>
    <row r="62" spans="1:4" x14ac:dyDescent="0.3">
      <c r="A62" s="10" t="s">
        <v>87</v>
      </c>
      <c r="B62" s="10">
        <v>35</v>
      </c>
      <c r="C62" s="15">
        <v>1709</v>
      </c>
      <c r="D62" s="10">
        <v>33</v>
      </c>
    </row>
    <row r="63" spans="1:4" x14ac:dyDescent="0.3">
      <c r="A63" s="10" t="s">
        <v>88</v>
      </c>
      <c r="B63" s="10">
        <v>52</v>
      </c>
      <c r="C63" s="15">
        <v>1851</v>
      </c>
      <c r="D63" s="10">
        <v>33</v>
      </c>
    </row>
    <row r="64" spans="1:4" x14ac:dyDescent="0.3">
      <c r="A64" s="10" t="s">
        <v>89</v>
      </c>
      <c r="B64" s="10">
        <v>58</v>
      </c>
      <c r="C64" s="15">
        <v>1658</v>
      </c>
      <c r="D64" s="10">
        <v>33</v>
      </c>
    </row>
    <row r="65" spans="1:4" x14ac:dyDescent="0.3">
      <c r="A65" s="10" t="s">
        <v>90</v>
      </c>
      <c r="B65" s="10">
        <v>48</v>
      </c>
      <c r="C65" s="15">
        <v>1551</v>
      </c>
      <c r="D65" s="10">
        <v>33</v>
      </c>
    </row>
    <row r="66" spans="1:4" x14ac:dyDescent="0.3">
      <c r="A66" s="10" t="s">
        <v>91</v>
      </c>
      <c r="B66" s="10">
        <v>38</v>
      </c>
      <c r="C66" s="15">
        <v>1670</v>
      </c>
      <c r="D66" s="10">
        <v>33</v>
      </c>
    </row>
    <row r="67" spans="1:4" x14ac:dyDescent="0.3">
      <c r="A67" s="10" t="s">
        <v>92</v>
      </c>
      <c r="B67" s="10">
        <v>58</v>
      </c>
      <c r="C67" s="15">
        <v>1830</v>
      </c>
      <c r="D67" s="10">
        <v>33</v>
      </c>
    </row>
    <row r="68" spans="1:4" x14ac:dyDescent="0.3">
      <c r="A68" s="10" t="s">
        <v>93</v>
      </c>
      <c r="B68" s="10">
        <v>43</v>
      </c>
      <c r="C68" s="15">
        <v>1559</v>
      </c>
      <c r="D68" s="10">
        <v>33</v>
      </c>
    </row>
    <row r="69" spans="1:4" x14ac:dyDescent="0.3">
      <c r="A69" s="10" t="s">
        <v>94</v>
      </c>
      <c r="B69" s="10">
        <v>109</v>
      </c>
      <c r="C69" s="15">
        <v>1854</v>
      </c>
      <c r="D69" s="10">
        <v>33</v>
      </c>
    </row>
    <row r="70" spans="1:4" x14ac:dyDescent="0.3">
      <c r="A70" s="10" t="s">
        <v>95</v>
      </c>
      <c r="B70" s="10">
        <v>49</v>
      </c>
      <c r="C70" s="15">
        <v>1467</v>
      </c>
      <c r="D70" s="10">
        <v>33</v>
      </c>
    </row>
    <row r="71" spans="1:4" x14ac:dyDescent="0.3">
      <c r="A71" s="10" t="s">
        <v>96</v>
      </c>
      <c r="B71" s="10">
        <v>41</v>
      </c>
      <c r="C71" s="15">
        <v>1353</v>
      </c>
      <c r="D71" s="10">
        <v>33</v>
      </c>
    </row>
    <row r="72" spans="1:4" x14ac:dyDescent="0.3">
      <c r="A72" s="10" t="s">
        <v>97</v>
      </c>
      <c r="B72" s="10">
        <v>27</v>
      </c>
      <c r="C72" s="15">
        <v>1388</v>
      </c>
      <c r="D72" s="10">
        <v>33</v>
      </c>
    </row>
    <row r="73" spans="1:4" x14ac:dyDescent="0.3">
      <c r="A73" s="10" t="s">
        <v>98</v>
      </c>
      <c r="B73" s="10">
        <v>52</v>
      </c>
      <c r="C73" s="15">
        <v>1405</v>
      </c>
      <c r="D73" s="10">
        <v>33</v>
      </c>
    </row>
    <row r="74" spans="1:4" x14ac:dyDescent="0.3">
      <c r="A74" s="10" t="s">
        <v>99</v>
      </c>
      <c r="B74" s="10">
        <v>49</v>
      </c>
      <c r="C74" s="15">
        <v>1754</v>
      </c>
      <c r="D74" s="10">
        <v>33</v>
      </c>
    </row>
    <row r="75" spans="1:4" x14ac:dyDescent="0.3">
      <c r="A75" s="10" t="s">
        <v>100</v>
      </c>
      <c r="B75" s="10">
        <v>56</v>
      </c>
      <c r="C75" s="15">
        <v>1859</v>
      </c>
      <c r="D75" s="10">
        <v>33</v>
      </c>
    </row>
    <row r="76" spans="1:4" x14ac:dyDescent="0.3">
      <c r="A76" s="10" t="s">
        <v>101</v>
      </c>
      <c r="B76" s="10">
        <v>48</v>
      </c>
      <c r="C76" s="15">
        <v>1733</v>
      </c>
      <c r="D76" s="10">
        <v>33</v>
      </c>
    </row>
    <row r="77" spans="1:4" x14ac:dyDescent="0.3">
      <c r="A77" s="10" t="s">
        <v>102</v>
      </c>
      <c r="B77" s="10">
        <v>61</v>
      </c>
      <c r="C77" s="15">
        <v>1146</v>
      </c>
      <c r="D77" s="10">
        <v>33</v>
      </c>
    </row>
    <row r="78" spans="1:4" x14ac:dyDescent="0.3">
      <c r="A78" s="10" t="s">
        <v>103</v>
      </c>
      <c r="B78" s="10">
        <v>33</v>
      </c>
      <c r="C78" s="15">
        <v>1118</v>
      </c>
      <c r="D78" s="10">
        <v>33</v>
      </c>
    </row>
    <row r="79" spans="1:4" x14ac:dyDescent="0.3">
      <c r="A79" s="10" t="s">
        <v>104</v>
      </c>
      <c r="B79" s="10">
        <v>33</v>
      </c>
      <c r="C79" s="15">
        <v>1276</v>
      </c>
      <c r="D79" s="10">
        <v>33</v>
      </c>
    </row>
    <row r="80" spans="1:4" x14ac:dyDescent="0.3">
      <c r="A80" s="10" t="s">
        <v>105</v>
      </c>
      <c r="B80" s="10">
        <v>29</v>
      </c>
      <c r="C80" s="10">
        <v>999</v>
      </c>
      <c r="D80" s="10">
        <v>33</v>
      </c>
    </row>
    <row r="81" spans="1:4" x14ac:dyDescent="0.3">
      <c r="A81" s="10" t="s">
        <v>106</v>
      </c>
      <c r="B81" s="10">
        <v>125</v>
      </c>
      <c r="C81" s="15">
        <v>5410</v>
      </c>
      <c r="D81" s="10">
        <v>33</v>
      </c>
    </row>
    <row r="82" spans="1:4" x14ac:dyDescent="0.3">
      <c r="A82" s="10" t="s">
        <v>107</v>
      </c>
      <c r="B82" s="10">
        <v>42</v>
      </c>
      <c r="C82" s="15">
        <v>1423</v>
      </c>
      <c r="D82" s="10">
        <v>33</v>
      </c>
    </row>
    <row r="83" spans="1:4" x14ac:dyDescent="0.3">
      <c r="A83" s="10" t="s">
        <v>108</v>
      </c>
      <c r="B83" s="10">
        <v>75</v>
      </c>
      <c r="C83" s="15">
        <v>1396</v>
      </c>
      <c r="D83" s="10">
        <v>33</v>
      </c>
    </row>
    <row r="84" spans="1:4" x14ac:dyDescent="0.3">
      <c r="A84" s="10" t="s">
        <v>109</v>
      </c>
      <c r="B84" s="10">
        <v>85</v>
      </c>
      <c r="C84" s="15">
        <v>1432</v>
      </c>
      <c r="D84" s="10">
        <v>33</v>
      </c>
    </row>
    <row r="85" spans="1:4" x14ac:dyDescent="0.3">
      <c r="A85" s="10" t="s">
        <v>110</v>
      </c>
      <c r="B85" s="10">
        <v>105</v>
      </c>
      <c r="C85" s="15">
        <v>1380</v>
      </c>
      <c r="D85" s="10">
        <v>33</v>
      </c>
    </row>
    <row r="86" spans="1:4" x14ac:dyDescent="0.3">
      <c r="A86" s="10" t="s">
        <v>111</v>
      </c>
      <c r="B86" s="10">
        <v>10</v>
      </c>
      <c r="C86" s="15">
        <v>2010</v>
      </c>
      <c r="D86" s="10">
        <v>33</v>
      </c>
    </row>
    <row r="87" spans="1:4" x14ac:dyDescent="0.3">
      <c r="A87" s="10" t="s">
        <v>112</v>
      </c>
      <c r="B87" s="10">
        <v>66</v>
      </c>
      <c r="C87" s="15">
        <v>1291</v>
      </c>
      <c r="D87" s="10">
        <v>33</v>
      </c>
    </row>
    <row r="88" spans="1:4" x14ac:dyDescent="0.3">
      <c r="A88" s="10" t="s">
        <v>113</v>
      </c>
      <c r="B88" s="10">
        <v>90</v>
      </c>
      <c r="C88" s="15">
        <v>1723</v>
      </c>
      <c r="D88" s="10">
        <v>33</v>
      </c>
    </row>
    <row r="89" spans="1:4" x14ac:dyDescent="0.3">
      <c r="A89" s="10" t="s">
        <v>114</v>
      </c>
      <c r="B89" s="10">
        <v>48</v>
      </c>
      <c r="C89" s="15">
        <v>1111</v>
      </c>
      <c r="D89" s="10">
        <v>33</v>
      </c>
    </row>
    <row r="90" spans="1:4" x14ac:dyDescent="0.3">
      <c r="A90" s="10" t="s">
        <v>115</v>
      </c>
      <c r="B90" s="10">
        <v>74</v>
      </c>
      <c r="C90" s="15">
        <v>1382</v>
      </c>
      <c r="D90" s="10">
        <v>33</v>
      </c>
    </row>
    <row r="91" spans="1:4" x14ac:dyDescent="0.3">
      <c r="A91" s="10" t="s">
        <v>116</v>
      </c>
      <c r="B91" s="10">
        <v>61</v>
      </c>
      <c r="C91" s="15">
        <v>5070</v>
      </c>
      <c r="D91" s="10">
        <v>33</v>
      </c>
    </row>
    <row r="92" spans="1:4" x14ac:dyDescent="0.3">
      <c r="A92" s="10" t="s">
        <v>117</v>
      </c>
      <c r="B92" s="10">
        <v>34</v>
      </c>
      <c r="C92" s="15">
        <v>1242</v>
      </c>
      <c r="D92" s="10">
        <v>33</v>
      </c>
    </row>
    <row r="93" spans="1:4" x14ac:dyDescent="0.3">
      <c r="A93" s="10" t="s">
        <v>118</v>
      </c>
      <c r="B93" s="10">
        <v>45</v>
      </c>
      <c r="C93" s="15">
        <v>1159</v>
      </c>
      <c r="D93" s="10">
        <v>33</v>
      </c>
    </row>
    <row r="94" spans="1:4" x14ac:dyDescent="0.3">
      <c r="A94" s="10" t="s">
        <v>119</v>
      </c>
      <c r="B94" s="10">
        <v>64</v>
      </c>
      <c r="C94" s="15">
        <v>1387</v>
      </c>
      <c r="D94" s="10">
        <v>33</v>
      </c>
    </row>
    <row r="95" spans="1:4" x14ac:dyDescent="0.3">
      <c r="A95" s="10" t="s">
        <v>120</v>
      </c>
      <c r="B95" s="10">
        <v>50</v>
      </c>
      <c r="C95" s="15">
        <v>1085</v>
      </c>
      <c r="D95" s="10">
        <v>33</v>
      </c>
    </row>
    <row r="96" spans="1:4" x14ac:dyDescent="0.3">
      <c r="A96" s="10" t="s">
        <v>121</v>
      </c>
      <c r="B96" s="10">
        <v>11</v>
      </c>
      <c r="C96" s="15">
        <v>1730</v>
      </c>
      <c r="D96" s="10">
        <v>33</v>
      </c>
    </row>
    <row r="97" spans="1:4" x14ac:dyDescent="0.3">
      <c r="A97" s="10" t="s">
        <v>122</v>
      </c>
      <c r="B97" s="10">
        <v>56</v>
      </c>
      <c r="C97" s="10">
        <v>999</v>
      </c>
      <c r="D97" s="10">
        <v>33</v>
      </c>
    </row>
    <row r="98" spans="1:4" x14ac:dyDescent="0.3">
      <c r="A98" s="10" t="s">
        <v>123</v>
      </c>
      <c r="B98" s="10">
        <v>55</v>
      </c>
      <c r="C98" s="10">
        <v>933</v>
      </c>
      <c r="D98" s="10">
        <v>33</v>
      </c>
    </row>
    <row r="99" spans="1:4" x14ac:dyDescent="0.3">
      <c r="A99" s="10" t="s">
        <v>124</v>
      </c>
      <c r="B99" s="10">
        <v>26</v>
      </c>
      <c r="C99" s="15">
        <v>1057</v>
      </c>
      <c r="D99" s="10">
        <v>33</v>
      </c>
    </row>
    <row r="100" spans="1:4" x14ac:dyDescent="0.3">
      <c r="A100" s="10" t="s">
        <v>125</v>
      </c>
      <c r="B100" s="10">
        <v>49</v>
      </c>
      <c r="C100" s="15">
        <v>1487</v>
      </c>
      <c r="D100" s="10">
        <v>33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10" workbookViewId="0">
      <selection activeCell="B28" sqref="B28:G32"/>
    </sheetView>
  </sheetViews>
  <sheetFormatPr defaultRowHeight="14.4" x14ac:dyDescent="0.3"/>
  <cols>
    <col min="1" max="1" width="16.5546875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44616</v>
      </c>
      <c r="B4" s="25">
        <v>7</v>
      </c>
      <c r="C4" s="10">
        <v>324</v>
      </c>
      <c r="D4" s="15">
        <v>19550</v>
      </c>
      <c r="E4" s="15">
        <f>+C4+D4</f>
        <v>19874</v>
      </c>
      <c r="F4" s="13">
        <v>50</v>
      </c>
      <c r="G4" s="13">
        <f>(1000/F4)*C4</f>
        <v>6480</v>
      </c>
      <c r="I4" s="10">
        <v>261</v>
      </c>
      <c r="J4" s="15">
        <v>13012</v>
      </c>
      <c r="K4" s="15">
        <f t="shared" ref="K4:K20" si="0">+I4+J4</f>
        <v>13273</v>
      </c>
      <c r="L4" s="13">
        <v>50</v>
      </c>
      <c r="M4" s="10">
        <f t="shared" ref="M4:O19" si="1">+(C4-I4)/C4*100</f>
        <v>19.444444444444446</v>
      </c>
      <c r="N4" s="10">
        <f t="shared" si="1"/>
        <v>33.442455242966751</v>
      </c>
      <c r="O4" s="10">
        <f t="shared" si="1"/>
        <v>33.214249773573513</v>
      </c>
      <c r="P4" s="13"/>
    </row>
    <row r="5" spans="1:18" s="10" customFormat="1" x14ac:dyDescent="0.3">
      <c r="A5" s="14">
        <v>44616</v>
      </c>
      <c r="B5" s="16" t="s">
        <v>37</v>
      </c>
      <c r="C5" s="10">
        <v>369</v>
      </c>
      <c r="D5" s="15">
        <v>16859</v>
      </c>
      <c r="E5" s="15">
        <f t="shared" ref="E5:E20" si="2">+C5+D5</f>
        <v>17228</v>
      </c>
      <c r="F5" s="13">
        <v>50</v>
      </c>
      <c r="G5" s="13">
        <f t="shared" ref="G5:G20" si="3">(1000/F5)*C5</f>
        <v>7380</v>
      </c>
      <c r="I5" s="10">
        <v>225</v>
      </c>
      <c r="J5" s="15">
        <v>13662</v>
      </c>
      <c r="K5" s="15">
        <f t="shared" si="0"/>
        <v>13887</v>
      </c>
      <c r="L5" s="13">
        <v>50</v>
      </c>
      <c r="M5" s="10">
        <f t="shared" si="1"/>
        <v>39.024390243902438</v>
      </c>
      <c r="N5" s="10">
        <f t="shared" si="1"/>
        <v>18.963165075034105</v>
      </c>
      <c r="O5" s="10">
        <f t="shared" si="1"/>
        <v>19.392848850708148</v>
      </c>
      <c r="P5" s="13"/>
    </row>
    <row r="6" spans="1:18" s="10" customFormat="1" x14ac:dyDescent="0.3">
      <c r="A6" s="14">
        <v>44616</v>
      </c>
      <c r="B6" s="16" t="s">
        <v>39</v>
      </c>
      <c r="C6" s="10">
        <v>200</v>
      </c>
      <c r="D6" s="10">
        <v>16552</v>
      </c>
      <c r="E6" s="15">
        <f t="shared" si="2"/>
        <v>16752</v>
      </c>
      <c r="F6" s="13">
        <v>50</v>
      </c>
      <c r="G6" s="13">
        <f t="shared" si="3"/>
        <v>4000</v>
      </c>
      <c r="H6" s="10" t="s">
        <v>194</v>
      </c>
      <c r="I6" s="10">
        <v>143</v>
      </c>
      <c r="J6" s="15">
        <v>16713</v>
      </c>
      <c r="K6" s="15">
        <f t="shared" si="0"/>
        <v>16856</v>
      </c>
      <c r="L6" s="13">
        <v>50</v>
      </c>
      <c r="M6" s="10">
        <f t="shared" si="1"/>
        <v>28.499999999999996</v>
      </c>
      <c r="N6" s="10">
        <f t="shared" si="1"/>
        <v>-0.97269212179796993</v>
      </c>
      <c r="O6" s="10">
        <f t="shared" si="1"/>
        <v>-0.620821394460363</v>
      </c>
      <c r="P6" s="13"/>
    </row>
    <row r="7" spans="1:18" s="10" customFormat="1" x14ac:dyDescent="0.3">
      <c r="A7" s="14">
        <v>44616</v>
      </c>
      <c r="B7" s="16" t="s">
        <v>38</v>
      </c>
      <c r="C7" s="10">
        <v>357</v>
      </c>
      <c r="D7" s="10">
        <v>16066</v>
      </c>
      <c r="E7" s="15">
        <f t="shared" ref="E7" si="4">+C7+D7</f>
        <v>16423</v>
      </c>
      <c r="F7" s="13">
        <v>50</v>
      </c>
      <c r="G7" s="13">
        <f t="shared" si="3"/>
        <v>7140</v>
      </c>
      <c r="I7" s="10">
        <v>192</v>
      </c>
      <c r="J7" s="15">
        <v>9823</v>
      </c>
      <c r="K7" s="15">
        <f t="shared" si="0"/>
        <v>10015</v>
      </c>
      <c r="L7" s="13">
        <v>50</v>
      </c>
      <c r="M7" s="10">
        <f t="shared" si="1"/>
        <v>46.218487394957982</v>
      </c>
      <c r="N7" s="10">
        <f t="shared" si="1"/>
        <v>38.858458857213989</v>
      </c>
      <c r="O7" s="10">
        <f t="shared" si="1"/>
        <v>39.018449735127561</v>
      </c>
      <c r="P7" s="13"/>
    </row>
    <row r="8" spans="1:18" s="10" customFormat="1" x14ac:dyDescent="0.3">
      <c r="A8" s="14">
        <v>44616</v>
      </c>
      <c r="B8" s="16" t="s">
        <v>36</v>
      </c>
      <c r="C8" s="10">
        <v>570</v>
      </c>
      <c r="D8" s="15">
        <v>22250</v>
      </c>
      <c r="E8" s="15">
        <f t="shared" si="2"/>
        <v>22820</v>
      </c>
      <c r="F8" s="13">
        <v>50</v>
      </c>
      <c r="G8" s="13">
        <f t="shared" si="3"/>
        <v>11400</v>
      </c>
      <c r="I8" s="10">
        <v>249</v>
      </c>
      <c r="J8" s="15">
        <v>15420</v>
      </c>
      <c r="K8" s="15">
        <f t="shared" si="0"/>
        <v>15669</v>
      </c>
      <c r="L8" s="13">
        <v>50</v>
      </c>
      <c r="M8" s="10">
        <f t="shared" si="1"/>
        <v>56.315789473684205</v>
      </c>
      <c r="N8" s="10">
        <f t="shared" si="1"/>
        <v>30.696629213483146</v>
      </c>
      <c r="O8" s="10">
        <f t="shared" si="1"/>
        <v>31.336546888694127</v>
      </c>
      <c r="P8" s="13"/>
    </row>
    <row r="9" spans="1:18" s="10" customFormat="1" x14ac:dyDescent="0.3">
      <c r="A9" s="14">
        <v>44616</v>
      </c>
      <c r="B9" s="16" t="s">
        <v>203</v>
      </c>
      <c r="C9" s="10">
        <v>324</v>
      </c>
      <c r="D9" s="15">
        <v>16078</v>
      </c>
      <c r="E9" s="15">
        <f t="shared" si="2"/>
        <v>16402</v>
      </c>
      <c r="F9" s="13">
        <v>50</v>
      </c>
      <c r="G9" s="13">
        <f t="shared" si="3"/>
        <v>6480</v>
      </c>
      <c r="I9" s="10">
        <v>241</v>
      </c>
      <c r="J9" s="15">
        <v>13074</v>
      </c>
      <c r="K9" s="15">
        <f t="shared" si="0"/>
        <v>13315</v>
      </c>
      <c r="L9" s="13">
        <v>50</v>
      </c>
      <c r="M9" s="10">
        <f t="shared" si="1"/>
        <v>25.617283950617285</v>
      </c>
      <c r="N9" s="10">
        <f t="shared" si="1"/>
        <v>18.683915909939046</v>
      </c>
      <c r="O9" s="10">
        <f t="shared" si="1"/>
        <v>18.820875502987441</v>
      </c>
      <c r="P9" s="13"/>
    </row>
    <row r="10" spans="1:18" s="10" customFormat="1" x14ac:dyDescent="0.3">
      <c r="A10" s="14">
        <v>44616</v>
      </c>
      <c r="B10" s="16" t="s">
        <v>204</v>
      </c>
      <c r="C10" s="10">
        <v>444</v>
      </c>
      <c r="D10" s="15">
        <v>17236</v>
      </c>
      <c r="E10" s="15">
        <f t="shared" si="2"/>
        <v>17680</v>
      </c>
      <c r="F10" s="13">
        <v>50</v>
      </c>
      <c r="G10" s="13">
        <f t="shared" si="3"/>
        <v>8880</v>
      </c>
      <c r="I10" s="10">
        <v>227</v>
      </c>
      <c r="J10" s="15">
        <v>13564</v>
      </c>
      <c r="K10" s="15">
        <f t="shared" si="0"/>
        <v>13791</v>
      </c>
      <c r="L10" s="13">
        <v>50</v>
      </c>
      <c r="M10" s="10">
        <f t="shared" si="1"/>
        <v>48.873873873873876</v>
      </c>
      <c r="N10" s="10">
        <f t="shared" si="1"/>
        <v>21.304246925040612</v>
      </c>
      <c r="O10" s="10">
        <f t="shared" si="1"/>
        <v>21.99660633484163</v>
      </c>
      <c r="P10" s="13"/>
    </row>
    <row r="11" spans="1:18" s="10" customFormat="1" x14ac:dyDescent="0.3">
      <c r="A11" s="14">
        <v>44616</v>
      </c>
      <c r="B11" s="16" t="s">
        <v>205</v>
      </c>
      <c r="C11" s="10">
        <v>359</v>
      </c>
      <c r="D11" s="15">
        <v>17110</v>
      </c>
      <c r="E11" s="15">
        <f t="shared" si="2"/>
        <v>17469</v>
      </c>
      <c r="F11" s="13">
        <v>50</v>
      </c>
      <c r="G11" s="13">
        <f t="shared" si="3"/>
        <v>7180</v>
      </c>
      <c r="I11" s="10">
        <v>210</v>
      </c>
      <c r="J11" s="15">
        <v>11341</v>
      </c>
      <c r="K11" s="15">
        <f t="shared" si="0"/>
        <v>11551</v>
      </c>
      <c r="L11" s="13">
        <v>50</v>
      </c>
      <c r="M11" s="10">
        <f t="shared" si="1"/>
        <v>41.504178272980504</v>
      </c>
      <c r="N11" s="10">
        <f t="shared" si="1"/>
        <v>33.717124488603154</v>
      </c>
      <c r="O11" s="10">
        <f t="shared" si="1"/>
        <v>33.877153815330011</v>
      </c>
      <c r="P11" s="13"/>
    </row>
    <row r="12" spans="1:18" s="10" customFormat="1" x14ac:dyDescent="0.3">
      <c r="A12" s="14">
        <v>44616</v>
      </c>
      <c r="B12" s="16" t="s">
        <v>206</v>
      </c>
      <c r="C12" s="10">
        <v>381</v>
      </c>
      <c r="D12" s="15">
        <v>19796</v>
      </c>
      <c r="E12" s="15">
        <f t="shared" si="2"/>
        <v>20177</v>
      </c>
      <c r="F12" s="13">
        <v>50</v>
      </c>
      <c r="G12" s="13">
        <f t="shared" si="3"/>
        <v>7620</v>
      </c>
      <c r="I12" s="10">
        <v>166</v>
      </c>
      <c r="J12" s="15">
        <v>11894</v>
      </c>
      <c r="K12" s="15">
        <f t="shared" si="0"/>
        <v>12060</v>
      </c>
      <c r="L12" s="13">
        <v>50</v>
      </c>
      <c r="M12" s="10">
        <f t="shared" si="1"/>
        <v>56.430446194225723</v>
      </c>
      <c r="N12" s="10">
        <f t="shared" si="1"/>
        <v>39.917154980804206</v>
      </c>
      <c r="O12" s="10">
        <f t="shared" si="1"/>
        <v>40.228973583783514</v>
      </c>
      <c r="P12" s="13"/>
    </row>
    <row r="13" spans="1:18" s="10" customFormat="1" x14ac:dyDescent="0.3">
      <c r="A13" s="14">
        <v>44616</v>
      </c>
      <c r="B13" s="16" t="s">
        <v>42</v>
      </c>
      <c r="C13" s="10">
        <v>210</v>
      </c>
      <c r="D13" s="15">
        <v>11969</v>
      </c>
      <c r="E13" s="15">
        <f t="shared" si="2"/>
        <v>12179</v>
      </c>
      <c r="F13" s="13">
        <v>50</v>
      </c>
      <c r="G13" s="13">
        <f t="shared" si="3"/>
        <v>4200</v>
      </c>
      <c r="I13" s="10">
        <v>189</v>
      </c>
      <c r="J13" s="15">
        <v>8340</v>
      </c>
      <c r="K13" s="15">
        <f t="shared" si="0"/>
        <v>8529</v>
      </c>
      <c r="L13" s="13">
        <v>50</v>
      </c>
      <c r="M13" s="10">
        <f t="shared" si="1"/>
        <v>10</v>
      </c>
      <c r="N13" s="10">
        <f t="shared" si="1"/>
        <v>30.319993316066508</v>
      </c>
      <c r="O13" s="10">
        <f t="shared" si="1"/>
        <v>29.969619837425078</v>
      </c>
    </row>
    <row r="14" spans="1:18" s="10" customFormat="1" x14ac:dyDescent="0.3">
      <c r="A14" s="14">
        <v>44616</v>
      </c>
      <c r="B14" s="16" t="s">
        <v>43</v>
      </c>
      <c r="C14" s="10">
        <v>382</v>
      </c>
      <c r="D14" s="15">
        <v>16481</v>
      </c>
      <c r="E14" s="15">
        <f t="shared" si="2"/>
        <v>16863</v>
      </c>
      <c r="F14" s="13">
        <v>50</v>
      </c>
      <c r="G14" s="13">
        <f t="shared" si="3"/>
        <v>7640</v>
      </c>
      <c r="I14" s="10">
        <v>235</v>
      </c>
      <c r="J14" s="15">
        <v>15952</v>
      </c>
      <c r="K14" s="15">
        <f t="shared" si="0"/>
        <v>16187</v>
      </c>
      <c r="L14" s="13">
        <v>50</v>
      </c>
      <c r="M14" s="10">
        <f t="shared" si="1"/>
        <v>38.481675392670155</v>
      </c>
      <c r="N14" s="10">
        <f t="shared" si="1"/>
        <v>3.2097566895212668</v>
      </c>
      <c r="O14" s="10">
        <f t="shared" si="1"/>
        <v>4.0087766115163372</v>
      </c>
    </row>
    <row r="15" spans="1:18" s="10" customFormat="1" x14ac:dyDescent="0.3">
      <c r="A15" s="14">
        <v>44616</v>
      </c>
      <c r="B15" s="16" t="s">
        <v>40</v>
      </c>
      <c r="C15" s="15">
        <v>314</v>
      </c>
      <c r="D15" s="15">
        <v>12675</v>
      </c>
      <c r="E15" s="15">
        <f t="shared" si="2"/>
        <v>12989</v>
      </c>
      <c r="F15" s="13">
        <v>50</v>
      </c>
      <c r="G15" s="13">
        <f t="shared" si="3"/>
        <v>6280</v>
      </c>
      <c r="I15" s="15">
        <v>282</v>
      </c>
      <c r="J15" s="15">
        <v>10708</v>
      </c>
      <c r="K15" s="15">
        <f t="shared" si="0"/>
        <v>10990</v>
      </c>
      <c r="L15" s="13">
        <v>50</v>
      </c>
      <c r="M15" s="10">
        <f t="shared" si="1"/>
        <v>10.191082802547772</v>
      </c>
      <c r="N15" s="10">
        <f t="shared" si="1"/>
        <v>15.518737672583827</v>
      </c>
      <c r="O15" s="10">
        <f t="shared" si="1"/>
        <v>15.389945338363232</v>
      </c>
    </row>
    <row r="16" spans="1:18" s="10" customFormat="1" x14ac:dyDescent="0.3">
      <c r="A16" s="14">
        <v>44616</v>
      </c>
      <c r="B16" s="16" t="s">
        <v>41</v>
      </c>
      <c r="C16" s="10">
        <v>381</v>
      </c>
      <c r="D16" s="15">
        <v>15084</v>
      </c>
      <c r="E16" s="15">
        <f t="shared" si="2"/>
        <v>15465</v>
      </c>
      <c r="F16" s="13">
        <v>50</v>
      </c>
      <c r="G16" s="13">
        <f t="shared" si="3"/>
        <v>7620</v>
      </c>
      <c r="I16" s="10">
        <v>204</v>
      </c>
      <c r="J16" s="15">
        <v>15705</v>
      </c>
      <c r="K16" s="15">
        <f t="shared" si="0"/>
        <v>15909</v>
      </c>
      <c r="L16" s="13">
        <v>50</v>
      </c>
      <c r="M16" s="10">
        <f t="shared" si="1"/>
        <v>46.45669291338583</v>
      </c>
      <c r="N16" s="10">
        <f t="shared" si="1"/>
        <v>-4.1169451073985686</v>
      </c>
      <c r="O16" s="10">
        <f t="shared" si="1"/>
        <v>-2.8709990300678951</v>
      </c>
      <c r="P16" s="13"/>
    </row>
    <row r="17" spans="1:18" s="10" customFormat="1" x14ac:dyDescent="0.3">
      <c r="A17" s="14">
        <v>44616</v>
      </c>
      <c r="B17" s="16" t="s">
        <v>207</v>
      </c>
      <c r="C17" s="10">
        <v>301</v>
      </c>
      <c r="D17" s="15">
        <v>13301</v>
      </c>
      <c r="E17" s="15">
        <f t="shared" si="2"/>
        <v>13602</v>
      </c>
      <c r="F17" s="13">
        <v>50</v>
      </c>
      <c r="G17" s="13">
        <f t="shared" si="3"/>
        <v>6020</v>
      </c>
      <c r="I17" s="10">
        <v>173</v>
      </c>
      <c r="J17" s="15">
        <v>9859</v>
      </c>
      <c r="K17" s="15">
        <f t="shared" si="0"/>
        <v>10032</v>
      </c>
      <c r="L17" s="13">
        <v>50</v>
      </c>
      <c r="M17" s="10">
        <f t="shared" si="1"/>
        <v>42.524916943521596</v>
      </c>
      <c r="N17" s="10">
        <f t="shared" si="1"/>
        <v>25.877753552364485</v>
      </c>
      <c r="O17" s="10">
        <f t="shared" si="1"/>
        <v>26.246140273489193</v>
      </c>
      <c r="P17" s="27"/>
    </row>
    <row r="18" spans="1:18" s="10" customFormat="1" x14ac:dyDescent="0.3">
      <c r="A18" s="14">
        <v>44616</v>
      </c>
      <c r="B18" s="16" t="s">
        <v>208</v>
      </c>
      <c r="C18" s="10">
        <v>385</v>
      </c>
      <c r="D18" s="15">
        <v>10042</v>
      </c>
      <c r="E18" s="15">
        <f t="shared" si="2"/>
        <v>10427</v>
      </c>
      <c r="F18" s="13">
        <v>50</v>
      </c>
      <c r="G18" s="13">
        <f t="shared" si="3"/>
        <v>7700</v>
      </c>
      <c r="I18" s="10">
        <v>196</v>
      </c>
      <c r="J18" s="15">
        <v>11446</v>
      </c>
      <c r="K18" s="15">
        <f t="shared" si="0"/>
        <v>11642</v>
      </c>
      <c r="L18" s="13">
        <v>50</v>
      </c>
      <c r="M18" s="10">
        <f t="shared" si="1"/>
        <v>49.090909090909093</v>
      </c>
      <c r="N18" s="10">
        <f t="shared" si="1"/>
        <v>-13.981278629755028</v>
      </c>
      <c r="O18" s="10">
        <f t="shared" si="1"/>
        <v>-11.652440778747483</v>
      </c>
      <c r="P18" s="13"/>
    </row>
    <row r="19" spans="1:18" s="10" customFormat="1" x14ac:dyDescent="0.3">
      <c r="A19" s="14">
        <v>44616</v>
      </c>
      <c r="B19" s="16" t="s">
        <v>209</v>
      </c>
      <c r="C19" s="10">
        <v>208</v>
      </c>
      <c r="D19" s="15">
        <v>18603</v>
      </c>
      <c r="E19" s="15">
        <f t="shared" si="2"/>
        <v>18811</v>
      </c>
      <c r="F19" s="13">
        <v>50</v>
      </c>
      <c r="G19" s="13">
        <f t="shared" si="3"/>
        <v>4160</v>
      </c>
      <c r="I19" s="10">
        <v>184</v>
      </c>
      <c r="J19" s="15">
        <v>11161</v>
      </c>
      <c r="K19" s="15">
        <f t="shared" si="0"/>
        <v>11345</v>
      </c>
      <c r="L19" s="13">
        <v>50</v>
      </c>
      <c r="M19" s="10">
        <f t="shared" si="1"/>
        <v>11.538461538461538</v>
      </c>
      <c r="N19" s="10">
        <f t="shared" si="1"/>
        <v>40.004300381658872</v>
      </c>
      <c r="O19" s="10">
        <f t="shared" si="1"/>
        <v>39.689543352293875</v>
      </c>
      <c r="P19" s="27"/>
    </row>
    <row r="20" spans="1:18" s="10" customFormat="1" x14ac:dyDescent="0.3">
      <c r="A20" s="14">
        <v>44616</v>
      </c>
      <c r="B20" s="16" t="s">
        <v>210</v>
      </c>
      <c r="C20" s="10">
        <v>167</v>
      </c>
      <c r="D20" s="15">
        <v>11476</v>
      </c>
      <c r="E20" s="15">
        <f t="shared" si="2"/>
        <v>11643</v>
      </c>
      <c r="F20" s="13">
        <v>50</v>
      </c>
      <c r="G20" s="13">
        <f t="shared" si="3"/>
        <v>3340</v>
      </c>
      <c r="I20" s="10">
        <v>86</v>
      </c>
      <c r="J20" s="15">
        <v>7829</v>
      </c>
      <c r="K20" s="15">
        <f t="shared" si="0"/>
        <v>7915</v>
      </c>
      <c r="L20" s="13">
        <v>50</v>
      </c>
      <c r="M20" s="10">
        <f t="shared" ref="M20:O20" si="5">+(C20-I20)/C20*100</f>
        <v>48.50299401197605</v>
      </c>
      <c r="N20" s="10">
        <f t="shared" si="5"/>
        <v>31.779365632624607</v>
      </c>
      <c r="O20" s="10">
        <f t="shared" si="5"/>
        <v>32.019239027741989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0"/>
      <c r="B23" s="10"/>
      <c r="C23" s="10"/>
      <c r="D23" s="10"/>
      <c r="E23" s="10"/>
      <c r="F23" s="13">
        <f>AVERAGE(G4:G20)</f>
        <v>6677.6470588235297</v>
      </c>
      <c r="G23" s="13">
        <f>_xlfn.STDEV.S(G4:G20)</f>
        <v>1989.2446098072151</v>
      </c>
      <c r="H23" s="10"/>
      <c r="I23" s="10"/>
      <c r="J23" s="10"/>
      <c r="K23" s="10"/>
      <c r="L23" s="10" t="s">
        <v>192</v>
      </c>
      <c r="M23" s="10">
        <f>AVERAGE(M5:M20)</f>
        <v>37.454448881107126</v>
      </c>
      <c r="N23" s="10">
        <f>_xlfn.STDEV.S(M5:M20)</f>
        <v>15.697505153922314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AVERAGE(G13:G20)</f>
        <v>5870</v>
      </c>
      <c r="G24" s="13">
        <f>_xlfn.STDEV.S(G13:G20)</f>
        <v>1766.707995922683</v>
      </c>
      <c r="H24" s="10"/>
      <c r="I24" s="10"/>
      <c r="J24" s="10"/>
      <c r="K24" s="10">
        <v>8</v>
      </c>
      <c r="L24" s="13">
        <f>AVERAGE(M13:M20)</f>
        <v>32.098341586684001</v>
      </c>
      <c r="M24" s="13">
        <f>_xlfn.STDEV.S(M13:M20)</f>
        <v>18.144089964448192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7510</v>
      </c>
      <c r="G25" s="13">
        <f>_xlfn.STDEV.S(G6:G12)</f>
        <v>2259.9957859210613</v>
      </c>
      <c r="H25" s="10"/>
      <c r="I25" s="10"/>
      <c r="J25" s="10"/>
      <c r="K25" s="10">
        <v>7.5</v>
      </c>
      <c r="L25" s="13">
        <f>AVERAGE(M5:M12)</f>
        <v>42.810556175530252</v>
      </c>
      <c r="M25" s="13">
        <f>_xlfn.STDEV.S(M5:M12)</f>
        <v>11.543166505435035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>
        <v>35523</v>
      </c>
      <c r="C28" s="10">
        <v>31741</v>
      </c>
      <c r="D28" s="15">
        <v>50</v>
      </c>
      <c r="E28" s="15">
        <f>B28+C28</f>
        <v>67264</v>
      </c>
      <c r="F28" s="10">
        <f>(1000/D28)*E28</f>
        <v>1345280</v>
      </c>
      <c r="G28" s="10">
        <f>(1000/D28)*B28</f>
        <v>710460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>
        <v>12725</v>
      </c>
      <c r="C29" s="10"/>
      <c r="D29" s="15">
        <v>50</v>
      </c>
      <c r="E29" s="15">
        <f t="shared" ref="E29:E39" si="6">B29+C29</f>
        <v>12725</v>
      </c>
      <c r="F29" s="10">
        <f t="shared" ref="F29:F39" si="7">(1000/D29)*E29</f>
        <v>254500</v>
      </c>
      <c r="G29" s="10">
        <f t="shared" ref="G29:G37" si="8">(1000/D29)*B29</f>
        <v>254500</v>
      </c>
      <c r="H29" s="17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>
        <f>B28-B29</f>
        <v>22798</v>
      </c>
      <c r="C30" s="10"/>
      <c r="D30" s="15">
        <v>50</v>
      </c>
      <c r="E30" s="15">
        <f t="shared" si="6"/>
        <v>22798</v>
      </c>
      <c r="F30" s="10">
        <f t="shared" si="7"/>
        <v>455960</v>
      </c>
      <c r="G30" s="10">
        <f t="shared" si="8"/>
        <v>455960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>
        <v>42512</v>
      </c>
      <c r="C31" s="10">
        <v>3368</v>
      </c>
      <c r="D31" s="15">
        <v>50</v>
      </c>
      <c r="E31" s="15">
        <f t="shared" si="6"/>
        <v>45880</v>
      </c>
      <c r="F31" s="10">
        <f t="shared" si="7"/>
        <v>917600</v>
      </c>
      <c r="G31" s="10">
        <f t="shared" si="8"/>
        <v>850240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>
        <v>21705</v>
      </c>
      <c r="C32" s="10"/>
      <c r="D32" s="15">
        <v>50</v>
      </c>
      <c r="E32" s="15">
        <f t="shared" si="6"/>
        <v>21705</v>
      </c>
      <c r="F32" s="10">
        <f t="shared" si="7"/>
        <v>434100</v>
      </c>
      <c r="G32" s="10">
        <f t="shared" si="8"/>
        <v>434100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>
        <f>B31-B32</f>
        <v>20807</v>
      </c>
      <c r="C33" s="10"/>
      <c r="D33" s="15">
        <v>50</v>
      </c>
      <c r="E33" s="15">
        <f t="shared" si="6"/>
        <v>20807</v>
      </c>
      <c r="F33" s="10">
        <f t="shared" si="7"/>
        <v>416140</v>
      </c>
      <c r="G33" s="10">
        <f t="shared" si="8"/>
        <v>416140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503</v>
      </c>
      <c r="C36" s="10">
        <v>17026</v>
      </c>
      <c r="D36" s="15">
        <v>50</v>
      </c>
      <c r="E36" s="15">
        <f t="shared" si="6"/>
        <v>17529</v>
      </c>
      <c r="F36" s="10">
        <f t="shared" si="7"/>
        <v>350580</v>
      </c>
      <c r="G36" s="10">
        <f t="shared" si="8"/>
        <v>10060</v>
      </c>
      <c r="H36" s="10">
        <f>(G36-G37)/G36*100</f>
        <v>37.176938369781311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316</v>
      </c>
      <c r="C37" s="10">
        <v>19258</v>
      </c>
      <c r="D37" s="15">
        <v>50</v>
      </c>
      <c r="E37" s="15">
        <f t="shared" si="6"/>
        <v>19574</v>
      </c>
      <c r="F37" s="10">
        <f t="shared" si="7"/>
        <v>391480</v>
      </c>
      <c r="G37" s="10">
        <f t="shared" si="8"/>
        <v>6320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254</v>
      </c>
      <c r="C39" s="10">
        <v>13762</v>
      </c>
      <c r="D39" s="15">
        <v>50</v>
      </c>
      <c r="E39" s="15">
        <f t="shared" si="6"/>
        <v>14016</v>
      </c>
      <c r="F39" s="10">
        <f t="shared" si="7"/>
        <v>280320</v>
      </c>
      <c r="G39" s="10">
        <f>(1000/D39)*B39</f>
        <v>5080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0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16" workbookViewId="0">
      <selection activeCell="B28" sqref="B28:C33"/>
    </sheetView>
  </sheetViews>
  <sheetFormatPr defaultRowHeight="14.4" x14ac:dyDescent="0.3"/>
  <cols>
    <col min="1" max="1" width="16.5546875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44621</v>
      </c>
      <c r="B4" s="25">
        <v>7</v>
      </c>
      <c r="C4" s="10">
        <v>160</v>
      </c>
      <c r="D4" s="15">
        <v>4759</v>
      </c>
      <c r="E4" s="15">
        <f>+C4+D4</f>
        <v>4919</v>
      </c>
      <c r="F4" s="13">
        <v>50</v>
      </c>
      <c r="G4" s="13">
        <f>(1000/F4)*C4</f>
        <v>3200</v>
      </c>
      <c r="I4" s="10">
        <v>154</v>
      </c>
      <c r="J4" s="15">
        <v>4336</v>
      </c>
      <c r="K4" s="15">
        <f t="shared" ref="K4:K20" si="0">+I4+J4</f>
        <v>4490</v>
      </c>
      <c r="L4" s="13">
        <v>50</v>
      </c>
      <c r="M4" s="10">
        <f t="shared" ref="M4:O19" si="1">+(C4-I4)/C4*100</f>
        <v>3.75</v>
      </c>
      <c r="N4" s="10">
        <f t="shared" si="1"/>
        <v>8.8884219373818034</v>
      </c>
      <c r="O4" s="10">
        <f t="shared" si="1"/>
        <v>8.721284813986582</v>
      </c>
      <c r="P4" s="13"/>
    </row>
    <row r="5" spans="1:18" s="10" customFormat="1" x14ac:dyDescent="0.3">
      <c r="A5" s="14">
        <v>44621</v>
      </c>
      <c r="B5" s="16" t="s">
        <v>37</v>
      </c>
      <c r="C5" s="10">
        <v>78</v>
      </c>
      <c r="D5" s="15">
        <v>4043</v>
      </c>
      <c r="E5" s="15">
        <f t="shared" ref="E5:E20" si="2">+C5+D5</f>
        <v>4121</v>
      </c>
      <c r="F5" s="13">
        <v>50</v>
      </c>
      <c r="G5" s="13">
        <f t="shared" ref="G5:G20" si="3">(1000/F5)*C5</f>
        <v>1560</v>
      </c>
      <c r="I5" s="10">
        <v>218</v>
      </c>
      <c r="J5" s="15">
        <v>2468</v>
      </c>
      <c r="K5" s="15">
        <f t="shared" si="0"/>
        <v>2686</v>
      </c>
      <c r="L5" s="13">
        <v>50</v>
      </c>
      <c r="M5" s="10">
        <f t="shared" si="1"/>
        <v>-179.4871794871795</v>
      </c>
      <c r="N5" s="10">
        <f t="shared" si="1"/>
        <v>38.956220628246349</v>
      </c>
      <c r="O5" s="10">
        <f t="shared" si="1"/>
        <v>34.821645231739865</v>
      </c>
      <c r="P5" s="13"/>
    </row>
    <row r="6" spans="1:18" s="10" customFormat="1" x14ac:dyDescent="0.3">
      <c r="A6" s="14">
        <v>44621</v>
      </c>
      <c r="B6" s="16" t="s">
        <v>39</v>
      </c>
      <c r="C6" s="10">
        <v>91</v>
      </c>
      <c r="D6" s="10">
        <v>4121</v>
      </c>
      <c r="E6" s="15">
        <f t="shared" si="2"/>
        <v>4212</v>
      </c>
      <c r="F6" s="13">
        <v>50</v>
      </c>
      <c r="G6" s="13">
        <f t="shared" si="3"/>
        <v>1820</v>
      </c>
      <c r="H6" s="10" t="s">
        <v>194</v>
      </c>
      <c r="I6" s="10">
        <v>180</v>
      </c>
      <c r="J6" s="15">
        <v>6049</v>
      </c>
      <c r="K6" s="15">
        <f t="shared" si="0"/>
        <v>6229</v>
      </c>
      <c r="L6" s="13">
        <v>50</v>
      </c>
      <c r="M6" s="10">
        <f t="shared" si="1"/>
        <v>-97.802197802197796</v>
      </c>
      <c r="N6" s="10">
        <f t="shared" si="1"/>
        <v>-46.784760980344572</v>
      </c>
      <c r="O6" s="10">
        <f t="shared" si="1"/>
        <v>-47.886989553656221</v>
      </c>
      <c r="P6" s="13"/>
    </row>
    <row r="7" spans="1:18" s="10" customFormat="1" x14ac:dyDescent="0.3">
      <c r="A7" s="14">
        <v>44621</v>
      </c>
      <c r="B7" s="16" t="s">
        <v>38</v>
      </c>
      <c r="C7" s="10">
        <v>195</v>
      </c>
      <c r="D7" s="10">
        <v>9237</v>
      </c>
      <c r="E7" s="15">
        <f t="shared" si="2"/>
        <v>9432</v>
      </c>
      <c r="F7" s="13">
        <v>50</v>
      </c>
      <c r="G7" s="13">
        <f t="shared" si="3"/>
        <v>3900</v>
      </c>
      <c r="I7" s="10">
        <v>202</v>
      </c>
      <c r="J7" s="15">
        <v>5210</v>
      </c>
      <c r="K7" s="15">
        <f t="shared" si="0"/>
        <v>5412</v>
      </c>
      <c r="L7" s="13">
        <v>50</v>
      </c>
      <c r="M7" s="10">
        <f t="shared" si="1"/>
        <v>-3.5897435897435894</v>
      </c>
      <c r="N7" s="10">
        <f t="shared" si="1"/>
        <v>43.596405759445709</v>
      </c>
      <c r="O7" s="10">
        <f t="shared" si="1"/>
        <v>42.62086513994911</v>
      </c>
      <c r="P7" s="13"/>
    </row>
    <row r="8" spans="1:18" s="10" customFormat="1" x14ac:dyDescent="0.3">
      <c r="A8" s="14">
        <v>44621</v>
      </c>
      <c r="B8" s="16" t="s">
        <v>36</v>
      </c>
      <c r="C8" s="10">
        <v>324</v>
      </c>
      <c r="D8" s="15">
        <v>5286</v>
      </c>
      <c r="E8" s="15">
        <f t="shared" si="2"/>
        <v>5610</v>
      </c>
      <c r="F8" s="13">
        <v>50</v>
      </c>
      <c r="G8" s="13">
        <f t="shared" si="3"/>
        <v>6480</v>
      </c>
      <c r="I8" s="10">
        <v>182</v>
      </c>
      <c r="J8" s="15">
        <v>6510</v>
      </c>
      <c r="K8" s="15">
        <f t="shared" si="0"/>
        <v>6692</v>
      </c>
      <c r="L8" s="13">
        <v>50</v>
      </c>
      <c r="M8" s="10">
        <f t="shared" si="1"/>
        <v>43.827160493827158</v>
      </c>
      <c r="N8" s="10">
        <f t="shared" si="1"/>
        <v>-23.15550510783201</v>
      </c>
      <c r="O8" s="10">
        <f t="shared" si="1"/>
        <v>-19.286987522281642</v>
      </c>
      <c r="P8" s="13"/>
    </row>
    <row r="9" spans="1:18" s="10" customFormat="1" x14ac:dyDescent="0.3">
      <c r="A9" s="14">
        <v>44621</v>
      </c>
      <c r="B9" s="16" t="s">
        <v>203</v>
      </c>
      <c r="C9" s="10">
        <v>295</v>
      </c>
      <c r="D9" s="15">
        <v>4195</v>
      </c>
      <c r="E9" s="15">
        <f t="shared" si="2"/>
        <v>4490</v>
      </c>
      <c r="F9" s="13">
        <v>50</v>
      </c>
      <c r="G9" s="13">
        <f t="shared" si="3"/>
        <v>5900</v>
      </c>
      <c r="I9" s="10">
        <v>280</v>
      </c>
      <c r="J9" s="15">
        <v>3593</v>
      </c>
      <c r="K9" s="15">
        <f t="shared" si="0"/>
        <v>3873</v>
      </c>
      <c r="L9" s="13">
        <v>50</v>
      </c>
      <c r="M9" s="10">
        <f t="shared" si="1"/>
        <v>5.0847457627118651</v>
      </c>
      <c r="N9" s="10">
        <f t="shared" si="1"/>
        <v>14.350417163289631</v>
      </c>
      <c r="O9" s="10">
        <f t="shared" si="1"/>
        <v>13.741648106904231</v>
      </c>
      <c r="P9" s="13"/>
    </row>
    <row r="10" spans="1:18" s="10" customFormat="1" x14ac:dyDescent="0.3">
      <c r="A10" s="14">
        <v>44621</v>
      </c>
      <c r="B10" s="16" t="s">
        <v>204</v>
      </c>
      <c r="C10" s="10">
        <v>92</v>
      </c>
      <c r="D10" s="15">
        <v>3337</v>
      </c>
      <c r="E10" s="15">
        <f t="shared" si="2"/>
        <v>3429</v>
      </c>
      <c r="F10" s="13">
        <v>50</v>
      </c>
      <c r="G10" s="13">
        <f t="shared" si="3"/>
        <v>1840</v>
      </c>
      <c r="I10" s="10">
        <v>57</v>
      </c>
      <c r="J10" s="15">
        <v>2861</v>
      </c>
      <c r="K10" s="15">
        <f t="shared" si="0"/>
        <v>2918</v>
      </c>
      <c r="L10" s="13">
        <v>50</v>
      </c>
      <c r="M10" s="10">
        <f t="shared" si="1"/>
        <v>38.04347826086957</v>
      </c>
      <c r="N10" s="10">
        <f t="shared" si="1"/>
        <v>14.264309259814203</v>
      </c>
      <c r="O10" s="10">
        <f t="shared" si="1"/>
        <v>14.902303878681829</v>
      </c>
      <c r="P10" s="13"/>
    </row>
    <row r="11" spans="1:18" s="10" customFormat="1" x14ac:dyDescent="0.3">
      <c r="A11" s="14">
        <v>44621</v>
      </c>
      <c r="B11" s="16" t="s">
        <v>205</v>
      </c>
      <c r="C11" s="10">
        <v>709</v>
      </c>
      <c r="D11" s="15">
        <v>4765</v>
      </c>
      <c r="E11" s="15">
        <f t="shared" si="2"/>
        <v>5474</v>
      </c>
      <c r="F11" s="13">
        <v>50</v>
      </c>
      <c r="G11" s="13">
        <f t="shared" si="3"/>
        <v>14180</v>
      </c>
      <c r="I11" s="10">
        <v>245</v>
      </c>
      <c r="J11" s="15">
        <v>1949</v>
      </c>
      <c r="K11" s="15">
        <f t="shared" si="0"/>
        <v>2194</v>
      </c>
      <c r="L11" s="13">
        <v>50</v>
      </c>
      <c r="M11" s="10">
        <f t="shared" si="1"/>
        <v>65.444287729196049</v>
      </c>
      <c r="N11" s="10">
        <f t="shared" si="1"/>
        <v>59.097586568730321</v>
      </c>
      <c r="O11" s="10">
        <f t="shared" si="1"/>
        <v>59.919620021921816</v>
      </c>
      <c r="P11" s="13"/>
    </row>
    <row r="12" spans="1:18" s="10" customFormat="1" x14ac:dyDescent="0.3">
      <c r="A12" s="14">
        <v>44621</v>
      </c>
      <c r="B12" s="16" t="s">
        <v>206</v>
      </c>
      <c r="C12" s="10">
        <v>193</v>
      </c>
      <c r="D12" s="15">
        <v>5328</v>
      </c>
      <c r="E12" s="15">
        <f t="shared" si="2"/>
        <v>5521</v>
      </c>
      <c r="F12" s="13">
        <v>50</v>
      </c>
      <c r="G12" s="13">
        <f t="shared" si="3"/>
        <v>3860</v>
      </c>
      <c r="I12" s="10">
        <v>159</v>
      </c>
      <c r="J12" s="15">
        <v>5864</v>
      </c>
      <c r="K12" s="15">
        <f t="shared" si="0"/>
        <v>6023</v>
      </c>
      <c r="L12" s="13">
        <v>50</v>
      </c>
      <c r="M12" s="10">
        <f t="shared" si="1"/>
        <v>17.616580310880828</v>
      </c>
      <c r="N12" s="10">
        <f t="shared" si="1"/>
        <v>-10.06006006006006</v>
      </c>
      <c r="O12" s="10">
        <f t="shared" si="1"/>
        <v>-9.0925556964318055</v>
      </c>
      <c r="P12" s="13"/>
    </row>
    <row r="13" spans="1:18" s="10" customFormat="1" x14ac:dyDescent="0.3">
      <c r="A13" s="14">
        <v>44621</v>
      </c>
      <c r="B13" s="16" t="s">
        <v>42</v>
      </c>
      <c r="C13" s="10">
        <v>355</v>
      </c>
      <c r="D13" s="15">
        <v>4232</v>
      </c>
      <c r="E13" s="15">
        <f t="shared" si="2"/>
        <v>4587</v>
      </c>
      <c r="F13" s="13">
        <v>50</v>
      </c>
      <c r="G13" s="13">
        <f t="shared" si="3"/>
        <v>7100</v>
      </c>
      <c r="I13" s="10">
        <v>174</v>
      </c>
      <c r="J13" s="15">
        <v>3961</v>
      </c>
      <c r="K13" s="15">
        <f t="shared" si="0"/>
        <v>4135</v>
      </c>
      <c r="L13" s="13">
        <v>50</v>
      </c>
      <c r="M13" s="10">
        <f t="shared" si="1"/>
        <v>50.985915492957744</v>
      </c>
      <c r="N13" s="10">
        <f t="shared" si="1"/>
        <v>6.4035916824196599</v>
      </c>
      <c r="O13" s="10">
        <f t="shared" si="1"/>
        <v>9.8539350337911493</v>
      </c>
    </row>
    <row r="14" spans="1:18" s="10" customFormat="1" x14ac:dyDescent="0.3">
      <c r="A14" s="14">
        <v>44621</v>
      </c>
      <c r="B14" s="16" t="s">
        <v>43</v>
      </c>
      <c r="C14" s="10">
        <v>117</v>
      </c>
      <c r="D14" s="15">
        <v>3356</v>
      </c>
      <c r="E14" s="15">
        <f t="shared" si="2"/>
        <v>3473</v>
      </c>
      <c r="F14" s="13">
        <v>50</v>
      </c>
      <c r="G14" s="13">
        <f t="shared" si="3"/>
        <v>2340</v>
      </c>
      <c r="I14" s="10">
        <v>56</v>
      </c>
      <c r="J14" s="15">
        <v>3850</v>
      </c>
      <c r="K14" s="15">
        <f t="shared" si="0"/>
        <v>3906</v>
      </c>
      <c r="L14" s="13">
        <v>50</v>
      </c>
      <c r="M14" s="10">
        <f t="shared" si="1"/>
        <v>52.136752136752143</v>
      </c>
      <c r="N14" s="10">
        <f t="shared" si="1"/>
        <v>-14.719904648390941</v>
      </c>
      <c r="O14" s="10">
        <f t="shared" si="1"/>
        <v>-12.467607255974663</v>
      </c>
    </row>
    <row r="15" spans="1:18" s="10" customFormat="1" x14ac:dyDescent="0.3">
      <c r="A15" s="14">
        <v>44621</v>
      </c>
      <c r="B15" s="16" t="s">
        <v>40</v>
      </c>
      <c r="C15" s="15">
        <v>683</v>
      </c>
      <c r="D15" s="15">
        <v>3308</v>
      </c>
      <c r="E15" s="15">
        <f>+C15+D15</f>
        <v>3991</v>
      </c>
      <c r="F15" s="13">
        <v>50</v>
      </c>
      <c r="G15" s="13">
        <f t="shared" si="3"/>
        <v>13660</v>
      </c>
      <c r="I15" s="15">
        <v>203</v>
      </c>
      <c r="J15" s="15">
        <v>7349</v>
      </c>
      <c r="K15" s="15">
        <f t="shared" si="0"/>
        <v>7552</v>
      </c>
      <c r="L15" s="13">
        <v>50</v>
      </c>
      <c r="M15" s="10">
        <f t="shared" si="1"/>
        <v>70.278184480234259</v>
      </c>
      <c r="N15" s="10">
        <f t="shared" si="1"/>
        <v>-122.15840386940751</v>
      </c>
      <c r="O15" s="10">
        <f t="shared" si="1"/>
        <v>-89.225757955399658</v>
      </c>
    </row>
    <row r="16" spans="1:18" s="10" customFormat="1" x14ac:dyDescent="0.3">
      <c r="A16" s="14">
        <v>44621</v>
      </c>
      <c r="B16" s="16" t="s">
        <v>41</v>
      </c>
      <c r="C16" s="10">
        <v>290</v>
      </c>
      <c r="D16" s="15">
        <v>4942</v>
      </c>
      <c r="E16" s="15">
        <f t="shared" si="2"/>
        <v>5232</v>
      </c>
      <c r="F16" s="13">
        <v>50</v>
      </c>
      <c r="G16" s="13">
        <f t="shared" si="3"/>
        <v>5800</v>
      </c>
      <c r="I16" s="10">
        <v>159</v>
      </c>
      <c r="J16" s="15">
        <v>2320</v>
      </c>
      <c r="K16" s="15">
        <f t="shared" si="0"/>
        <v>2479</v>
      </c>
      <c r="L16" s="13">
        <v>50</v>
      </c>
      <c r="M16" s="10">
        <f t="shared" si="1"/>
        <v>45.172413793103452</v>
      </c>
      <c r="N16" s="10">
        <f t="shared" si="1"/>
        <v>53.05544314042897</v>
      </c>
      <c r="O16" s="10">
        <f t="shared" si="1"/>
        <v>52.618501529051983</v>
      </c>
      <c r="P16" s="13"/>
    </row>
    <row r="17" spans="1:18" s="10" customFormat="1" x14ac:dyDescent="0.3">
      <c r="A17" s="14">
        <v>44621</v>
      </c>
      <c r="B17" s="16" t="s">
        <v>207</v>
      </c>
      <c r="C17" s="10">
        <v>443</v>
      </c>
      <c r="D17" s="15">
        <v>5355</v>
      </c>
      <c r="E17" s="15">
        <f t="shared" si="2"/>
        <v>5798</v>
      </c>
      <c r="F17" s="13">
        <v>50</v>
      </c>
      <c r="G17" s="13">
        <f t="shared" si="3"/>
        <v>8860</v>
      </c>
      <c r="I17" s="10">
        <v>48</v>
      </c>
      <c r="J17" s="15">
        <v>5402</v>
      </c>
      <c r="K17" s="15">
        <f t="shared" si="0"/>
        <v>5450</v>
      </c>
      <c r="L17" s="13">
        <v>50</v>
      </c>
      <c r="M17" s="10">
        <f t="shared" si="1"/>
        <v>89.164785553047395</v>
      </c>
      <c r="N17" s="10">
        <f t="shared" si="1"/>
        <v>-0.87768440709617179</v>
      </c>
      <c r="O17" s="10">
        <f t="shared" si="1"/>
        <v>6.0020696791997237</v>
      </c>
      <c r="P17" s="27"/>
    </row>
    <row r="18" spans="1:18" s="10" customFormat="1" x14ac:dyDescent="0.3">
      <c r="A18" s="14">
        <v>44621</v>
      </c>
      <c r="B18" s="16" t="s">
        <v>208</v>
      </c>
      <c r="C18" s="10">
        <v>159</v>
      </c>
      <c r="D18" s="15">
        <v>3957</v>
      </c>
      <c r="E18" s="15">
        <f t="shared" si="2"/>
        <v>4116</v>
      </c>
      <c r="F18" s="13">
        <v>50</v>
      </c>
      <c r="G18" s="13">
        <f t="shared" si="3"/>
        <v>3180</v>
      </c>
      <c r="I18" s="10">
        <v>95</v>
      </c>
      <c r="J18" s="15">
        <v>2878</v>
      </c>
      <c r="K18" s="15">
        <f t="shared" si="0"/>
        <v>2973</v>
      </c>
      <c r="L18" s="13">
        <v>50</v>
      </c>
      <c r="M18" s="10">
        <f t="shared" si="1"/>
        <v>40.25157232704403</v>
      </c>
      <c r="N18" s="10">
        <f t="shared" si="1"/>
        <v>27.268132423553197</v>
      </c>
      <c r="O18" s="10">
        <f t="shared" si="1"/>
        <v>27.769679300291543</v>
      </c>
      <c r="P18" s="13"/>
    </row>
    <row r="19" spans="1:18" s="10" customFormat="1" x14ac:dyDescent="0.3">
      <c r="A19" s="14">
        <v>44621</v>
      </c>
      <c r="B19" s="16" t="s">
        <v>209</v>
      </c>
      <c r="C19" s="10">
        <v>236</v>
      </c>
      <c r="D19" s="15">
        <v>3948</v>
      </c>
      <c r="E19" s="15">
        <f t="shared" si="2"/>
        <v>4184</v>
      </c>
      <c r="F19" s="13">
        <v>50</v>
      </c>
      <c r="G19" s="13">
        <f t="shared" si="3"/>
        <v>4720</v>
      </c>
      <c r="I19" s="10">
        <v>153</v>
      </c>
      <c r="J19" s="15">
        <v>3920</v>
      </c>
      <c r="K19" s="15">
        <f t="shared" si="0"/>
        <v>4073</v>
      </c>
      <c r="L19" s="13">
        <v>50</v>
      </c>
      <c r="M19" s="10">
        <f t="shared" si="1"/>
        <v>35.16949152542373</v>
      </c>
      <c r="N19" s="10">
        <f t="shared" si="1"/>
        <v>0.70921985815602839</v>
      </c>
      <c r="O19" s="10">
        <f t="shared" si="1"/>
        <v>2.652963671128107</v>
      </c>
      <c r="P19" s="27"/>
    </row>
    <row r="20" spans="1:18" s="10" customFormat="1" x14ac:dyDescent="0.3">
      <c r="A20" s="14">
        <v>44621</v>
      </c>
      <c r="B20" s="16" t="s">
        <v>210</v>
      </c>
      <c r="C20" s="10">
        <v>80</v>
      </c>
      <c r="D20" s="15">
        <v>2992</v>
      </c>
      <c r="E20" s="15">
        <f t="shared" si="2"/>
        <v>3072</v>
      </c>
      <c r="F20" s="13">
        <v>50</v>
      </c>
      <c r="G20" s="13">
        <f t="shared" si="3"/>
        <v>1600</v>
      </c>
      <c r="I20" s="10">
        <v>37</v>
      </c>
      <c r="J20" s="15">
        <v>3666</v>
      </c>
      <c r="K20" s="15">
        <f t="shared" si="0"/>
        <v>3703</v>
      </c>
      <c r="L20" s="13">
        <v>50</v>
      </c>
      <c r="M20" s="10">
        <f t="shared" ref="M20:O20" si="4">+(C20-I20)/C20*100</f>
        <v>53.75</v>
      </c>
      <c r="N20" s="10">
        <f t="shared" si="4"/>
        <v>-22.526737967914439</v>
      </c>
      <c r="O20" s="10">
        <f t="shared" si="4"/>
        <v>-20.540364583333336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0"/>
      <c r="B23" s="10"/>
      <c r="C23" s="10"/>
      <c r="D23" s="10"/>
      <c r="E23" s="10"/>
      <c r="F23" s="13">
        <f>AVERAGE(G4:G20)</f>
        <v>5294.1176470588234</v>
      </c>
      <c r="G23" s="13">
        <f>_xlfn.STDEV.S(G4:G20)</f>
        <v>3876.6529681278048</v>
      </c>
      <c r="H23" s="10"/>
      <c r="I23" s="10"/>
      <c r="J23" s="10"/>
      <c r="K23" s="10"/>
      <c r="L23" s="10" t="s">
        <v>192</v>
      </c>
      <c r="M23" s="10">
        <f>AVERAGE(M5:M20)</f>
        <v>20.377890436682957</v>
      </c>
      <c r="N23" s="10">
        <f>_xlfn.STDEV.S(M5:M20)</f>
        <v>67.887567346864685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AVERAGE(G13:G20)</f>
        <v>5907.5</v>
      </c>
      <c r="G24" s="13">
        <f>_xlfn.STDEV.S(G13:G20)</f>
        <v>3971.0227182139652</v>
      </c>
      <c r="H24" s="10"/>
      <c r="I24" s="10"/>
      <c r="J24" s="10"/>
      <c r="K24" s="10">
        <v>8</v>
      </c>
      <c r="L24" s="13">
        <f>AVERAGE(M13:M20)</f>
        <v>54.61363941357034</v>
      </c>
      <c r="M24" s="13">
        <f>_xlfn.STDEV.S(M13:M20)</f>
        <v>17.454763964809679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4942.5</v>
      </c>
      <c r="G25" s="13">
        <f>_xlfn.STDEV.S(G6:G12)</f>
        <v>4254.64004408856</v>
      </c>
      <c r="H25" s="10"/>
      <c r="I25" s="10"/>
      <c r="J25" s="10"/>
      <c r="K25" s="10">
        <v>7.5</v>
      </c>
      <c r="L25" s="13">
        <f>AVERAGE(M5:M12)</f>
        <v>-13.857858540204425</v>
      </c>
      <c r="M25" s="13">
        <f>_xlfn.STDEV.S(M5:M12)</f>
        <v>83.018725409667709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>
        <v>312420</v>
      </c>
      <c r="C28" s="10">
        <v>189861</v>
      </c>
      <c r="D28" s="15">
        <v>50</v>
      </c>
      <c r="E28" s="15">
        <f>B28+C28</f>
        <v>502281</v>
      </c>
      <c r="F28" s="10">
        <f>(1000/D28)*E28</f>
        <v>10045620</v>
      </c>
      <c r="G28" s="10">
        <f>(1000/D28)*B28</f>
        <v>6248400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>
        <v>239369</v>
      </c>
      <c r="C29" s="10"/>
      <c r="D29" s="15">
        <v>50</v>
      </c>
      <c r="E29" s="15">
        <f t="shared" ref="E29:E39" si="5">B29+C29</f>
        <v>239369</v>
      </c>
      <c r="F29" s="10">
        <f t="shared" ref="F29:F39" si="6">(1000/D29)*E29</f>
        <v>4787380</v>
      </c>
      <c r="G29" s="10">
        <f t="shared" ref="G29:G37" si="7">(1000/D29)*B29</f>
        <v>4787380</v>
      </c>
      <c r="H29" s="17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>
        <f>B28-B29</f>
        <v>73051</v>
      </c>
      <c r="C30" s="10"/>
      <c r="D30" s="15">
        <v>50</v>
      </c>
      <c r="E30" s="15">
        <f t="shared" si="5"/>
        <v>73051</v>
      </c>
      <c r="F30" s="10">
        <f t="shared" si="6"/>
        <v>1461020</v>
      </c>
      <c r="G30" s="10">
        <f t="shared" si="7"/>
        <v>1461020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>
        <v>339734</v>
      </c>
      <c r="C31" s="10"/>
      <c r="D31" s="15">
        <v>50</v>
      </c>
      <c r="E31" s="15">
        <f t="shared" si="5"/>
        <v>339734</v>
      </c>
      <c r="F31" s="10">
        <f t="shared" si="6"/>
        <v>6794680</v>
      </c>
      <c r="G31" s="10">
        <f t="shared" si="7"/>
        <v>6794680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>
        <v>197600</v>
      </c>
      <c r="C32" s="10"/>
      <c r="D32" s="15">
        <v>50</v>
      </c>
      <c r="E32" s="15">
        <f t="shared" si="5"/>
        <v>197600</v>
      </c>
      <c r="F32" s="10">
        <f t="shared" si="6"/>
        <v>3952000</v>
      </c>
      <c r="G32" s="10">
        <f t="shared" si="7"/>
        <v>3952000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>
        <f>B31-B32</f>
        <v>142134</v>
      </c>
      <c r="C33" s="10"/>
      <c r="D33" s="15">
        <v>50</v>
      </c>
      <c r="E33" s="15">
        <f t="shared" si="5"/>
        <v>142134</v>
      </c>
      <c r="F33" s="10">
        <f t="shared" si="6"/>
        <v>2842680</v>
      </c>
      <c r="G33" s="10">
        <f t="shared" si="7"/>
        <v>2842680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741</v>
      </c>
      <c r="C36" s="10">
        <v>10510</v>
      </c>
      <c r="D36" s="15">
        <v>50</v>
      </c>
      <c r="E36" s="15">
        <f t="shared" si="5"/>
        <v>11251</v>
      </c>
      <c r="F36" s="10">
        <f t="shared" si="6"/>
        <v>225020</v>
      </c>
      <c r="G36" s="10">
        <f t="shared" si="7"/>
        <v>14820</v>
      </c>
      <c r="H36" s="10">
        <f>(G36-G37)/G36*100</f>
        <v>82.321187584345481</v>
      </c>
      <c r="I36" s="10">
        <f>(C36-C37)/C36</f>
        <v>0.31741198858230257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131</v>
      </c>
      <c r="C37" s="10">
        <v>7174</v>
      </c>
      <c r="D37" s="15">
        <v>50</v>
      </c>
      <c r="E37" s="15">
        <f t="shared" si="5"/>
        <v>7305</v>
      </c>
      <c r="F37" s="10">
        <f t="shared" si="6"/>
        <v>146100</v>
      </c>
      <c r="G37" s="10">
        <f t="shared" si="7"/>
        <v>2620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77</v>
      </c>
      <c r="C39" s="10">
        <v>2826</v>
      </c>
      <c r="D39" s="15">
        <v>50</v>
      </c>
      <c r="E39" s="15">
        <f t="shared" si="5"/>
        <v>2903</v>
      </c>
      <c r="F39" s="10">
        <f t="shared" si="6"/>
        <v>58060</v>
      </c>
      <c r="G39" s="10">
        <f>(1000/D39)*B39</f>
        <v>1540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0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22" workbookViewId="0">
      <selection activeCell="B28" sqref="B28:G33"/>
    </sheetView>
  </sheetViews>
  <sheetFormatPr defaultRowHeight="14.4" x14ac:dyDescent="0.3"/>
  <cols>
    <col min="1" max="1" width="16.5546875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44622</v>
      </c>
      <c r="B4" s="25">
        <v>7</v>
      </c>
      <c r="C4" s="10">
        <v>177</v>
      </c>
      <c r="D4" s="15">
        <v>5923</v>
      </c>
      <c r="E4" s="15">
        <f>+C4+D4</f>
        <v>6100</v>
      </c>
      <c r="F4" s="13">
        <v>50</v>
      </c>
      <c r="G4" s="13">
        <f>(1000/F4)*C4</f>
        <v>3540</v>
      </c>
      <c r="I4" s="10">
        <v>227</v>
      </c>
      <c r="J4" s="15">
        <v>11292</v>
      </c>
      <c r="K4" s="15">
        <f t="shared" ref="K4:K20" si="0">+I4+J4</f>
        <v>11519</v>
      </c>
      <c r="L4" s="13">
        <v>50</v>
      </c>
      <c r="M4" s="10">
        <f t="shared" ref="M4:O19" si="1">+(C4-I4)/C4*100</f>
        <v>-28.248587570621471</v>
      </c>
      <c r="N4" s="10">
        <f t="shared" si="1"/>
        <v>-90.646631774438617</v>
      </c>
      <c r="O4" s="10">
        <f t="shared" si="1"/>
        <v>-88.836065573770497</v>
      </c>
      <c r="P4" s="13"/>
    </row>
    <row r="5" spans="1:18" s="10" customFormat="1" x14ac:dyDescent="0.3">
      <c r="A5" s="14">
        <v>44622</v>
      </c>
      <c r="B5" s="16" t="s">
        <v>37</v>
      </c>
      <c r="C5" s="10">
        <v>257</v>
      </c>
      <c r="D5" s="15">
        <v>14628</v>
      </c>
      <c r="E5" s="15">
        <f t="shared" ref="E5:E20" si="2">+C5+D5</f>
        <v>14885</v>
      </c>
      <c r="F5" s="13">
        <v>50</v>
      </c>
      <c r="G5" s="13">
        <f t="shared" ref="G5:G20" si="3">(1000/F5)*C5</f>
        <v>5140</v>
      </c>
      <c r="I5" s="10">
        <v>108</v>
      </c>
      <c r="J5" s="15">
        <v>3604</v>
      </c>
      <c r="K5" s="15">
        <f t="shared" si="0"/>
        <v>3712</v>
      </c>
      <c r="L5" s="13">
        <v>50</v>
      </c>
      <c r="M5" s="10">
        <f t="shared" si="1"/>
        <v>57.976653696498062</v>
      </c>
      <c r="N5" s="10">
        <f t="shared" si="1"/>
        <v>75.362318840579718</v>
      </c>
      <c r="O5" s="10">
        <f t="shared" si="1"/>
        <v>75.062143097077595</v>
      </c>
      <c r="P5" s="13"/>
    </row>
    <row r="6" spans="1:18" s="10" customFormat="1" x14ac:dyDescent="0.3">
      <c r="A6" s="14">
        <v>44622</v>
      </c>
      <c r="B6" s="16" t="s">
        <v>39</v>
      </c>
      <c r="C6" s="10">
        <v>288</v>
      </c>
      <c r="D6" s="10">
        <v>10980</v>
      </c>
      <c r="E6" s="15">
        <f t="shared" si="2"/>
        <v>11268</v>
      </c>
      <c r="F6" s="13">
        <v>50</v>
      </c>
      <c r="G6" s="13">
        <f t="shared" si="3"/>
        <v>5760</v>
      </c>
      <c r="H6" s="10" t="s">
        <v>194</v>
      </c>
      <c r="I6" s="10">
        <v>126</v>
      </c>
      <c r="J6" s="15">
        <v>13733</v>
      </c>
      <c r="K6" s="15">
        <f t="shared" si="0"/>
        <v>13859</v>
      </c>
      <c r="L6" s="13">
        <v>50</v>
      </c>
      <c r="M6" s="10">
        <f t="shared" si="1"/>
        <v>56.25</v>
      </c>
      <c r="N6" s="10">
        <f t="shared" si="1"/>
        <v>-25.072859744990893</v>
      </c>
      <c r="O6" s="10">
        <f t="shared" si="1"/>
        <v>-22.994320198793041</v>
      </c>
      <c r="P6" s="13"/>
    </row>
    <row r="7" spans="1:18" s="10" customFormat="1" x14ac:dyDescent="0.3">
      <c r="A7" s="14">
        <v>44622</v>
      </c>
      <c r="B7" s="16" t="s">
        <v>38</v>
      </c>
      <c r="C7" s="10">
        <v>148</v>
      </c>
      <c r="D7" s="10">
        <v>5389</v>
      </c>
      <c r="E7" s="15">
        <f t="shared" si="2"/>
        <v>5537</v>
      </c>
      <c r="F7" s="13">
        <v>50</v>
      </c>
      <c r="G7" s="13">
        <f t="shared" si="3"/>
        <v>2960</v>
      </c>
      <c r="I7" s="10">
        <v>135</v>
      </c>
      <c r="J7" s="15">
        <v>10314</v>
      </c>
      <c r="K7" s="15">
        <f t="shared" ref="K7" si="4">+I7+J7</f>
        <v>10449</v>
      </c>
      <c r="L7" s="13">
        <v>50</v>
      </c>
      <c r="M7" s="10">
        <f t="shared" si="1"/>
        <v>8.7837837837837842</v>
      </c>
      <c r="N7" s="10">
        <f t="shared" si="1"/>
        <v>-91.389868250139173</v>
      </c>
      <c r="O7" s="10">
        <f t="shared" si="1"/>
        <v>-88.712299078923607</v>
      </c>
      <c r="P7" s="13"/>
    </row>
    <row r="8" spans="1:18" s="10" customFormat="1" x14ac:dyDescent="0.3">
      <c r="A8" s="14">
        <v>44622</v>
      </c>
      <c r="B8" s="16" t="s">
        <v>36</v>
      </c>
      <c r="C8" s="10">
        <v>138</v>
      </c>
      <c r="D8" s="15">
        <v>11044</v>
      </c>
      <c r="E8" s="15">
        <f t="shared" si="2"/>
        <v>11182</v>
      </c>
      <c r="F8" s="13">
        <v>50</v>
      </c>
      <c r="G8" s="13">
        <f t="shared" si="3"/>
        <v>2760</v>
      </c>
      <c r="I8" s="10">
        <v>104</v>
      </c>
      <c r="J8" s="15">
        <v>4769</v>
      </c>
      <c r="K8" s="15">
        <f t="shared" si="0"/>
        <v>4873</v>
      </c>
      <c r="L8" s="13">
        <v>50</v>
      </c>
      <c r="M8" s="10">
        <f t="shared" si="1"/>
        <v>24.637681159420293</v>
      </c>
      <c r="N8" s="10">
        <f t="shared" si="1"/>
        <v>56.81818181818182</v>
      </c>
      <c r="O8" s="10">
        <f t="shared" si="1"/>
        <v>56.421033804328381</v>
      </c>
      <c r="P8" s="13"/>
    </row>
    <row r="9" spans="1:18" s="10" customFormat="1" x14ac:dyDescent="0.3">
      <c r="A9" s="14">
        <v>44622</v>
      </c>
      <c r="B9" s="16" t="s">
        <v>203</v>
      </c>
      <c r="C9" s="10">
        <v>246</v>
      </c>
      <c r="D9" s="15">
        <v>10983</v>
      </c>
      <c r="E9" s="15">
        <f t="shared" si="2"/>
        <v>11229</v>
      </c>
      <c r="F9" s="13">
        <v>50</v>
      </c>
      <c r="G9" s="13">
        <f t="shared" si="3"/>
        <v>4920</v>
      </c>
      <c r="I9" s="10">
        <v>82</v>
      </c>
      <c r="J9" s="15">
        <v>6403</v>
      </c>
      <c r="K9" s="15">
        <f t="shared" si="0"/>
        <v>6485</v>
      </c>
      <c r="L9" s="13">
        <v>50</v>
      </c>
      <c r="M9" s="10">
        <f t="shared" si="1"/>
        <v>66.666666666666657</v>
      </c>
      <c r="N9" s="10">
        <f t="shared" si="1"/>
        <v>41.700810343257757</v>
      </c>
      <c r="O9" s="10">
        <f t="shared" si="1"/>
        <v>42.24775135809066</v>
      </c>
      <c r="P9" s="13"/>
    </row>
    <row r="10" spans="1:18" s="10" customFormat="1" x14ac:dyDescent="0.3">
      <c r="A10" s="14">
        <v>44622</v>
      </c>
      <c r="B10" s="16" t="s">
        <v>204</v>
      </c>
      <c r="C10" s="10">
        <v>170</v>
      </c>
      <c r="D10" s="15">
        <v>5895</v>
      </c>
      <c r="E10" s="15">
        <f t="shared" si="2"/>
        <v>6065</v>
      </c>
      <c r="F10" s="13">
        <v>50</v>
      </c>
      <c r="G10" s="13">
        <f t="shared" si="3"/>
        <v>3400</v>
      </c>
      <c r="I10" s="10">
        <v>109</v>
      </c>
      <c r="J10" s="15">
        <v>9231</v>
      </c>
      <c r="K10" s="15">
        <f t="shared" si="0"/>
        <v>9340</v>
      </c>
      <c r="L10" s="13">
        <v>50</v>
      </c>
      <c r="M10" s="10">
        <f t="shared" si="1"/>
        <v>35.882352941176471</v>
      </c>
      <c r="N10" s="10">
        <f t="shared" si="1"/>
        <v>-56.590330788804067</v>
      </c>
      <c r="O10" s="10">
        <f t="shared" si="1"/>
        <v>-53.998351195383343</v>
      </c>
      <c r="P10" s="13"/>
    </row>
    <row r="11" spans="1:18" s="10" customFormat="1" x14ac:dyDescent="0.3">
      <c r="A11" s="14">
        <v>44622</v>
      </c>
      <c r="B11" s="16" t="s">
        <v>205</v>
      </c>
      <c r="C11" s="10">
        <v>130</v>
      </c>
      <c r="D11" s="15">
        <v>5025</v>
      </c>
      <c r="E11" s="15">
        <f t="shared" si="2"/>
        <v>5155</v>
      </c>
      <c r="F11" s="13">
        <v>50</v>
      </c>
      <c r="G11" s="13">
        <f t="shared" si="3"/>
        <v>2600</v>
      </c>
      <c r="I11" s="10">
        <v>127</v>
      </c>
      <c r="J11" s="15">
        <v>5035</v>
      </c>
      <c r="K11" s="15">
        <f t="shared" si="0"/>
        <v>5162</v>
      </c>
      <c r="L11" s="13">
        <v>50</v>
      </c>
      <c r="M11" s="10">
        <f t="shared" si="1"/>
        <v>2.3076923076923079</v>
      </c>
      <c r="N11" s="10">
        <f t="shared" si="1"/>
        <v>-0.19900497512437809</v>
      </c>
      <c r="O11" s="10">
        <f t="shared" si="1"/>
        <v>-0.13579049466537341</v>
      </c>
      <c r="P11" s="13"/>
    </row>
    <row r="12" spans="1:18" s="10" customFormat="1" x14ac:dyDescent="0.3">
      <c r="A12" s="14">
        <v>44622</v>
      </c>
      <c r="B12" s="16" t="s">
        <v>206</v>
      </c>
      <c r="C12" s="10">
        <v>180</v>
      </c>
      <c r="D12" s="15">
        <v>5076</v>
      </c>
      <c r="E12" s="15">
        <f t="shared" si="2"/>
        <v>5256</v>
      </c>
      <c r="F12" s="13">
        <v>50</v>
      </c>
      <c r="G12" s="13">
        <f t="shared" si="3"/>
        <v>3600</v>
      </c>
      <c r="I12" s="10">
        <v>108</v>
      </c>
      <c r="J12" s="15">
        <v>5087</v>
      </c>
      <c r="K12" s="15">
        <f t="shared" si="0"/>
        <v>5195</v>
      </c>
      <c r="L12" s="13">
        <v>50</v>
      </c>
      <c r="M12" s="10">
        <f t="shared" si="1"/>
        <v>40</v>
      </c>
      <c r="N12" s="10">
        <f t="shared" si="1"/>
        <v>-0.21670606776989756</v>
      </c>
      <c r="O12" s="10">
        <f t="shared" si="1"/>
        <v>1.1605783866057837</v>
      </c>
      <c r="P12" s="13"/>
    </row>
    <row r="13" spans="1:18" s="10" customFormat="1" x14ac:dyDescent="0.3">
      <c r="A13" s="14">
        <v>44622</v>
      </c>
      <c r="B13" s="16" t="s">
        <v>42</v>
      </c>
      <c r="C13" s="10">
        <v>195</v>
      </c>
      <c r="D13" s="15">
        <v>6279</v>
      </c>
      <c r="E13" s="15">
        <f t="shared" si="2"/>
        <v>6474</v>
      </c>
      <c r="F13" s="13">
        <v>50</v>
      </c>
      <c r="G13" s="13">
        <f t="shared" si="3"/>
        <v>3900</v>
      </c>
      <c r="I13" s="10">
        <v>125</v>
      </c>
      <c r="J13" s="15">
        <v>11836</v>
      </c>
      <c r="K13" s="15">
        <f t="shared" si="0"/>
        <v>11961</v>
      </c>
      <c r="L13" s="13">
        <v>50</v>
      </c>
      <c r="M13" s="10">
        <f t="shared" si="1"/>
        <v>35.897435897435898</v>
      </c>
      <c r="N13" s="10">
        <f t="shared" si="1"/>
        <v>-88.501353718745023</v>
      </c>
      <c r="O13" s="10">
        <f t="shared" si="1"/>
        <v>-84.754402224281748</v>
      </c>
    </row>
    <row r="14" spans="1:18" s="10" customFormat="1" x14ac:dyDescent="0.3">
      <c r="A14" s="14">
        <v>44622</v>
      </c>
      <c r="B14" s="16" t="s">
        <v>43</v>
      </c>
      <c r="C14" s="10">
        <v>244</v>
      </c>
      <c r="D14" s="15">
        <v>7759</v>
      </c>
      <c r="E14" s="15">
        <f t="shared" si="2"/>
        <v>8003</v>
      </c>
      <c r="F14" s="13">
        <v>50</v>
      </c>
      <c r="G14" s="13">
        <f t="shared" si="3"/>
        <v>4880</v>
      </c>
      <c r="I14" s="10">
        <v>91</v>
      </c>
      <c r="J14" s="15">
        <v>10597</v>
      </c>
      <c r="K14" s="15">
        <f t="shared" si="0"/>
        <v>10688</v>
      </c>
      <c r="L14" s="13">
        <v>50</v>
      </c>
      <c r="M14" s="10">
        <f t="shared" si="1"/>
        <v>62.704918032786885</v>
      </c>
      <c r="N14" s="10">
        <f t="shared" si="1"/>
        <v>-36.576878463719552</v>
      </c>
      <c r="O14" s="10">
        <f t="shared" si="1"/>
        <v>-33.549918780457325</v>
      </c>
    </row>
    <row r="15" spans="1:18" s="10" customFormat="1" x14ac:dyDescent="0.3">
      <c r="A15" s="14">
        <v>44622</v>
      </c>
      <c r="B15" s="16" t="s">
        <v>40</v>
      </c>
      <c r="C15" s="15">
        <v>345</v>
      </c>
      <c r="D15" s="15">
        <v>6076</v>
      </c>
      <c r="E15" s="15">
        <f>+C15+D15</f>
        <v>6421</v>
      </c>
      <c r="F15" s="13">
        <v>50</v>
      </c>
      <c r="G15" s="13">
        <f t="shared" si="3"/>
        <v>6900</v>
      </c>
      <c r="I15" s="15">
        <v>86</v>
      </c>
      <c r="J15" s="15">
        <v>5919</v>
      </c>
      <c r="K15" s="15">
        <f t="shared" si="0"/>
        <v>6005</v>
      </c>
      <c r="L15" s="13">
        <v>50</v>
      </c>
      <c r="M15" s="10">
        <f t="shared" si="1"/>
        <v>75.072463768115938</v>
      </c>
      <c r="N15" s="10">
        <f t="shared" si="1"/>
        <v>2.5839368005266623</v>
      </c>
      <c r="O15" s="10">
        <f t="shared" si="1"/>
        <v>6.4787416290297468</v>
      </c>
    </row>
    <row r="16" spans="1:18" s="10" customFormat="1" x14ac:dyDescent="0.3">
      <c r="A16" s="14">
        <v>44622</v>
      </c>
      <c r="B16" s="16" t="s">
        <v>41</v>
      </c>
      <c r="C16" s="10">
        <v>238</v>
      </c>
      <c r="D16" s="15">
        <v>7424</v>
      </c>
      <c r="E16" s="15">
        <f t="shared" si="2"/>
        <v>7662</v>
      </c>
      <c r="F16" s="13">
        <v>50</v>
      </c>
      <c r="G16" s="13">
        <f t="shared" si="3"/>
        <v>4760</v>
      </c>
      <c r="I16" s="10">
        <v>113</v>
      </c>
      <c r="J16" s="15">
        <v>7900</v>
      </c>
      <c r="K16" s="15">
        <f t="shared" si="0"/>
        <v>8013</v>
      </c>
      <c r="L16" s="13">
        <v>50</v>
      </c>
      <c r="M16" s="10">
        <f t="shared" si="1"/>
        <v>52.52100840336135</v>
      </c>
      <c r="N16" s="10">
        <f t="shared" si="1"/>
        <v>-6.4116379310344831</v>
      </c>
      <c r="O16" s="10">
        <f t="shared" si="1"/>
        <v>-4.5810493343774468</v>
      </c>
      <c r="P16" s="13"/>
    </row>
    <row r="17" spans="1:18" s="10" customFormat="1" x14ac:dyDescent="0.3">
      <c r="A17" s="14">
        <v>44622</v>
      </c>
      <c r="B17" s="16" t="s">
        <v>207</v>
      </c>
      <c r="C17" s="10">
        <v>181</v>
      </c>
      <c r="D17" s="15">
        <v>5399</v>
      </c>
      <c r="E17" s="15">
        <f t="shared" si="2"/>
        <v>5580</v>
      </c>
      <c r="F17" s="13">
        <v>50</v>
      </c>
      <c r="G17" s="13">
        <f t="shared" si="3"/>
        <v>3620</v>
      </c>
      <c r="I17" s="10">
        <v>83</v>
      </c>
      <c r="J17" s="15">
        <v>7697</v>
      </c>
      <c r="K17" s="15">
        <f t="shared" si="0"/>
        <v>7780</v>
      </c>
      <c r="L17" s="13">
        <v>50</v>
      </c>
      <c r="M17" s="10">
        <f t="shared" si="1"/>
        <v>54.143646408839771</v>
      </c>
      <c r="N17" s="10">
        <f t="shared" si="1"/>
        <v>-42.563437673643264</v>
      </c>
      <c r="O17" s="10">
        <f t="shared" si="1"/>
        <v>-39.426523297491038</v>
      </c>
      <c r="P17" s="27"/>
    </row>
    <row r="18" spans="1:18" s="10" customFormat="1" x14ac:dyDescent="0.3">
      <c r="A18" s="14">
        <v>44622</v>
      </c>
      <c r="B18" s="16" t="s">
        <v>208</v>
      </c>
      <c r="C18" s="10">
        <v>130</v>
      </c>
      <c r="D18" s="15">
        <v>8241</v>
      </c>
      <c r="E18" s="15">
        <f t="shared" si="2"/>
        <v>8371</v>
      </c>
      <c r="F18" s="13">
        <v>50</v>
      </c>
      <c r="G18" s="13">
        <f t="shared" si="3"/>
        <v>2600</v>
      </c>
      <c r="I18" s="10">
        <v>101</v>
      </c>
      <c r="J18" s="15">
        <v>4288</v>
      </c>
      <c r="K18" s="15">
        <f t="shared" si="0"/>
        <v>4389</v>
      </c>
      <c r="L18" s="13">
        <v>50</v>
      </c>
      <c r="M18" s="10">
        <f t="shared" si="1"/>
        <v>22.30769230769231</v>
      </c>
      <c r="N18" s="10">
        <f t="shared" si="1"/>
        <v>47.967479674796749</v>
      </c>
      <c r="O18" s="10">
        <f t="shared" si="1"/>
        <v>47.568988173455978</v>
      </c>
      <c r="P18" s="13"/>
    </row>
    <row r="19" spans="1:18" s="10" customFormat="1" x14ac:dyDescent="0.3">
      <c r="A19" s="14">
        <v>44622</v>
      </c>
      <c r="B19" s="16" t="s">
        <v>209</v>
      </c>
      <c r="C19" s="10">
        <v>306</v>
      </c>
      <c r="D19" s="15">
        <v>5279</v>
      </c>
      <c r="E19" s="15">
        <f t="shared" si="2"/>
        <v>5585</v>
      </c>
      <c r="F19" s="13">
        <v>50</v>
      </c>
      <c r="G19" s="13">
        <f t="shared" si="3"/>
        <v>6120</v>
      </c>
      <c r="I19" s="10">
        <v>139</v>
      </c>
      <c r="J19" s="15">
        <v>4758</v>
      </c>
      <c r="K19" s="15">
        <f t="shared" si="0"/>
        <v>4897</v>
      </c>
      <c r="L19" s="13">
        <v>50</v>
      </c>
      <c r="M19" s="10">
        <f t="shared" si="1"/>
        <v>54.575163398692808</v>
      </c>
      <c r="N19" s="10">
        <f t="shared" si="1"/>
        <v>9.8692934267853758</v>
      </c>
      <c r="O19" s="10">
        <f t="shared" si="1"/>
        <v>12.318710832587287</v>
      </c>
      <c r="P19" s="27"/>
    </row>
    <row r="20" spans="1:18" s="10" customFormat="1" x14ac:dyDescent="0.3">
      <c r="A20" s="14">
        <v>44622</v>
      </c>
      <c r="B20" s="16" t="s">
        <v>210</v>
      </c>
      <c r="C20" s="10">
        <v>213</v>
      </c>
      <c r="D20" s="15">
        <v>6495</v>
      </c>
      <c r="E20" s="15">
        <f t="shared" si="2"/>
        <v>6708</v>
      </c>
      <c r="F20" s="13">
        <v>50</v>
      </c>
      <c r="G20" s="13">
        <f t="shared" si="3"/>
        <v>4260</v>
      </c>
      <c r="I20" s="10">
        <v>78</v>
      </c>
      <c r="J20" s="15">
        <v>4255</v>
      </c>
      <c r="K20" s="15">
        <f t="shared" si="0"/>
        <v>4333</v>
      </c>
      <c r="L20" s="13">
        <v>50</v>
      </c>
      <c r="M20" s="10">
        <f t="shared" ref="M20:O20" si="5">+(C20-I20)/C20*100</f>
        <v>63.380281690140848</v>
      </c>
      <c r="N20" s="10">
        <f t="shared" si="5"/>
        <v>34.488067744418785</v>
      </c>
      <c r="O20" s="10">
        <f t="shared" si="5"/>
        <v>35.405485986881338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0"/>
      <c r="B23" s="10"/>
      <c r="C23" s="10"/>
      <c r="D23" s="10"/>
      <c r="E23" s="10"/>
      <c r="F23" s="13">
        <f>AVERAGE(G4:G20)</f>
        <v>4218.8235294117649</v>
      </c>
      <c r="G23" s="13">
        <f>_xlfn.STDEV.S(G4:G20)</f>
        <v>1279.1299892551042</v>
      </c>
      <c r="H23" s="10"/>
      <c r="I23" s="10"/>
      <c r="J23" s="10"/>
      <c r="K23" s="10"/>
      <c r="L23" s="10" t="s">
        <v>192</v>
      </c>
      <c r="M23" s="10">
        <f>AVERAGE(M5:M20)</f>
        <v>44.569215028893964</v>
      </c>
      <c r="N23" s="10">
        <f>_xlfn.STDEV.S(M5:M20)</f>
        <v>21.297479180349022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AVERAGE(G13:G20)</f>
        <v>4630</v>
      </c>
      <c r="G24" s="13">
        <f>_xlfn.STDEV.S(G13:G20)</f>
        <v>1376.4965881333876</v>
      </c>
      <c r="H24" s="10"/>
      <c r="I24" s="10"/>
      <c r="J24" s="10"/>
      <c r="K24" s="10">
        <v>8</v>
      </c>
      <c r="L24" s="13">
        <f>AVERAGE(M13:M20)</f>
        <v>52.575326238383234</v>
      </c>
      <c r="M24" s="13">
        <f>_xlfn.STDEV.S(M13:M20)</f>
        <v>16.588380212436189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3892.5</v>
      </c>
      <c r="G25" s="13">
        <f>_xlfn.STDEV.S(G6:G12)</f>
        <v>1188.2600324684431</v>
      </c>
      <c r="H25" s="10"/>
      <c r="I25" s="10"/>
      <c r="J25" s="10"/>
      <c r="K25" s="10">
        <v>7.5</v>
      </c>
      <c r="L25" s="13">
        <f>AVERAGE(M5:M12)</f>
        <v>36.563103819404702</v>
      </c>
      <c r="M25" s="13">
        <f>_xlfn.STDEV.S(M5:M12)</f>
        <v>23.458028530837876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>
        <v>62788</v>
      </c>
      <c r="C28" s="10">
        <v>30346</v>
      </c>
      <c r="D28" s="15">
        <v>50</v>
      </c>
      <c r="E28" s="15">
        <f>B28+C28</f>
        <v>93134</v>
      </c>
      <c r="F28" s="10">
        <f>(1000/D28)*E28</f>
        <v>1862680</v>
      </c>
      <c r="G28" s="10">
        <f>(1000/D28)*B28</f>
        <v>1255760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>
        <v>32066</v>
      </c>
      <c r="C29" s="10"/>
      <c r="D29" s="15">
        <v>50</v>
      </c>
      <c r="E29" s="15">
        <f t="shared" ref="E29:E39" si="6">B29+C29</f>
        <v>32066</v>
      </c>
      <c r="F29" s="10">
        <f t="shared" ref="F29:F39" si="7">(1000/D29)*E29</f>
        <v>641320</v>
      </c>
      <c r="G29" s="10">
        <f t="shared" ref="G29:G37" si="8">(1000/D29)*B29</f>
        <v>641320</v>
      </c>
      <c r="H29" s="17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>
        <f>B28-B29</f>
        <v>30722</v>
      </c>
      <c r="C30" s="10"/>
      <c r="D30" s="15">
        <v>50</v>
      </c>
      <c r="E30" s="15">
        <f t="shared" si="6"/>
        <v>30722</v>
      </c>
      <c r="F30" s="10">
        <f t="shared" si="7"/>
        <v>614440</v>
      </c>
      <c r="G30" s="10">
        <f t="shared" si="8"/>
        <v>614440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>
        <v>69889</v>
      </c>
      <c r="C31" s="10">
        <v>29081</v>
      </c>
      <c r="D31" s="15">
        <v>50</v>
      </c>
      <c r="E31" s="15">
        <f t="shared" si="6"/>
        <v>98970</v>
      </c>
      <c r="F31" s="10">
        <f t="shared" si="7"/>
        <v>1979400</v>
      </c>
      <c r="G31" s="10">
        <f t="shared" si="8"/>
        <v>1397780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>
        <v>39268</v>
      </c>
      <c r="C32" s="10"/>
      <c r="D32" s="15">
        <v>50</v>
      </c>
      <c r="E32" s="15">
        <f t="shared" si="6"/>
        <v>39268</v>
      </c>
      <c r="F32" s="10">
        <f t="shared" si="7"/>
        <v>785360</v>
      </c>
      <c r="G32" s="10">
        <f t="shared" si="8"/>
        <v>785360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>
        <f>B31-B32</f>
        <v>30621</v>
      </c>
      <c r="C33" s="10"/>
      <c r="D33" s="15">
        <v>50</v>
      </c>
      <c r="E33" s="15">
        <f t="shared" si="6"/>
        <v>30621</v>
      </c>
      <c r="F33" s="10">
        <f t="shared" si="7"/>
        <v>612420</v>
      </c>
      <c r="G33" s="10">
        <f t="shared" si="8"/>
        <v>612420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261</v>
      </c>
      <c r="C36" s="10">
        <v>6520</v>
      </c>
      <c r="D36" s="15">
        <v>50</v>
      </c>
      <c r="E36" s="15">
        <f t="shared" si="6"/>
        <v>6781</v>
      </c>
      <c r="F36" s="10">
        <f t="shared" si="7"/>
        <v>135620</v>
      </c>
      <c r="G36" s="10">
        <f t="shared" si="8"/>
        <v>5220</v>
      </c>
      <c r="H36" s="10">
        <f>(G36-G37)/G36*100</f>
        <v>53.639846743295017</v>
      </c>
      <c r="I36" s="10">
        <f>(C36-C37)/C36</f>
        <v>0.10751533742331289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121</v>
      </c>
      <c r="C37" s="10">
        <v>5819</v>
      </c>
      <c r="D37" s="15">
        <v>50</v>
      </c>
      <c r="E37" s="15">
        <f t="shared" si="6"/>
        <v>5940</v>
      </c>
      <c r="F37" s="10">
        <f t="shared" si="7"/>
        <v>118800</v>
      </c>
      <c r="G37" s="10">
        <f t="shared" si="8"/>
        <v>2420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69</v>
      </c>
      <c r="C39" s="10">
        <v>3134</v>
      </c>
      <c r="D39" s="15">
        <v>50</v>
      </c>
      <c r="E39" s="15">
        <f t="shared" si="6"/>
        <v>3203</v>
      </c>
      <c r="F39" s="10">
        <f t="shared" si="7"/>
        <v>64060</v>
      </c>
      <c r="G39" s="10">
        <f>(1000/D39)*B39</f>
        <v>1380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 t="s">
        <v>248</v>
      </c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>
        <v>7.5</v>
      </c>
      <c r="B42" s="10">
        <v>153</v>
      </c>
      <c r="C42" s="10">
        <v>3413</v>
      </c>
      <c r="D42" s="15">
        <v>50</v>
      </c>
      <c r="E42" s="15">
        <f t="shared" ref="E42" si="9">B42+C42</f>
        <v>3566</v>
      </c>
      <c r="F42" s="10">
        <f t="shared" ref="F42" si="10">(1000/D42)*E42</f>
        <v>71320</v>
      </c>
      <c r="G42" s="10">
        <f>(1000/D42)*B42</f>
        <v>3060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>
        <v>8</v>
      </c>
      <c r="B43" s="15">
        <v>154</v>
      </c>
      <c r="C43" s="10">
        <v>3377</v>
      </c>
      <c r="D43" s="15">
        <v>50</v>
      </c>
      <c r="E43" s="15">
        <f t="shared" ref="E43" si="11">B43+C43</f>
        <v>3531</v>
      </c>
      <c r="F43" s="10">
        <f t="shared" ref="F43" si="12">(1000/D43)*E43</f>
        <v>70620</v>
      </c>
      <c r="G43" s="10">
        <f>(1000/D43)*B43</f>
        <v>3080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E1" workbookViewId="0">
      <selection activeCell="L25" sqref="L25"/>
    </sheetView>
  </sheetViews>
  <sheetFormatPr defaultRowHeight="14.4" x14ac:dyDescent="0.3"/>
  <cols>
    <col min="1" max="1" width="16.5546875" customWidth="1"/>
    <col min="9" max="9" width="12" bestFit="1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44630</v>
      </c>
      <c r="B4" s="25">
        <v>7</v>
      </c>
      <c r="C4" s="10">
        <v>219</v>
      </c>
      <c r="D4" s="15">
        <v>6509</v>
      </c>
      <c r="E4" s="15">
        <f>+C4+D4</f>
        <v>6728</v>
      </c>
      <c r="F4" s="13">
        <v>50</v>
      </c>
      <c r="G4" s="13">
        <f>(1000/F4)*C4</f>
        <v>4380</v>
      </c>
      <c r="I4" s="10">
        <v>190</v>
      </c>
      <c r="J4" s="15">
        <v>2441</v>
      </c>
      <c r="K4" s="15">
        <f>+I4+J4</f>
        <v>2631</v>
      </c>
      <c r="L4" s="13">
        <v>50</v>
      </c>
      <c r="M4" s="10">
        <f t="shared" ref="M4:O19" si="0">+(C4-I4)/C4*100</f>
        <v>13.24200913242009</v>
      </c>
      <c r="N4" s="10">
        <f t="shared" si="0"/>
        <v>62.498079582117072</v>
      </c>
      <c r="O4" s="10">
        <f t="shared" si="0"/>
        <v>60.894768133174793</v>
      </c>
      <c r="P4" s="13"/>
    </row>
    <row r="5" spans="1:18" s="10" customFormat="1" x14ac:dyDescent="0.3">
      <c r="A5" s="14">
        <v>44630</v>
      </c>
      <c r="B5" s="16" t="s">
        <v>37</v>
      </c>
      <c r="C5" s="10">
        <v>417</v>
      </c>
      <c r="D5" s="15">
        <v>8779</v>
      </c>
      <c r="E5" s="15">
        <f t="shared" ref="E5:E20" si="1">+C5+D5</f>
        <v>9196</v>
      </c>
      <c r="F5" s="13">
        <v>50</v>
      </c>
      <c r="G5" s="13">
        <f t="shared" ref="G5:G20" si="2">(1000/F5)*C5</f>
        <v>8340</v>
      </c>
      <c r="I5" s="10">
        <v>112</v>
      </c>
      <c r="J5" s="15">
        <v>2013</v>
      </c>
      <c r="K5" s="15">
        <f t="shared" ref="K5:K20" si="3">+I5+J5</f>
        <v>2125</v>
      </c>
      <c r="L5" s="13">
        <v>50</v>
      </c>
      <c r="M5" s="10">
        <f t="shared" si="0"/>
        <v>73.141486810551555</v>
      </c>
      <c r="N5" s="10">
        <f t="shared" si="0"/>
        <v>77.070281353229291</v>
      </c>
      <c r="O5" s="10">
        <f t="shared" si="0"/>
        <v>76.892127011744236</v>
      </c>
      <c r="P5" s="13"/>
    </row>
    <row r="6" spans="1:18" s="10" customFormat="1" x14ac:dyDescent="0.3">
      <c r="A6" s="14">
        <v>44630</v>
      </c>
      <c r="B6" s="16" t="s">
        <v>39</v>
      </c>
      <c r="C6" s="10">
        <v>313</v>
      </c>
      <c r="D6" s="10">
        <v>4408</v>
      </c>
      <c r="E6" s="15">
        <f t="shared" si="1"/>
        <v>4721</v>
      </c>
      <c r="F6" s="13">
        <v>50</v>
      </c>
      <c r="G6" s="13">
        <f t="shared" si="2"/>
        <v>6260</v>
      </c>
      <c r="H6" s="10" t="s">
        <v>194</v>
      </c>
      <c r="I6" s="10">
        <v>129</v>
      </c>
      <c r="J6" s="15">
        <v>2774</v>
      </c>
      <c r="K6" s="15">
        <f t="shared" si="3"/>
        <v>2903</v>
      </c>
      <c r="L6" s="13">
        <v>50</v>
      </c>
      <c r="M6" s="10">
        <f t="shared" si="0"/>
        <v>58.785942492012779</v>
      </c>
      <c r="N6" s="10">
        <f t="shared" si="0"/>
        <v>37.068965517241381</v>
      </c>
      <c r="O6" s="10">
        <f t="shared" si="0"/>
        <v>38.508790510485071</v>
      </c>
      <c r="P6" s="13"/>
    </row>
    <row r="7" spans="1:18" s="10" customFormat="1" x14ac:dyDescent="0.3">
      <c r="A7" s="14">
        <v>44630</v>
      </c>
      <c r="B7" s="16" t="s">
        <v>38</v>
      </c>
      <c r="C7" s="10">
        <v>111</v>
      </c>
      <c r="D7" s="10">
        <v>8594</v>
      </c>
      <c r="E7" s="15">
        <f t="shared" si="1"/>
        <v>8705</v>
      </c>
      <c r="F7" s="13">
        <v>50</v>
      </c>
      <c r="G7" s="13">
        <f t="shared" si="2"/>
        <v>2220</v>
      </c>
      <c r="I7" s="10">
        <v>113</v>
      </c>
      <c r="J7" s="15">
        <v>2420</v>
      </c>
      <c r="K7" s="15">
        <f t="shared" si="3"/>
        <v>2533</v>
      </c>
      <c r="L7" s="13">
        <v>50</v>
      </c>
      <c r="M7" s="10">
        <f t="shared" si="0"/>
        <v>-1.8018018018018018</v>
      </c>
      <c r="N7" s="10">
        <f t="shared" si="0"/>
        <v>71.840819176169418</v>
      </c>
      <c r="O7" s="10">
        <f t="shared" si="0"/>
        <v>70.901780585870185</v>
      </c>
      <c r="P7" s="13"/>
    </row>
    <row r="8" spans="1:18" s="10" customFormat="1" x14ac:dyDescent="0.3">
      <c r="A8" s="14">
        <v>44630</v>
      </c>
      <c r="B8" s="16" t="s">
        <v>36</v>
      </c>
      <c r="C8" s="10">
        <v>499</v>
      </c>
      <c r="D8" s="15">
        <v>5820</v>
      </c>
      <c r="E8" s="15">
        <f t="shared" si="1"/>
        <v>6319</v>
      </c>
      <c r="F8" s="13">
        <v>50</v>
      </c>
      <c r="G8" s="13">
        <f t="shared" si="2"/>
        <v>9980</v>
      </c>
      <c r="I8" s="10">
        <v>172</v>
      </c>
      <c r="J8" s="15">
        <v>3622</v>
      </c>
      <c r="K8" s="15">
        <f t="shared" si="3"/>
        <v>3794</v>
      </c>
      <c r="L8" s="13">
        <v>50</v>
      </c>
      <c r="M8" s="10">
        <f t="shared" si="0"/>
        <v>65.531062124248493</v>
      </c>
      <c r="N8" s="10">
        <f t="shared" si="0"/>
        <v>37.766323024054984</v>
      </c>
      <c r="O8" s="10">
        <f t="shared" si="0"/>
        <v>39.958854249090045</v>
      </c>
      <c r="P8" s="13"/>
    </row>
    <row r="9" spans="1:18" s="10" customFormat="1" x14ac:dyDescent="0.3">
      <c r="A9" s="14">
        <v>44630</v>
      </c>
      <c r="B9" s="16" t="s">
        <v>203</v>
      </c>
      <c r="C9" s="10">
        <v>86</v>
      </c>
      <c r="D9" s="15">
        <v>3337</v>
      </c>
      <c r="E9" s="15">
        <f t="shared" si="1"/>
        <v>3423</v>
      </c>
      <c r="F9" s="13">
        <v>50</v>
      </c>
      <c r="G9" s="13">
        <f t="shared" si="2"/>
        <v>1720</v>
      </c>
      <c r="I9" s="10">
        <v>61</v>
      </c>
      <c r="J9" s="15">
        <v>3209</v>
      </c>
      <c r="K9" s="15">
        <f t="shared" si="3"/>
        <v>3270</v>
      </c>
      <c r="L9" s="13">
        <v>50</v>
      </c>
      <c r="M9" s="10">
        <f t="shared" si="0"/>
        <v>29.069767441860467</v>
      </c>
      <c r="N9" s="10">
        <f t="shared" si="0"/>
        <v>3.8357806412945763</v>
      </c>
      <c r="O9" s="10">
        <f t="shared" si="0"/>
        <v>4.4697633654688866</v>
      </c>
      <c r="P9" s="13"/>
    </row>
    <row r="10" spans="1:18" s="10" customFormat="1" x14ac:dyDescent="0.3">
      <c r="A10" s="14">
        <v>44630</v>
      </c>
      <c r="B10" s="16" t="s">
        <v>204</v>
      </c>
      <c r="C10" s="10">
        <v>774</v>
      </c>
      <c r="D10" s="15">
        <v>3915</v>
      </c>
      <c r="E10" s="15">
        <f t="shared" si="1"/>
        <v>4689</v>
      </c>
      <c r="F10" s="13">
        <v>50</v>
      </c>
      <c r="G10" s="13">
        <f t="shared" si="2"/>
        <v>15480</v>
      </c>
      <c r="I10" s="10">
        <v>138</v>
      </c>
      <c r="J10" s="15">
        <v>2820</v>
      </c>
      <c r="K10" s="15">
        <f t="shared" si="3"/>
        <v>2958</v>
      </c>
      <c r="L10" s="13">
        <v>50</v>
      </c>
      <c r="M10" s="10">
        <f t="shared" si="0"/>
        <v>82.170542635658919</v>
      </c>
      <c r="N10" s="10">
        <f t="shared" si="0"/>
        <v>27.969348659003828</v>
      </c>
      <c r="O10" s="10">
        <f t="shared" si="0"/>
        <v>36.916186820217526</v>
      </c>
      <c r="P10" s="13"/>
    </row>
    <row r="11" spans="1:18" s="10" customFormat="1" x14ac:dyDescent="0.3">
      <c r="A11" s="14">
        <v>44630</v>
      </c>
      <c r="B11" s="16" t="s">
        <v>205</v>
      </c>
      <c r="C11" s="10">
        <v>413</v>
      </c>
      <c r="D11" s="15">
        <v>3955</v>
      </c>
      <c r="E11" s="15">
        <f t="shared" si="1"/>
        <v>4368</v>
      </c>
      <c r="F11" s="13">
        <v>50</v>
      </c>
      <c r="G11" s="13">
        <f t="shared" si="2"/>
        <v>8260</v>
      </c>
      <c r="I11" s="10">
        <v>139</v>
      </c>
      <c r="J11" s="15">
        <v>2867</v>
      </c>
      <c r="K11" s="15">
        <f t="shared" si="3"/>
        <v>3006</v>
      </c>
      <c r="L11" s="13">
        <v>50</v>
      </c>
      <c r="M11" s="10">
        <f t="shared" si="0"/>
        <v>66.343825665859569</v>
      </c>
      <c r="N11" s="10">
        <f t="shared" si="0"/>
        <v>27.509481668773706</v>
      </c>
      <c r="O11" s="10">
        <f t="shared" si="0"/>
        <v>31.181318681318682</v>
      </c>
      <c r="P11" s="13"/>
    </row>
    <row r="12" spans="1:18" s="10" customFormat="1" x14ac:dyDescent="0.3">
      <c r="A12" s="14">
        <v>44630</v>
      </c>
      <c r="B12" s="16" t="s">
        <v>206</v>
      </c>
      <c r="C12" s="10">
        <v>165</v>
      </c>
      <c r="D12" s="15">
        <v>5116</v>
      </c>
      <c r="E12" s="15">
        <f t="shared" si="1"/>
        <v>5281</v>
      </c>
      <c r="F12" s="13">
        <v>50</v>
      </c>
      <c r="G12" s="13">
        <f t="shared" si="2"/>
        <v>3300</v>
      </c>
      <c r="I12" s="10">
        <v>95</v>
      </c>
      <c r="J12" s="15">
        <v>2705</v>
      </c>
      <c r="K12" s="15">
        <f t="shared" si="3"/>
        <v>2800</v>
      </c>
      <c r="L12" s="13">
        <v>50</v>
      </c>
      <c r="M12" s="10">
        <f t="shared" si="0"/>
        <v>42.424242424242422</v>
      </c>
      <c r="N12" s="10">
        <f t="shared" si="0"/>
        <v>47.126661454261139</v>
      </c>
      <c r="O12" s="10">
        <f t="shared" si="0"/>
        <v>46.979738685854947</v>
      </c>
      <c r="P12" s="13"/>
    </row>
    <row r="13" spans="1:18" s="10" customFormat="1" x14ac:dyDescent="0.3">
      <c r="A13" s="14">
        <v>44630</v>
      </c>
      <c r="B13" s="16" t="s">
        <v>42</v>
      </c>
      <c r="C13" s="10">
        <v>281</v>
      </c>
      <c r="D13" s="15">
        <v>4595</v>
      </c>
      <c r="E13" s="15">
        <f>+C13+D13</f>
        <v>4876</v>
      </c>
      <c r="F13" s="13">
        <v>50</v>
      </c>
      <c r="G13" s="13">
        <f t="shared" si="2"/>
        <v>5620</v>
      </c>
      <c r="I13" s="10">
        <v>99</v>
      </c>
      <c r="J13" s="15">
        <v>6801</v>
      </c>
      <c r="K13" s="15">
        <f t="shared" si="3"/>
        <v>6900</v>
      </c>
      <c r="L13" s="13">
        <v>50</v>
      </c>
      <c r="M13" s="10">
        <f t="shared" si="0"/>
        <v>64.768683274021356</v>
      </c>
      <c r="N13" s="10">
        <f t="shared" si="0"/>
        <v>-48.008705114254624</v>
      </c>
      <c r="O13" s="10">
        <f t="shared" si="0"/>
        <v>-41.509433962264154</v>
      </c>
    </row>
    <row r="14" spans="1:18" s="10" customFormat="1" x14ac:dyDescent="0.3">
      <c r="A14" s="14">
        <v>44630</v>
      </c>
      <c r="B14" s="16" t="s">
        <v>43</v>
      </c>
      <c r="C14" s="10">
        <v>422</v>
      </c>
      <c r="D14" s="15">
        <v>4537</v>
      </c>
      <c r="E14" s="15">
        <f t="shared" si="1"/>
        <v>4959</v>
      </c>
      <c r="F14" s="13">
        <v>50</v>
      </c>
      <c r="G14" s="13">
        <f t="shared" si="2"/>
        <v>8440</v>
      </c>
      <c r="I14" s="10">
        <v>64</v>
      </c>
      <c r="J14" s="15">
        <v>1915</v>
      </c>
      <c r="K14" s="15">
        <f t="shared" si="3"/>
        <v>1979</v>
      </c>
      <c r="L14" s="13">
        <v>50</v>
      </c>
      <c r="M14" s="10">
        <f t="shared" si="0"/>
        <v>84.834123222748815</v>
      </c>
      <c r="N14" s="10">
        <f t="shared" si="0"/>
        <v>57.791492175446336</v>
      </c>
      <c r="O14" s="10">
        <f t="shared" si="0"/>
        <v>60.092760637225254</v>
      </c>
    </row>
    <row r="15" spans="1:18" s="10" customFormat="1" x14ac:dyDescent="0.3">
      <c r="A15" s="14">
        <v>44630</v>
      </c>
      <c r="B15" s="16" t="s">
        <v>40</v>
      </c>
      <c r="C15" s="15">
        <v>254</v>
      </c>
      <c r="D15" s="15">
        <v>3281</v>
      </c>
      <c r="E15" s="15">
        <f>+C15+D15</f>
        <v>3535</v>
      </c>
      <c r="F15" s="13">
        <v>50</v>
      </c>
      <c r="G15" s="13">
        <f t="shared" si="2"/>
        <v>5080</v>
      </c>
      <c r="I15" s="15">
        <v>72</v>
      </c>
      <c r="J15" s="15">
        <v>3470</v>
      </c>
      <c r="K15" s="15">
        <f t="shared" si="3"/>
        <v>3542</v>
      </c>
      <c r="L15" s="13">
        <v>50</v>
      </c>
      <c r="M15" s="10">
        <f t="shared" si="0"/>
        <v>71.653543307086608</v>
      </c>
      <c r="N15" s="10">
        <f t="shared" si="0"/>
        <v>-5.7604388905821393</v>
      </c>
      <c r="O15" s="10">
        <f t="shared" si="0"/>
        <v>-0.19801980198019803</v>
      </c>
    </row>
    <row r="16" spans="1:18" s="10" customFormat="1" x14ac:dyDescent="0.3">
      <c r="A16" s="14">
        <v>44630</v>
      </c>
      <c r="B16" s="16" t="s">
        <v>41</v>
      </c>
      <c r="C16" s="10">
        <v>488</v>
      </c>
      <c r="D16" s="15">
        <v>4301</v>
      </c>
      <c r="E16" s="15">
        <f>+C16+D16</f>
        <v>4789</v>
      </c>
      <c r="F16" s="13">
        <v>50</v>
      </c>
      <c r="G16" s="13">
        <f t="shared" si="2"/>
        <v>9760</v>
      </c>
      <c r="I16" s="10">
        <v>108</v>
      </c>
      <c r="J16" s="15">
        <v>8855</v>
      </c>
      <c r="K16" s="15">
        <f t="shared" si="3"/>
        <v>8963</v>
      </c>
      <c r="L16" s="13">
        <v>50</v>
      </c>
      <c r="M16" s="10">
        <f t="shared" si="0"/>
        <v>77.868852459016395</v>
      </c>
      <c r="N16" s="10">
        <f t="shared" si="0"/>
        <v>-105.88235294117648</v>
      </c>
      <c r="O16" s="10">
        <f t="shared" si="0"/>
        <v>-87.158070578408854</v>
      </c>
      <c r="P16" s="13"/>
    </row>
    <row r="17" spans="1:18" s="10" customFormat="1" x14ac:dyDescent="0.3">
      <c r="A17" s="14">
        <v>44630</v>
      </c>
      <c r="B17" s="16" t="s">
        <v>207</v>
      </c>
      <c r="C17" s="10">
        <v>178</v>
      </c>
      <c r="D17" s="15">
        <v>7083</v>
      </c>
      <c r="E17" s="15">
        <f t="shared" si="1"/>
        <v>7261</v>
      </c>
      <c r="F17" s="13">
        <v>50</v>
      </c>
      <c r="G17" s="13">
        <f t="shared" si="2"/>
        <v>3560</v>
      </c>
      <c r="I17" s="10">
        <v>105</v>
      </c>
      <c r="J17" s="15">
        <v>5067</v>
      </c>
      <c r="K17" s="15">
        <f t="shared" si="3"/>
        <v>5172</v>
      </c>
      <c r="L17" s="13">
        <v>50</v>
      </c>
      <c r="M17" s="10">
        <f t="shared" si="0"/>
        <v>41.011235955056179</v>
      </c>
      <c r="N17" s="10">
        <f t="shared" si="0"/>
        <v>28.46251588310038</v>
      </c>
      <c r="O17" s="10">
        <f t="shared" si="0"/>
        <v>28.770141853739155</v>
      </c>
      <c r="P17" s="27"/>
    </row>
    <row r="18" spans="1:18" s="10" customFormat="1" x14ac:dyDescent="0.3">
      <c r="A18" s="14">
        <v>44630</v>
      </c>
      <c r="B18" s="16" t="s">
        <v>208</v>
      </c>
      <c r="C18" s="10">
        <v>314</v>
      </c>
      <c r="D18" s="15">
        <v>6170</v>
      </c>
      <c r="E18" s="15">
        <f t="shared" si="1"/>
        <v>6484</v>
      </c>
      <c r="F18" s="13">
        <v>50</v>
      </c>
      <c r="G18" s="13">
        <f t="shared" si="2"/>
        <v>6280</v>
      </c>
      <c r="I18" s="10">
        <v>43</v>
      </c>
      <c r="J18" s="15">
        <v>2981</v>
      </c>
      <c r="K18" s="15">
        <f t="shared" si="3"/>
        <v>3024</v>
      </c>
      <c r="L18" s="13">
        <v>50</v>
      </c>
      <c r="M18" s="10">
        <f t="shared" si="0"/>
        <v>86.30573248407643</v>
      </c>
      <c r="N18" s="10">
        <f t="shared" si="0"/>
        <v>51.685575364667748</v>
      </c>
      <c r="O18" s="10">
        <f t="shared" si="0"/>
        <v>53.362122146822941</v>
      </c>
      <c r="P18" s="13"/>
    </row>
    <row r="19" spans="1:18" s="10" customFormat="1" x14ac:dyDescent="0.3">
      <c r="A19" s="14">
        <v>44630</v>
      </c>
      <c r="B19" s="16" t="s">
        <v>209</v>
      </c>
      <c r="C19" s="10">
        <v>338</v>
      </c>
      <c r="D19" s="15">
        <v>4944</v>
      </c>
      <c r="E19" s="15">
        <f t="shared" si="1"/>
        <v>5282</v>
      </c>
      <c r="F19" s="13">
        <v>50</v>
      </c>
      <c r="G19" s="13">
        <f t="shared" si="2"/>
        <v>6760</v>
      </c>
      <c r="I19" s="10">
        <v>159</v>
      </c>
      <c r="J19" s="15">
        <v>6754</v>
      </c>
      <c r="K19" s="15">
        <f t="shared" si="3"/>
        <v>6913</v>
      </c>
      <c r="L19" s="13">
        <v>50</v>
      </c>
      <c r="M19" s="10">
        <f t="shared" si="0"/>
        <v>52.95857988165681</v>
      </c>
      <c r="N19" s="10">
        <f t="shared" si="0"/>
        <v>-36.610032362459549</v>
      </c>
      <c r="O19" s="10">
        <f t="shared" si="0"/>
        <v>-30.878455130632336</v>
      </c>
      <c r="P19" s="27"/>
    </row>
    <row r="20" spans="1:18" s="10" customFormat="1" x14ac:dyDescent="0.3">
      <c r="A20" s="14">
        <v>44630</v>
      </c>
      <c r="B20" s="16" t="s">
        <v>210</v>
      </c>
      <c r="C20" s="10">
        <v>97</v>
      </c>
      <c r="D20" s="15">
        <v>3706</v>
      </c>
      <c r="E20" s="15">
        <f t="shared" si="1"/>
        <v>3803</v>
      </c>
      <c r="F20" s="13">
        <v>50</v>
      </c>
      <c r="G20" s="13">
        <f t="shared" si="2"/>
        <v>1940</v>
      </c>
      <c r="I20" s="10">
        <v>47</v>
      </c>
      <c r="J20" s="15">
        <v>2349</v>
      </c>
      <c r="K20" s="15">
        <f t="shared" si="3"/>
        <v>2396</v>
      </c>
      <c r="L20" s="13">
        <v>50</v>
      </c>
      <c r="M20" s="10">
        <f t="shared" ref="M20:O20" si="4">+(C20-I20)/C20*100</f>
        <v>51.546391752577314</v>
      </c>
      <c r="N20" s="10">
        <f t="shared" si="4"/>
        <v>36.616297895304911</v>
      </c>
      <c r="O20" s="10">
        <f t="shared" si="4"/>
        <v>36.997107546673682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0"/>
      <c r="B23" s="10"/>
      <c r="C23" s="10"/>
      <c r="D23" s="10"/>
      <c r="E23" s="10"/>
      <c r="F23" s="13">
        <f>AVERAGE(G4:G20)</f>
        <v>6316.4705882352937</v>
      </c>
      <c r="G23" s="13">
        <f>_xlfn.STDEV.S(G4:G20)</f>
        <v>3547.4937300446186</v>
      </c>
      <c r="H23" s="10"/>
      <c r="I23" s="10"/>
      <c r="J23" s="10"/>
      <c r="K23" s="10"/>
      <c r="L23" s="10" t="s">
        <v>192</v>
      </c>
      <c r="M23" s="10">
        <f>AVERAGE(M5:M20)</f>
        <v>59.163263133054514</v>
      </c>
      <c r="N23" s="10">
        <f>_xlfn.STDEV.S(M5:M20)</f>
        <v>23.207145912024426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AVERAGE(G13:G20)</f>
        <v>5930</v>
      </c>
      <c r="G24" s="13">
        <f>_xlfn.STDEV.S(G13:G20)</f>
        <v>2511.0043522747742</v>
      </c>
      <c r="H24" s="10"/>
      <c r="I24" s="10"/>
      <c r="J24" s="10"/>
      <c r="K24" s="10">
        <v>8</v>
      </c>
      <c r="L24" s="13">
        <f>AVERAGE(M13:M20)</f>
        <v>66.368392792029994</v>
      </c>
      <c r="M24" s="13">
        <f>_xlfn.STDEV.S(M13:M20)</f>
        <v>16.663618940487591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6945</v>
      </c>
      <c r="G25" s="13">
        <f>_xlfn.STDEV.S(G6:G12)</f>
        <v>4947.8980626216662</v>
      </c>
      <c r="H25" s="10"/>
      <c r="I25" s="10"/>
      <c r="J25" s="10"/>
      <c r="K25" s="10">
        <v>7.5</v>
      </c>
      <c r="L25" s="13">
        <f>AVERAGE(M5:M12)</f>
        <v>51.958133474079055</v>
      </c>
      <c r="M25" s="13">
        <f>_xlfn.STDEV.S(M5:M12)</f>
        <v>27.527177876551242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>
        <v>75403</v>
      </c>
      <c r="C28" s="10">
        <v>49757</v>
      </c>
      <c r="D28" s="15">
        <v>50</v>
      </c>
      <c r="E28" s="15">
        <f>B28+C28</f>
        <v>125160</v>
      </c>
      <c r="F28" s="10">
        <f>(1000/D28)*E28</f>
        <v>2503200</v>
      </c>
      <c r="G28" s="10">
        <f>(1000/D28)*B28</f>
        <v>1508060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>
        <v>45590</v>
      </c>
      <c r="C29" s="10"/>
      <c r="D29" s="15">
        <v>50</v>
      </c>
      <c r="E29" s="15">
        <f t="shared" ref="E29:E39" si="5">B29+C29</f>
        <v>45590</v>
      </c>
      <c r="F29" s="10">
        <f t="shared" ref="F29:F39" si="6">(1000/D29)*E29</f>
        <v>911800</v>
      </c>
      <c r="G29" s="10">
        <f t="shared" ref="G29:G37" si="7">(1000/D29)*B29</f>
        <v>911800</v>
      </c>
      <c r="H29" s="17"/>
      <c r="I29" s="10">
        <v>27620692416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>
        <f>B28-B29</f>
        <v>29813</v>
      </c>
      <c r="C30" s="10"/>
      <c r="D30" s="15">
        <v>50</v>
      </c>
      <c r="E30" s="15">
        <f t="shared" si="5"/>
        <v>29813</v>
      </c>
      <c r="F30" s="10">
        <f t="shared" si="6"/>
        <v>596260</v>
      </c>
      <c r="G30" s="10">
        <f t="shared" si="7"/>
        <v>596260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>
        <v>66792</v>
      </c>
      <c r="C31" s="10">
        <v>38895</v>
      </c>
      <c r="D31" s="15">
        <v>50</v>
      </c>
      <c r="E31" s="15">
        <f t="shared" si="5"/>
        <v>105687</v>
      </c>
      <c r="F31" s="10">
        <f t="shared" si="6"/>
        <v>2113740</v>
      </c>
      <c r="G31" s="10">
        <f t="shared" si="7"/>
        <v>1335840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>
        <v>40134</v>
      </c>
      <c r="C32" s="10"/>
      <c r="D32" s="15">
        <v>50</v>
      </c>
      <c r="E32" s="15">
        <f t="shared" si="5"/>
        <v>40134</v>
      </c>
      <c r="F32" s="10">
        <f t="shared" si="6"/>
        <v>802680</v>
      </c>
      <c r="G32" s="10">
        <f t="shared" si="7"/>
        <v>802680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>
        <f>B31-B32</f>
        <v>26658</v>
      </c>
      <c r="C33" s="10"/>
      <c r="D33" s="15">
        <v>50</v>
      </c>
      <c r="E33" s="15">
        <f t="shared" si="5"/>
        <v>26658</v>
      </c>
      <c r="F33" s="10">
        <f t="shared" si="6"/>
        <v>533160</v>
      </c>
      <c r="G33" s="10">
        <f t="shared" si="7"/>
        <v>533160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236</v>
      </c>
      <c r="C36" s="10">
        <v>5512</v>
      </c>
      <c r="D36" s="15">
        <v>50</v>
      </c>
      <c r="E36" s="15">
        <f t="shared" si="5"/>
        <v>5748</v>
      </c>
      <c r="F36" s="10">
        <f t="shared" si="6"/>
        <v>114960</v>
      </c>
      <c r="G36" s="10">
        <f t="shared" si="7"/>
        <v>4720</v>
      </c>
      <c r="H36" s="10">
        <f>(G36-G37)/G36*100</f>
        <v>31.35593220338983</v>
      </c>
      <c r="I36" s="10">
        <f>(C36-C37)/C36</f>
        <v>0.12481857764876633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162</v>
      </c>
      <c r="C37" s="10">
        <v>4824</v>
      </c>
      <c r="D37" s="15">
        <v>50</v>
      </c>
      <c r="E37" s="15">
        <f t="shared" si="5"/>
        <v>4986</v>
      </c>
      <c r="F37" s="10">
        <f t="shared" si="6"/>
        <v>99720</v>
      </c>
      <c r="G37" s="10">
        <f t="shared" si="7"/>
        <v>3240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107</v>
      </c>
      <c r="C39" s="10">
        <v>3852</v>
      </c>
      <c r="D39" s="15">
        <v>50</v>
      </c>
      <c r="E39" s="15">
        <f t="shared" si="5"/>
        <v>3959</v>
      </c>
      <c r="F39" s="10">
        <f t="shared" si="6"/>
        <v>79180</v>
      </c>
      <c r="G39" s="10">
        <f>(1000/D39)*B39</f>
        <v>2140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E1" workbookViewId="0">
      <selection activeCell="F25" sqref="F25"/>
    </sheetView>
  </sheetViews>
  <sheetFormatPr defaultRowHeight="14.4" x14ac:dyDescent="0.3"/>
  <cols>
    <col min="1" max="1" width="16.5546875" customWidth="1"/>
    <col min="9" max="9" width="12" bestFit="1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44634</v>
      </c>
      <c r="B4" s="25">
        <v>7</v>
      </c>
      <c r="C4" s="10">
        <v>320</v>
      </c>
      <c r="D4" s="15">
        <v>9422</v>
      </c>
      <c r="E4" s="15">
        <f>+C4+D4</f>
        <v>9742</v>
      </c>
      <c r="F4" s="13">
        <v>50</v>
      </c>
      <c r="G4" s="13">
        <f>(1000/F4)*C4</f>
        <v>6400</v>
      </c>
      <c r="I4" s="10">
        <v>176</v>
      </c>
      <c r="J4" s="15">
        <v>15029</v>
      </c>
      <c r="K4" s="15">
        <f t="shared" ref="K4:K20" si="0">+I4+J4</f>
        <v>15205</v>
      </c>
      <c r="L4" s="13">
        <v>50</v>
      </c>
      <c r="M4" s="10">
        <f t="shared" ref="M4:O19" si="1">+(C4-I4)/C4*100</f>
        <v>45</v>
      </c>
      <c r="N4" s="10">
        <f t="shared" si="1"/>
        <v>-59.509658246656763</v>
      </c>
      <c r="O4" s="10">
        <f t="shared" si="1"/>
        <v>-56.076780948470542</v>
      </c>
      <c r="P4" s="13"/>
    </row>
    <row r="5" spans="1:18" s="10" customFormat="1" x14ac:dyDescent="0.3">
      <c r="A5" s="14">
        <v>44634</v>
      </c>
      <c r="B5" s="16" t="s">
        <v>37</v>
      </c>
      <c r="C5" s="10">
        <v>248</v>
      </c>
      <c r="D5" s="15">
        <v>4789</v>
      </c>
      <c r="E5" s="15">
        <f t="shared" ref="E5:E20" si="2">+C5+D5</f>
        <v>5037</v>
      </c>
      <c r="F5" s="13">
        <v>50</v>
      </c>
      <c r="G5" s="13">
        <f t="shared" ref="G5:G20" si="3">(1000/F5)*C5</f>
        <v>4960</v>
      </c>
      <c r="I5" s="10">
        <v>66</v>
      </c>
      <c r="J5" s="15">
        <v>2644</v>
      </c>
      <c r="K5" s="15">
        <f t="shared" si="0"/>
        <v>2710</v>
      </c>
      <c r="L5" s="13">
        <v>50</v>
      </c>
      <c r="M5" s="10">
        <f t="shared" si="1"/>
        <v>73.387096774193552</v>
      </c>
      <c r="N5" s="10">
        <f t="shared" si="1"/>
        <v>44.790144080183751</v>
      </c>
      <c r="O5" s="10">
        <f t="shared" si="1"/>
        <v>46.198133809807423</v>
      </c>
      <c r="P5" s="13"/>
    </row>
    <row r="6" spans="1:18" s="10" customFormat="1" x14ac:dyDescent="0.3">
      <c r="A6" s="14">
        <v>44634</v>
      </c>
      <c r="B6" s="16" t="s">
        <v>39</v>
      </c>
      <c r="C6" s="10">
        <v>253</v>
      </c>
      <c r="D6" s="10">
        <v>4887</v>
      </c>
      <c r="E6" s="15">
        <f t="shared" si="2"/>
        <v>5140</v>
      </c>
      <c r="F6" s="13">
        <v>50</v>
      </c>
      <c r="G6" s="13">
        <f t="shared" si="3"/>
        <v>5060</v>
      </c>
      <c r="H6" s="10" t="s">
        <v>194</v>
      </c>
      <c r="I6" s="10">
        <v>97</v>
      </c>
      <c r="J6" s="15">
        <v>3483</v>
      </c>
      <c r="K6" s="15">
        <f t="shared" si="0"/>
        <v>3580</v>
      </c>
      <c r="L6" s="13">
        <v>50</v>
      </c>
      <c r="M6" s="10">
        <f t="shared" si="1"/>
        <v>61.660079051383399</v>
      </c>
      <c r="N6" s="10">
        <f t="shared" si="1"/>
        <v>28.729281767955801</v>
      </c>
      <c r="O6" s="10">
        <f t="shared" si="1"/>
        <v>30.350194552529182</v>
      </c>
      <c r="P6" s="13"/>
    </row>
    <row r="7" spans="1:18" s="10" customFormat="1" x14ac:dyDescent="0.3">
      <c r="A7" s="14">
        <v>44634</v>
      </c>
      <c r="B7" s="16" t="s">
        <v>38</v>
      </c>
      <c r="C7" s="10">
        <v>395</v>
      </c>
      <c r="D7" s="10">
        <v>5064</v>
      </c>
      <c r="E7" s="15">
        <f t="shared" si="2"/>
        <v>5459</v>
      </c>
      <c r="F7" s="13">
        <v>50</v>
      </c>
      <c r="G7" s="13">
        <f t="shared" si="3"/>
        <v>7900</v>
      </c>
      <c r="I7" s="10">
        <v>73</v>
      </c>
      <c r="J7" s="15">
        <v>4880</v>
      </c>
      <c r="K7" s="15">
        <f t="shared" si="0"/>
        <v>4953</v>
      </c>
      <c r="L7" s="13">
        <v>50</v>
      </c>
      <c r="M7" s="10">
        <f t="shared" si="1"/>
        <v>81.51898734177216</v>
      </c>
      <c r="N7" s="10">
        <f t="shared" si="1"/>
        <v>3.6334913112164293</v>
      </c>
      <c r="O7" s="10">
        <f t="shared" si="1"/>
        <v>9.2690969041949085</v>
      </c>
      <c r="P7" s="13"/>
    </row>
    <row r="8" spans="1:18" s="10" customFormat="1" x14ac:dyDescent="0.3">
      <c r="A8" s="14">
        <v>44634</v>
      </c>
      <c r="B8" s="16" t="s">
        <v>36</v>
      </c>
      <c r="C8" s="10">
        <v>348</v>
      </c>
      <c r="D8" s="15">
        <v>4938</v>
      </c>
      <c r="E8" s="15">
        <f t="shared" si="2"/>
        <v>5286</v>
      </c>
      <c r="F8" s="13">
        <v>50</v>
      </c>
      <c r="G8" s="13">
        <f t="shared" si="3"/>
        <v>6960</v>
      </c>
      <c r="I8" s="10">
        <v>90</v>
      </c>
      <c r="J8" s="15">
        <v>9606</v>
      </c>
      <c r="K8" s="15">
        <f t="shared" si="0"/>
        <v>9696</v>
      </c>
      <c r="L8" s="13">
        <v>50</v>
      </c>
      <c r="M8" s="10">
        <f t="shared" si="1"/>
        <v>74.137931034482762</v>
      </c>
      <c r="N8" s="10">
        <f t="shared" si="1"/>
        <v>-94.532199270959907</v>
      </c>
      <c r="O8" s="10">
        <f t="shared" si="1"/>
        <v>-83.427922814982963</v>
      </c>
      <c r="P8" s="13"/>
    </row>
    <row r="9" spans="1:18" s="10" customFormat="1" x14ac:dyDescent="0.3">
      <c r="A9" s="14">
        <v>44634</v>
      </c>
      <c r="B9" s="16" t="s">
        <v>203</v>
      </c>
      <c r="C9" s="10">
        <v>292</v>
      </c>
      <c r="D9" s="15">
        <v>5276</v>
      </c>
      <c r="E9" s="15">
        <f t="shared" si="2"/>
        <v>5568</v>
      </c>
      <c r="F9" s="13">
        <v>50</v>
      </c>
      <c r="G9" s="13">
        <f t="shared" si="3"/>
        <v>5840</v>
      </c>
      <c r="I9" s="10">
        <v>103</v>
      </c>
      <c r="J9" s="15">
        <v>2724</v>
      </c>
      <c r="K9" s="15">
        <f t="shared" si="0"/>
        <v>2827</v>
      </c>
      <c r="L9" s="13">
        <v>50</v>
      </c>
      <c r="M9" s="10">
        <f t="shared" si="1"/>
        <v>64.726027397260282</v>
      </c>
      <c r="N9" s="10">
        <f t="shared" si="1"/>
        <v>48.369977255496586</v>
      </c>
      <c r="O9" s="10">
        <f t="shared" si="1"/>
        <v>49.227729885057471</v>
      </c>
      <c r="P9" s="13"/>
    </row>
    <row r="10" spans="1:18" s="10" customFormat="1" x14ac:dyDescent="0.3">
      <c r="A10" s="14">
        <v>44634</v>
      </c>
      <c r="B10" s="16" t="s">
        <v>204</v>
      </c>
      <c r="C10" s="10">
        <v>432</v>
      </c>
      <c r="D10" s="15">
        <v>5026</v>
      </c>
      <c r="E10" s="15">
        <f t="shared" si="2"/>
        <v>5458</v>
      </c>
      <c r="F10" s="13">
        <v>50</v>
      </c>
      <c r="G10" s="13">
        <f t="shared" si="3"/>
        <v>8640</v>
      </c>
      <c r="I10" s="10">
        <v>123</v>
      </c>
      <c r="J10" s="15">
        <v>3313</v>
      </c>
      <c r="K10" s="15">
        <f t="shared" si="0"/>
        <v>3436</v>
      </c>
      <c r="L10" s="13">
        <v>50</v>
      </c>
      <c r="M10" s="10">
        <f t="shared" si="1"/>
        <v>71.527777777777786</v>
      </c>
      <c r="N10" s="10">
        <f t="shared" si="1"/>
        <v>34.082769598089932</v>
      </c>
      <c r="O10" s="10">
        <f t="shared" si="1"/>
        <v>37.046537193111028</v>
      </c>
      <c r="P10" s="13"/>
    </row>
    <row r="11" spans="1:18" s="10" customFormat="1" x14ac:dyDescent="0.3">
      <c r="A11" s="14">
        <v>44634</v>
      </c>
      <c r="B11" s="16" t="s">
        <v>205</v>
      </c>
      <c r="C11" s="10">
        <v>284</v>
      </c>
      <c r="D11" s="15">
        <v>5117</v>
      </c>
      <c r="E11" s="15">
        <f t="shared" si="2"/>
        <v>5401</v>
      </c>
      <c r="F11" s="13">
        <v>50</v>
      </c>
      <c r="G11" s="13">
        <f t="shared" si="3"/>
        <v>5680</v>
      </c>
      <c r="I11" s="10">
        <v>68</v>
      </c>
      <c r="J11" s="15">
        <v>3093</v>
      </c>
      <c r="K11" s="15">
        <f t="shared" si="0"/>
        <v>3161</v>
      </c>
      <c r="L11" s="13">
        <v>50</v>
      </c>
      <c r="M11" s="10">
        <f t="shared" si="1"/>
        <v>76.056338028169009</v>
      </c>
      <c r="N11" s="10">
        <f t="shared" si="1"/>
        <v>39.554426421731478</v>
      </c>
      <c r="O11" s="10">
        <f t="shared" si="1"/>
        <v>41.473801147935568</v>
      </c>
      <c r="P11" s="13"/>
    </row>
    <row r="12" spans="1:18" s="10" customFormat="1" x14ac:dyDescent="0.3">
      <c r="A12" s="14">
        <v>44634</v>
      </c>
      <c r="B12" s="16" t="s">
        <v>206</v>
      </c>
      <c r="C12" s="10">
        <v>186</v>
      </c>
      <c r="D12" s="15">
        <v>5552</v>
      </c>
      <c r="E12" s="15">
        <f t="shared" si="2"/>
        <v>5738</v>
      </c>
      <c r="F12" s="13">
        <v>50</v>
      </c>
      <c r="G12" s="13">
        <f t="shared" si="3"/>
        <v>3720</v>
      </c>
      <c r="I12" s="10">
        <v>217</v>
      </c>
      <c r="J12" s="15">
        <v>2953</v>
      </c>
      <c r="K12" s="15">
        <f t="shared" si="0"/>
        <v>3170</v>
      </c>
      <c r="L12" s="13">
        <v>50</v>
      </c>
      <c r="M12" s="10">
        <f t="shared" si="1"/>
        <v>-16.666666666666664</v>
      </c>
      <c r="N12" s="10">
        <f t="shared" si="1"/>
        <v>46.811959654178672</v>
      </c>
      <c r="O12" s="10">
        <f t="shared" si="1"/>
        <v>44.754269780411292</v>
      </c>
      <c r="P12" s="13"/>
    </row>
    <row r="13" spans="1:18" s="10" customFormat="1" x14ac:dyDescent="0.3">
      <c r="A13" s="14">
        <v>44634</v>
      </c>
      <c r="B13" s="16" t="s">
        <v>42</v>
      </c>
      <c r="C13" s="10">
        <v>244</v>
      </c>
      <c r="D13" s="15">
        <v>2681</v>
      </c>
      <c r="E13" s="15">
        <f>+C13+D13</f>
        <v>2925</v>
      </c>
      <c r="F13" s="13">
        <v>50</v>
      </c>
      <c r="G13" s="13">
        <f t="shared" si="3"/>
        <v>4880</v>
      </c>
      <c r="I13" s="10">
        <v>146</v>
      </c>
      <c r="J13" s="15">
        <v>6768</v>
      </c>
      <c r="K13" s="15">
        <f t="shared" si="0"/>
        <v>6914</v>
      </c>
      <c r="L13" s="13">
        <v>50</v>
      </c>
      <c r="M13" s="10">
        <f t="shared" si="1"/>
        <v>40.16393442622951</v>
      </c>
      <c r="N13" s="10">
        <f t="shared" si="1"/>
        <v>-152.44311823946288</v>
      </c>
      <c r="O13" s="10">
        <f t="shared" si="1"/>
        <v>-136.37606837606836</v>
      </c>
    </row>
    <row r="14" spans="1:18" s="10" customFormat="1" x14ac:dyDescent="0.3">
      <c r="A14" s="14">
        <v>44634</v>
      </c>
      <c r="B14" s="16" t="s">
        <v>43</v>
      </c>
      <c r="C14" s="10">
        <v>313</v>
      </c>
      <c r="D14" s="15">
        <v>3713</v>
      </c>
      <c r="E14" s="15">
        <f t="shared" si="2"/>
        <v>4026</v>
      </c>
      <c r="F14" s="13">
        <v>50</v>
      </c>
      <c r="G14" s="13">
        <f t="shared" si="3"/>
        <v>6260</v>
      </c>
      <c r="I14" s="10">
        <v>44</v>
      </c>
      <c r="J14" s="15">
        <v>1609</v>
      </c>
      <c r="K14" s="15">
        <f t="shared" si="0"/>
        <v>1653</v>
      </c>
      <c r="L14" s="13">
        <v>50</v>
      </c>
      <c r="M14" s="10">
        <f t="shared" si="1"/>
        <v>85.942492012779553</v>
      </c>
      <c r="N14" s="10">
        <f t="shared" si="1"/>
        <v>56.66576892001077</v>
      </c>
      <c r="O14" s="10">
        <f t="shared" si="1"/>
        <v>58.941877794336804</v>
      </c>
    </row>
    <row r="15" spans="1:18" s="10" customFormat="1" x14ac:dyDescent="0.3">
      <c r="A15" s="14">
        <v>44634</v>
      </c>
      <c r="B15" s="16" t="s">
        <v>40</v>
      </c>
      <c r="C15" s="15">
        <v>173</v>
      </c>
      <c r="D15" s="15">
        <v>2978</v>
      </c>
      <c r="E15" s="15">
        <f>+C15+D15</f>
        <v>3151</v>
      </c>
      <c r="F15" s="13">
        <v>50</v>
      </c>
      <c r="G15" s="13">
        <f t="shared" si="3"/>
        <v>3460</v>
      </c>
      <c r="I15" s="15">
        <v>82</v>
      </c>
      <c r="J15" s="15">
        <v>2492</v>
      </c>
      <c r="K15" s="15">
        <f t="shared" si="0"/>
        <v>2574</v>
      </c>
      <c r="L15" s="13">
        <v>50</v>
      </c>
      <c r="M15" s="10">
        <f t="shared" si="1"/>
        <v>52.601156069364166</v>
      </c>
      <c r="N15" s="10">
        <f t="shared" si="1"/>
        <v>16.319677635997312</v>
      </c>
      <c r="O15" s="10">
        <f t="shared" si="1"/>
        <v>18.311647096159948</v>
      </c>
    </row>
    <row r="16" spans="1:18" s="10" customFormat="1" x14ac:dyDescent="0.3">
      <c r="A16" s="14">
        <v>44634</v>
      </c>
      <c r="B16" s="16" t="s">
        <v>41</v>
      </c>
      <c r="C16" s="10">
        <v>216</v>
      </c>
      <c r="D16" s="15">
        <v>3186</v>
      </c>
      <c r="E16" s="15">
        <f>+C16+D16</f>
        <v>3402</v>
      </c>
      <c r="F16" s="13">
        <v>50</v>
      </c>
      <c r="G16" s="13">
        <f t="shared" si="3"/>
        <v>4320</v>
      </c>
      <c r="I16" s="10">
        <v>79</v>
      </c>
      <c r="J16" s="15">
        <v>2147</v>
      </c>
      <c r="K16" s="15">
        <f t="shared" si="0"/>
        <v>2226</v>
      </c>
      <c r="L16" s="13">
        <v>50</v>
      </c>
      <c r="M16" s="10">
        <f t="shared" si="1"/>
        <v>63.425925925925931</v>
      </c>
      <c r="N16" s="10">
        <f t="shared" si="1"/>
        <v>32.611424984306339</v>
      </c>
      <c r="O16" s="10">
        <f t="shared" si="1"/>
        <v>34.567901234567898</v>
      </c>
      <c r="P16" s="13"/>
    </row>
    <row r="17" spans="1:18" s="10" customFormat="1" x14ac:dyDescent="0.3">
      <c r="A17" s="14">
        <v>44634</v>
      </c>
      <c r="B17" s="16" t="s">
        <v>207</v>
      </c>
      <c r="C17" s="10">
        <v>392</v>
      </c>
      <c r="D17" s="15">
        <v>3683</v>
      </c>
      <c r="E17" s="15">
        <f t="shared" si="2"/>
        <v>4075</v>
      </c>
      <c r="F17" s="13">
        <v>50</v>
      </c>
      <c r="G17" s="13">
        <f t="shared" si="3"/>
        <v>7840</v>
      </c>
      <c r="I17" s="10">
        <v>51</v>
      </c>
      <c r="J17" s="15">
        <v>1463</v>
      </c>
      <c r="K17" s="15">
        <f t="shared" si="0"/>
        <v>1514</v>
      </c>
      <c r="L17" s="13">
        <v>50</v>
      </c>
      <c r="M17" s="10">
        <f t="shared" si="1"/>
        <v>86.989795918367349</v>
      </c>
      <c r="N17" s="10">
        <f t="shared" si="1"/>
        <v>60.27694814010318</v>
      </c>
      <c r="O17" s="10">
        <f t="shared" si="1"/>
        <v>62.846625766871171</v>
      </c>
      <c r="P17" s="27"/>
    </row>
    <row r="18" spans="1:18" s="10" customFormat="1" x14ac:dyDescent="0.3">
      <c r="A18" s="14">
        <v>44634</v>
      </c>
      <c r="B18" s="16" t="s">
        <v>208</v>
      </c>
      <c r="C18" s="10">
        <v>1091</v>
      </c>
      <c r="D18" s="15">
        <v>3752</v>
      </c>
      <c r="E18" s="15">
        <f t="shared" si="2"/>
        <v>4843</v>
      </c>
      <c r="F18" s="13">
        <v>50</v>
      </c>
      <c r="G18" s="13">
        <f t="shared" si="3"/>
        <v>21820</v>
      </c>
      <c r="I18" s="10">
        <v>45</v>
      </c>
      <c r="J18" s="15">
        <v>1481</v>
      </c>
      <c r="K18" s="15">
        <f t="shared" si="0"/>
        <v>1526</v>
      </c>
      <c r="L18" s="13">
        <v>50</v>
      </c>
      <c r="M18" s="10">
        <f t="shared" si="1"/>
        <v>95.875343721356558</v>
      </c>
      <c r="N18" s="10">
        <f t="shared" si="1"/>
        <v>60.527718550106613</v>
      </c>
      <c r="O18" s="10">
        <f t="shared" si="1"/>
        <v>68.490604996902746</v>
      </c>
      <c r="P18" s="13"/>
    </row>
    <row r="19" spans="1:18" s="10" customFormat="1" x14ac:dyDescent="0.3">
      <c r="A19" s="14">
        <v>44634</v>
      </c>
      <c r="B19" s="16" t="s">
        <v>209</v>
      </c>
      <c r="C19" s="10">
        <v>235</v>
      </c>
      <c r="D19" s="15">
        <v>3438</v>
      </c>
      <c r="E19" s="15">
        <f t="shared" si="2"/>
        <v>3673</v>
      </c>
      <c r="F19" s="13">
        <v>50</v>
      </c>
      <c r="G19" s="13">
        <f t="shared" si="3"/>
        <v>4700</v>
      </c>
      <c r="I19" s="10">
        <v>63</v>
      </c>
      <c r="J19" s="15">
        <v>5200</v>
      </c>
      <c r="K19" s="15">
        <f t="shared" si="0"/>
        <v>5263</v>
      </c>
      <c r="L19" s="13">
        <v>50</v>
      </c>
      <c r="M19" s="10">
        <f t="shared" si="1"/>
        <v>73.191489361702125</v>
      </c>
      <c r="N19" s="10">
        <f t="shared" si="1"/>
        <v>-51.250727166957532</v>
      </c>
      <c r="O19" s="10">
        <f t="shared" si="1"/>
        <v>-43.288864688265718</v>
      </c>
      <c r="P19" s="27"/>
    </row>
    <row r="20" spans="1:18" s="10" customFormat="1" x14ac:dyDescent="0.3">
      <c r="A20" s="14">
        <v>44634</v>
      </c>
      <c r="B20" s="16" t="s">
        <v>210</v>
      </c>
      <c r="C20" s="10">
        <v>1507</v>
      </c>
      <c r="D20" s="15">
        <v>6626</v>
      </c>
      <c r="E20" s="15">
        <f t="shared" si="2"/>
        <v>8133</v>
      </c>
      <c r="F20" s="13">
        <v>50</v>
      </c>
      <c r="G20" s="13">
        <f t="shared" si="3"/>
        <v>30140</v>
      </c>
      <c r="I20" s="10">
        <v>66</v>
      </c>
      <c r="J20" s="15">
        <v>5865</v>
      </c>
      <c r="K20" s="15">
        <f t="shared" si="0"/>
        <v>5931</v>
      </c>
      <c r="L20" s="13">
        <v>50</v>
      </c>
      <c r="M20" s="10">
        <f t="shared" ref="M20:O20" si="4">+(C20-I20)/C20*100</f>
        <v>95.620437956204384</v>
      </c>
      <c r="N20" s="10">
        <f t="shared" si="4"/>
        <v>11.485058859040146</v>
      </c>
      <c r="O20" s="10">
        <f t="shared" si="4"/>
        <v>27.074880118037626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0"/>
      <c r="B23" s="10"/>
      <c r="C23" s="10"/>
      <c r="D23" s="10"/>
      <c r="E23" s="10"/>
      <c r="F23" s="13">
        <f>AVERAGE(G4:G20)</f>
        <v>8151.7647058823532</v>
      </c>
      <c r="G23" s="13">
        <f>_xlfn.STDEV.S(G4:G20)</f>
        <v>7021.9515051854687</v>
      </c>
      <c r="H23" s="10"/>
      <c r="I23" s="10"/>
      <c r="J23" s="10"/>
      <c r="K23" s="10"/>
      <c r="L23" s="10" t="s">
        <v>192</v>
      </c>
      <c r="M23" s="10">
        <f>AVERAGE(M5:M20)</f>
        <v>67.509884133143871</v>
      </c>
      <c r="N23" s="10">
        <f>_xlfn.STDEV.S(M5:M20)</f>
        <v>26.863402308116704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AVERAGE(G13:G20)</f>
        <v>10427.5</v>
      </c>
      <c r="G24" s="13">
        <f>_xlfn.STDEV.S(G13:G20)</f>
        <v>9941.698259639259</v>
      </c>
      <c r="H24" s="10"/>
      <c r="I24" s="10"/>
      <c r="J24" s="10"/>
      <c r="K24" s="10">
        <v>8</v>
      </c>
      <c r="L24" s="13">
        <f>AVERAGE(M13:M20)</f>
        <v>74.226321923991193</v>
      </c>
      <c r="M24" s="13">
        <f>_xlfn.STDEV.S(M13:M20)</f>
        <v>20.605743748396034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6095</v>
      </c>
      <c r="G25" s="13">
        <f>_xlfn.STDEV.S(G6:G12)</f>
        <v>1695.5010496970538</v>
      </c>
      <c r="H25" s="10"/>
      <c r="I25" s="10"/>
      <c r="J25" s="10"/>
      <c r="K25" s="10">
        <v>7.5</v>
      </c>
      <c r="L25" s="13">
        <f>AVERAGE(M5:M12)</f>
        <v>60.793446342296527</v>
      </c>
      <c r="M25" s="13">
        <f>_xlfn.STDEV.S(M5:M12)</f>
        <v>31.91661108032903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>
        <v>57309</v>
      </c>
      <c r="C28" s="10">
        <v>26275</v>
      </c>
      <c r="D28" s="15">
        <v>50</v>
      </c>
      <c r="E28" s="15">
        <f>B28+C28</f>
        <v>83584</v>
      </c>
      <c r="F28" s="10">
        <f>(1000/D28)*E28</f>
        <v>1671680</v>
      </c>
      <c r="G28" s="10">
        <f>(1000/D28)*B28</f>
        <v>1146180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>
        <v>27819</v>
      </c>
      <c r="C29" s="10"/>
      <c r="D29" s="15">
        <v>50</v>
      </c>
      <c r="E29" s="15">
        <f t="shared" ref="E29:E39" si="5">B29+C29</f>
        <v>27819</v>
      </c>
      <c r="F29" s="10">
        <f t="shared" ref="F29:F39" si="6">(1000/D29)*E29</f>
        <v>556380</v>
      </c>
      <c r="G29" s="10">
        <f t="shared" ref="G29:G37" si="7">(1000/D29)*B29</f>
        <v>556380</v>
      </c>
      <c r="H29" s="17"/>
      <c r="I29" s="10">
        <v>27620692416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>
        <f>B28-B29</f>
        <v>29490</v>
      </c>
      <c r="C30" s="10"/>
      <c r="D30" s="15">
        <v>50</v>
      </c>
      <c r="E30" s="15">
        <f t="shared" si="5"/>
        <v>29490</v>
      </c>
      <c r="F30" s="10">
        <f t="shared" si="6"/>
        <v>589800</v>
      </c>
      <c r="G30" s="10">
        <f t="shared" si="7"/>
        <v>589800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>
        <v>50976</v>
      </c>
      <c r="C31" s="10">
        <v>25461</v>
      </c>
      <c r="D31" s="15">
        <v>50</v>
      </c>
      <c r="E31" s="15">
        <f t="shared" si="5"/>
        <v>76437</v>
      </c>
      <c r="F31" s="10">
        <f t="shared" si="6"/>
        <v>1528740</v>
      </c>
      <c r="G31" s="10">
        <f t="shared" si="7"/>
        <v>1019520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>
        <v>21150</v>
      </c>
      <c r="C32" s="10"/>
      <c r="D32" s="15">
        <v>50</v>
      </c>
      <c r="E32" s="15">
        <f t="shared" si="5"/>
        <v>21150</v>
      </c>
      <c r="F32" s="10">
        <f t="shared" si="6"/>
        <v>423000</v>
      </c>
      <c r="G32" s="10">
        <f t="shared" si="7"/>
        <v>423000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>
        <f>B31-B32</f>
        <v>29826</v>
      </c>
      <c r="C33" s="10"/>
      <c r="D33" s="15">
        <v>50</v>
      </c>
      <c r="E33" s="15">
        <f t="shared" si="5"/>
        <v>29826</v>
      </c>
      <c r="F33" s="10">
        <f t="shared" si="6"/>
        <v>596520</v>
      </c>
      <c r="G33" s="10">
        <f t="shared" si="7"/>
        <v>596520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175</v>
      </c>
      <c r="C36" s="10">
        <v>6888</v>
      </c>
      <c r="D36" s="15">
        <v>50</v>
      </c>
      <c r="E36" s="15">
        <f t="shared" si="5"/>
        <v>7063</v>
      </c>
      <c r="F36" s="10">
        <f t="shared" si="6"/>
        <v>141260</v>
      </c>
      <c r="G36" s="10">
        <f t="shared" si="7"/>
        <v>3500</v>
      </c>
      <c r="H36" s="10">
        <f>(G36-G37)/G36*100</f>
        <v>3.4285714285714288</v>
      </c>
      <c r="I36" s="10">
        <f>(C36-C37)/C36</f>
        <v>3.1358885017421602E-2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169</v>
      </c>
      <c r="C37" s="10">
        <v>6672</v>
      </c>
      <c r="D37" s="15">
        <v>50</v>
      </c>
      <c r="E37" s="15">
        <f t="shared" si="5"/>
        <v>6841</v>
      </c>
      <c r="F37" s="10">
        <f t="shared" si="6"/>
        <v>136820</v>
      </c>
      <c r="G37" s="10">
        <f t="shared" si="7"/>
        <v>3380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106</v>
      </c>
      <c r="C39" s="10">
        <v>4415</v>
      </c>
      <c r="D39" s="15">
        <v>50</v>
      </c>
      <c r="E39" s="15">
        <f t="shared" si="5"/>
        <v>4521</v>
      </c>
      <c r="F39" s="10">
        <f t="shared" si="6"/>
        <v>90420</v>
      </c>
      <c r="G39" s="10">
        <f>(1000/D39)*B39</f>
        <v>2120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F25" sqref="F25"/>
    </sheetView>
  </sheetViews>
  <sheetFormatPr defaultRowHeight="14.4" x14ac:dyDescent="0.3"/>
  <cols>
    <col min="1" max="1" width="16.5546875" customWidth="1"/>
    <col min="9" max="9" width="12" bestFit="1" customWidth="1"/>
  </cols>
  <sheetData>
    <row r="1" spans="1:18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8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8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/>
      <c r="P3" s="13"/>
      <c r="Q3" s="10"/>
      <c r="R3" s="10"/>
    </row>
    <row r="4" spans="1:18" s="10" customFormat="1" x14ac:dyDescent="0.3">
      <c r="A4" s="14">
        <v>44636</v>
      </c>
      <c r="B4" s="25">
        <v>7</v>
      </c>
      <c r="C4" s="10">
        <v>62</v>
      </c>
      <c r="D4" s="15">
        <v>2149</v>
      </c>
      <c r="E4" s="15">
        <f>+C4+D4</f>
        <v>2211</v>
      </c>
      <c r="F4" s="13">
        <v>50</v>
      </c>
      <c r="G4" s="13">
        <f>(1000/F4)*C4</f>
        <v>1240</v>
      </c>
      <c r="I4" s="10">
        <v>54</v>
      </c>
      <c r="J4" s="15">
        <v>3277</v>
      </c>
      <c r="K4" s="15">
        <f t="shared" ref="K4:K20" si="0">+I4+J4</f>
        <v>3331</v>
      </c>
      <c r="L4" s="13">
        <v>50</v>
      </c>
      <c r="M4" s="10">
        <f t="shared" ref="M4:O19" si="1">+(C4-I4)/C4*100</f>
        <v>12.903225806451612</v>
      </c>
      <c r="N4" s="10">
        <f t="shared" si="1"/>
        <v>-52.489530013959985</v>
      </c>
      <c r="O4" s="10">
        <f t="shared" si="1"/>
        <v>-50.655811849841704</v>
      </c>
      <c r="P4" s="13"/>
    </row>
    <row r="5" spans="1:18" s="10" customFormat="1" x14ac:dyDescent="0.3">
      <c r="A5" s="14">
        <v>44636</v>
      </c>
      <c r="B5" s="16" t="s">
        <v>37</v>
      </c>
      <c r="C5" s="10">
        <v>77</v>
      </c>
      <c r="D5" s="15">
        <v>2889</v>
      </c>
      <c r="E5" s="15">
        <f t="shared" ref="E5:E20" si="2">+C5+D5</f>
        <v>2966</v>
      </c>
      <c r="F5" s="13">
        <v>50</v>
      </c>
      <c r="G5" s="13">
        <f t="shared" ref="G5:G20" si="3">(1000/F5)*C5</f>
        <v>1540</v>
      </c>
      <c r="I5" s="10">
        <v>20</v>
      </c>
      <c r="J5" s="15">
        <v>1542</v>
      </c>
      <c r="K5" s="15">
        <f t="shared" si="0"/>
        <v>1562</v>
      </c>
      <c r="L5" s="13">
        <v>50</v>
      </c>
      <c r="M5" s="10">
        <f t="shared" si="1"/>
        <v>74.025974025974023</v>
      </c>
      <c r="N5" s="10">
        <f t="shared" si="1"/>
        <v>46.625129802699895</v>
      </c>
      <c r="O5" s="10">
        <f t="shared" si="1"/>
        <v>47.336480107889415</v>
      </c>
      <c r="P5" s="13"/>
    </row>
    <row r="6" spans="1:18" s="10" customFormat="1" x14ac:dyDescent="0.3">
      <c r="A6" s="14">
        <v>44636</v>
      </c>
      <c r="B6" s="16" t="s">
        <v>39</v>
      </c>
      <c r="C6" s="10">
        <v>188</v>
      </c>
      <c r="D6" s="10">
        <v>9394</v>
      </c>
      <c r="E6" s="15">
        <f t="shared" si="2"/>
        <v>9582</v>
      </c>
      <c r="F6" s="13">
        <v>50</v>
      </c>
      <c r="G6" s="13">
        <f t="shared" si="3"/>
        <v>3760</v>
      </c>
      <c r="H6" s="10" t="s">
        <v>194</v>
      </c>
      <c r="I6" s="10">
        <v>74</v>
      </c>
      <c r="J6" s="15">
        <v>2706</v>
      </c>
      <c r="K6" s="15">
        <f t="shared" si="0"/>
        <v>2780</v>
      </c>
      <c r="L6" s="13">
        <v>50</v>
      </c>
      <c r="M6" s="10">
        <f t="shared" si="1"/>
        <v>60.638297872340431</v>
      </c>
      <c r="N6" s="10">
        <f t="shared" si="1"/>
        <v>71.194379391100711</v>
      </c>
      <c r="O6" s="10">
        <f t="shared" si="1"/>
        <v>70.987267793780006</v>
      </c>
      <c r="P6" s="13"/>
    </row>
    <row r="7" spans="1:18" s="10" customFormat="1" x14ac:dyDescent="0.3">
      <c r="A7" s="14">
        <v>44636</v>
      </c>
      <c r="B7" s="16" t="s">
        <v>38</v>
      </c>
      <c r="C7" s="10">
        <v>122</v>
      </c>
      <c r="D7" s="10">
        <v>5409</v>
      </c>
      <c r="E7" s="15">
        <f t="shared" si="2"/>
        <v>5531</v>
      </c>
      <c r="F7" s="13">
        <v>50</v>
      </c>
      <c r="G7" s="13">
        <f t="shared" si="3"/>
        <v>2440</v>
      </c>
      <c r="I7" s="10">
        <v>53</v>
      </c>
      <c r="J7" s="15">
        <v>2674</v>
      </c>
      <c r="K7" s="15">
        <f t="shared" si="0"/>
        <v>2727</v>
      </c>
      <c r="L7" s="13">
        <v>50</v>
      </c>
      <c r="M7" s="10">
        <f t="shared" si="1"/>
        <v>56.557377049180324</v>
      </c>
      <c r="N7" s="10">
        <f t="shared" si="1"/>
        <v>50.563875023109631</v>
      </c>
      <c r="O7" s="10">
        <f t="shared" si="1"/>
        <v>50.696076658832034</v>
      </c>
      <c r="P7" s="13"/>
    </row>
    <row r="8" spans="1:18" s="10" customFormat="1" x14ac:dyDescent="0.3">
      <c r="A8" s="14">
        <v>44636</v>
      </c>
      <c r="B8" s="16" t="s">
        <v>36</v>
      </c>
      <c r="C8" s="10">
        <v>127</v>
      </c>
      <c r="D8" s="15">
        <v>2751</v>
      </c>
      <c r="E8" s="15">
        <f t="shared" si="2"/>
        <v>2878</v>
      </c>
      <c r="F8" s="13">
        <v>50</v>
      </c>
      <c r="G8" s="13">
        <f t="shared" si="3"/>
        <v>2540</v>
      </c>
      <c r="I8" s="10">
        <v>42</v>
      </c>
      <c r="J8" s="15">
        <v>3043</v>
      </c>
      <c r="K8" s="15">
        <f t="shared" si="0"/>
        <v>3085</v>
      </c>
      <c r="L8" s="13">
        <v>50</v>
      </c>
      <c r="M8" s="10">
        <f t="shared" si="1"/>
        <v>66.929133858267718</v>
      </c>
      <c r="N8" s="10">
        <f t="shared" si="1"/>
        <v>-10.614322064703744</v>
      </c>
      <c r="O8" s="10">
        <f t="shared" si="1"/>
        <v>-7.1924947880472541</v>
      </c>
      <c r="P8" s="13"/>
    </row>
    <row r="9" spans="1:18" s="10" customFormat="1" x14ac:dyDescent="0.3">
      <c r="A9" s="14">
        <v>44636</v>
      </c>
      <c r="B9" s="16" t="s">
        <v>203</v>
      </c>
      <c r="C9" s="10">
        <v>207</v>
      </c>
      <c r="D9" s="15">
        <v>3293</v>
      </c>
      <c r="E9" s="15">
        <f t="shared" si="2"/>
        <v>3500</v>
      </c>
      <c r="F9" s="13">
        <v>50</v>
      </c>
      <c r="G9" s="13">
        <f t="shared" si="3"/>
        <v>4140</v>
      </c>
      <c r="I9" s="10">
        <v>63</v>
      </c>
      <c r="J9" s="15">
        <v>2823</v>
      </c>
      <c r="K9" s="15">
        <f t="shared" si="0"/>
        <v>2886</v>
      </c>
      <c r="L9" s="13">
        <v>50</v>
      </c>
      <c r="M9" s="10">
        <f t="shared" si="1"/>
        <v>69.565217391304344</v>
      </c>
      <c r="N9" s="10">
        <f t="shared" si="1"/>
        <v>14.272699665958093</v>
      </c>
      <c r="O9" s="10">
        <f t="shared" si="1"/>
        <v>17.542857142857144</v>
      </c>
      <c r="P9" s="13"/>
    </row>
    <row r="10" spans="1:18" s="10" customFormat="1" x14ac:dyDescent="0.3">
      <c r="A10" s="14">
        <v>44636</v>
      </c>
      <c r="B10" s="16" t="s">
        <v>204</v>
      </c>
      <c r="C10" s="10">
        <v>110</v>
      </c>
      <c r="D10" s="15">
        <v>5567</v>
      </c>
      <c r="E10" s="15">
        <f t="shared" si="2"/>
        <v>5677</v>
      </c>
      <c r="F10" s="13">
        <v>50</v>
      </c>
      <c r="G10" s="13">
        <f t="shared" si="3"/>
        <v>2200</v>
      </c>
      <c r="I10" s="10">
        <v>71</v>
      </c>
      <c r="J10" s="15">
        <v>2079</v>
      </c>
      <c r="K10" s="15">
        <f t="shared" si="0"/>
        <v>2150</v>
      </c>
      <c r="L10" s="13">
        <v>50</v>
      </c>
      <c r="M10" s="10">
        <f t="shared" si="1"/>
        <v>35.454545454545453</v>
      </c>
      <c r="N10" s="10">
        <f t="shared" si="1"/>
        <v>62.654930842464516</v>
      </c>
      <c r="O10" s="10">
        <f t="shared" si="1"/>
        <v>62.127884446010221</v>
      </c>
      <c r="P10" s="13"/>
    </row>
    <row r="11" spans="1:18" s="10" customFormat="1" x14ac:dyDescent="0.3">
      <c r="A11" s="14">
        <v>44636</v>
      </c>
      <c r="B11" s="16" t="s">
        <v>205</v>
      </c>
      <c r="C11" s="10">
        <v>203</v>
      </c>
      <c r="D11" s="15">
        <v>3771</v>
      </c>
      <c r="E11" s="15">
        <f t="shared" si="2"/>
        <v>3974</v>
      </c>
      <c r="F11" s="13">
        <v>50</v>
      </c>
      <c r="G11" s="13">
        <f t="shared" si="3"/>
        <v>4060</v>
      </c>
      <c r="I11" s="10">
        <v>57</v>
      </c>
      <c r="J11" s="15">
        <v>2003</v>
      </c>
      <c r="K11" s="15">
        <f t="shared" si="0"/>
        <v>2060</v>
      </c>
      <c r="L11" s="13">
        <v>50</v>
      </c>
      <c r="M11" s="10">
        <f t="shared" si="1"/>
        <v>71.921182266009851</v>
      </c>
      <c r="N11" s="10">
        <f t="shared" si="1"/>
        <v>46.88411561919915</v>
      </c>
      <c r="O11" s="10">
        <f t="shared" si="1"/>
        <v>48.163059889280326</v>
      </c>
      <c r="P11" s="13"/>
    </row>
    <row r="12" spans="1:18" s="10" customFormat="1" x14ac:dyDescent="0.3">
      <c r="A12" s="14">
        <v>44636</v>
      </c>
      <c r="B12" s="16" t="s">
        <v>206</v>
      </c>
      <c r="C12" s="10">
        <v>169</v>
      </c>
      <c r="D12" s="15">
        <v>4275</v>
      </c>
      <c r="E12" s="15">
        <f t="shared" si="2"/>
        <v>4444</v>
      </c>
      <c r="F12" s="13">
        <v>50</v>
      </c>
      <c r="G12" s="13">
        <f t="shared" si="3"/>
        <v>3380</v>
      </c>
      <c r="I12" s="10">
        <v>57</v>
      </c>
      <c r="J12" s="15">
        <v>1415</v>
      </c>
      <c r="K12" s="15">
        <f t="shared" si="0"/>
        <v>1472</v>
      </c>
      <c r="L12" s="13">
        <v>50</v>
      </c>
      <c r="M12" s="10">
        <f t="shared" si="1"/>
        <v>66.272189349112438</v>
      </c>
      <c r="N12" s="10">
        <f t="shared" si="1"/>
        <v>66.900584795321635</v>
      </c>
      <c r="O12" s="10">
        <f t="shared" si="1"/>
        <v>66.876687668766877</v>
      </c>
      <c r="P12" s="13"/>
    </row>
    <row r="13" spans="1:18" s="10" customFormat="1" x14ac:dyDescent="0.3">
      <c r="A13" s="14">
        <v>44636</v>
      </c>
      <c r="B13" s="16" t="s">
        <v>42</v>
      </c>
      <c r="C13" s="10">
        <v>188</v>
      </c>
      <c r="D13" s="15">
        <v>1660</v>
      </c>
      <c r="E13" s="15">
        <f>+C13+D13</f>
        <v>1848</v>
      </c>
      <c r="F13" s="13">
        <v>50</v>
      </c>
      <c r="G13" s="13">
        <f t="shared" si="3"/>
        <v>3760</v>
      </c>
      <c r="I13" s="10">
        <v>38</v>
      </c>
      <c r="J13" s="15">
        <v>1088</v>
      </c>
      <c r="K13" s="15">
        <f t="shared" si="0"/>
        <v>1126</v>
      </c>
      <c r="L13" s="13">
        <v>50</v>
      </c>
      <c r="M13" s="10">
        <f t="shared" si="1"/>
        <v>79.787234042553195</v>
      </c>
      <c r="N13" s="10">
        <f t="shared" si="1"/>
        <v>34.4578313253012</v>
      </c>
      <c r="O13" s="10">
        <f t="shared" si="1"/>
        <v>39.069264069264072</v>
      </c>
    </row>
    <row r="14" spans="1:18" s="10" customFormat="1" x14ac:dyDescent="0.3">
      <c r="A14" s="14">
        <v>44636</v>
      </c>
      <c r="B14" s="16" t="s">
        <v>43</v>
      </c>
      <c r="C14" s="10">
        <v>291</v>
      </c>
      <c r="D14" s="15">
        <v>2894</v>
      </c>
      <c r="E14" s="15">
        <f t="shared" si="2"/>
        <v>3185</v>
      </c>
      <c r="F14" s="13">
        <v>50</v>
      </c>
      <c r="G14" s="13">
        <f t="shared" si="3"/>
        <v>5820</v>
      </c>
      <c r="I14" s="10">
        <v>62</v>
      </c>
      <c r="J14" s="15">
        <v>4424</v>
      </c>
      <c r="K14" s="15">
        <f t="shared" si="0"/>
        <v>4486</v>
      </c>
      <c r="L14" s="13">
        <v>50</v>
      </c>
      <c r="M14" s="10">
        <f t="shared" si="1"/>
        <v>78.694158075601379</v>
      </c>
      <c r="N14" s="10">
        <f t="shared" si="1"/>
        <v>-52.868002764340019</v>
      </c>
      <c r="O14" s="10">
        <f t="shared" si="1"/>
        <v>-40.84772370486656</v>
      </c>
    </row>
    <row r="15" spans="1:18" s="10" customFormat="1" x14ac:dyDescent="0.3">
      <c r="A15" s="14">
        <v>44636</v>
      </c>
      <c r="B15" s="16" t="s">
        <v>40</v>
      </c>
      <c r="C15" s="15">
        <v>176</v>
      </c>
      <c r="D15" s="15">
        <v>3609</v>
      </c>
      <c r="E15" s="15">
        <f>+C15+D15</f>
        <v>3785</v>
      </c>
      <c r="F15" s="13">
        <v>50</v>
      </c>
      <c r="G15" s="13">
        <f t="shared" si="3"/>
        <v>3520</v>
      </c>
      <c r="I15" s="15">
        <v>79</v>
      </c>
      <c r="J15" s="15">
        <v>2524</v>
      </c>
      <c r="K15" s="15">
        <f t="shared" si="0"/>
        <v>2603</v>
      </c>
      <c r="L15" s="13">
        <v>50</v>
      </c>
      <c r="M15" s="10">
        <f t="shared" si="1"/>
        <v>55.113636363636367</v>
      </c>
      <c r="N15" s="10">
        <f t="shared" si="1"/>
        <v>30.063729564976448</v>
      </c>
      <c r="O15" s="10">
        <f t="shared" si="1"/>
        <v>31.228533685601057</v>
      </c>
    </row>
    <row r="16" spans="1:18" s="10" customFormat="1" x14ac:dyDescent="0.3">
      <c r="A16" s="14">
        <v>44636</v>
      </c>
      <c r="B16" s="16" t="s">
        <v>41</v>
      </c>
      <c r="C16" s="10">
        <v>88</v>
      </c>
      <c r="D16" s="15">
        <v>3622</v>
      </c>
      <c r="E16" s="15">
        <f>+C16+D16</f>
        <v>3710</v>
      </c>
      <c r="F16" s="13">
        <v>50</v>
      </c>
      <c r="G16" s="13">
        <f t="shared" si="3"/>
        <v>1760</v>
      </c>
      <c r="I16" s="10">
        <v>70</v>
      </c>
      <c r="J16" s="15">
        <v>5260</v>
      </c>
      <c r="K16" s="15">
        <f t="shared" si="0"/>
        <v>5330</v>
      </c>
      <c r="L16" s="13">
        <v>50</v>
      </c>
      <c r="M16" s="10">
        <f t="shared" si="1"/>
        <v>20.454545454545457</v>
      </c>
      <c r="N16" s="10">
        <f t="shared" si="1"/>
        <v>-45.223633351739373</v>
      </c>
      <c r="O16" s="10">
        <f t="shared" si="1"/>
        <v>-43.665768194070083</v>
      </c>
      <c r="P16" s="13"/>
    </row>
    <row r="17" spans="1:18" s="10" customFormat="1" x14ac:dyDescent="0.3">
      <c r="A17" s="14">
        <v>44636</v>
      </c>
      <c r="B17" s="16" t="s">
        <v>207</v>
      </c>
      <c r="C17" s="10">
        <v>66</v>
      </c>
      <c r="D17" s="15">
        <v>4468</v>
      </c>
      <c r="E17" s="15">
        <f t="shared" si="2"/>
        <v>4534</v>
      </c>
      <c r="F17" s="13">
        <v>50</v>
      </c>
      <c r="G17" s="13">
        <f t="shared" si="3"/>
        <v>1320</v>
      </c>
      <c r="I17" s="10">
        <v>28</v>
      </c>
      <c r="J17" s="15">
        <v>2893</v>
      </c>
      <c r="K17" s="15">
        <f t="shared" si="0"/>
        <v>2921</v>
      </c>
      <c r="L17" s="13">
        <v>50</v>
      </c>
      <c r="M17" s="10">
        <f t="shared" si="1"/>
        <v>57.575757575757578</v>
      </c>
      <c r="N17" s="10">
        <f t="shared" si="1"/>
        <v>35.250671441360787</v>
      </c>
      <c r="O17" s="10">
        <f t="shared" si="1"/>
        <v>35.575650639611823</v>
      </c>
      <c r="P17" s="27"/>
    </row>
    <row r="18" spans="1:18" s="10" customFormat="1" x14ac:dyDescent="0.3">
      <c r="A18" s="14">
        <v>44636</v>
      </c>
      <c r="B18" s="16" t="s">
        <v>208</v>
      </c>
      <c r="C18" s="10">
        <v>2338</v>
      </c>
      <c r="D18" s="15">
        <v>4211</v>
      </c>
      <c r="E18" s="15">
        <f t="shared" si="2"/>
        <v>6549</v>
      </c>
      <c r="F18" s="13">
        <v>50</v>
      </c>
      <c r="G18" s="13">
        <f t="shared" si="3"/>
        <v>46760</v>
      </c>
      <c r="I18" s="10">
        <v>57</v>
      </c>
      <c r="J18" s="15">
        <v>2255</v>
      </c>
      <c r="K18" s="15">
        <f t="shared" si="0"/>
        <v>2312</v>
      </c>
      <c r="L18" s="13">
        <v>50</v>
      </c>
      <c r="M18" s="10">
        <f t="shared" si="1"/>
        <v>97.562018819503848</v>
      </c>
      <c r="N18" s="10">
        <f t="shared" si="1"/>
        <v>46.449774400379958</v>
      </c>
      <c r="O18" s="10">
        <f t="shared" si="1"/>
        <v>64.696900290120624</v>
      </c>
      <c r="P18" s="13"/>
    </row>
    <row r="19" spans="1:18" s="10" customFormat="1" x14ac:dyDescent="0.3">
      <c r="A19" s="14">
        <v>44636</v>
      </c>
      <c r="B19" s="16" t="s">
        <v>209</v>
      </c>
      <c r="C19" s="10">
        <v>277</v>
      </c>
      <c r="D19" s="15">
        <v>2915</v>
      </c>
      <c r="E19" s="15">
        <f t="shared" si="2"/>
        <v>3192</v>
      </c>
      <c r="F19" s="13">
        <v>50</v>
      </c>
      <c r="G19" s="13">
        <f t="shared" si="3"/>
        <v>5540</v>
      </c>
      <c r="I19" s="10">
        <v>39</v>
      </c>
      <c r="J19" s="15">
        <v>1218</v>
      </c>
      <c r="K19" s="15">
        <f t="shared" si="0"/>
        <v>1257</v>
      </c>
      <c r="L19" s="13">
        <v>50</v>
      </c>
      <c r="M19" s="10">
        <f t="shared" si="1"/>
        <v>85.920577617328519</v>
      </c>
      <c r="N19" s="10">
        <f t="shared" si="1"/>
        <v>58.21612349914237</v>
      </c>
      <c r="O19" s="10">
        <f t="shared" si="1"/>
        <v>60.620300751879697</v>
      </c>
      <c r="P19" s="27"/>
    </row>
    <row r="20" spans="1:18" s="10" customFormat="1" x14ac:dyDescent="0.3">
      <c r="A20" s="14">
        <v>44636</v>
      </c>
      <c r="B20" s="16" t="s">
        <v>210</v>
      </c>
      <c r="C20" s="10">
        <v>128</v>
      </c>
      <c r="D20" s="15">
        <v>9566</v>
      </c>
      <c r="E20" s="15">
        <f t="shared" si="2"/>
        <v>9694</v>
      </c>
      <c r="F20" s="13">
        <v>50</v>
      </c>
      <c r="G20" s="13">
        <f t="shared" si="3"/>
        <v>2560</v>
      </c>
      <c r="I20" s="10">
        <v>43</v>
      </c>
      <c r="J20" s="15">
        <v>2576</v>
      </c>
      <c r="K20" s="15">
        <f t="shared" si="0"/>
        <v>2619</v>
      </c>
      <c r="L20" s="13">
        <v>50</v>
      </c>
      <c r="M20" s="10">
        <f t="shared" ref="M20:O20" si="4">+(C20-I20)/C20*100</f>
        <v>66.40625</v>
      </c>
      <c r="N20" s="10">
        <f t="shared" si="4"/>
        <v>73.0712941668409</v>
      </c>
      <c r="O20" s="10">
        <f t="shared" si="4"/>
        <v>72.983288632143598</v>
      </c>
    </row>
    <row r="21" spans="1:18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</row>
    <row r="22" spans="1:18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0"/>
      <c r="B23" s="10"/>
      <c r="C23" s="10"/>
      <c r="D23" s="10"/>
      <c r="E23" s="10"/>
      <c r="F23" s="13">
        <f>AVERAGE(G4:G20)</f>
        <v>5667.0588235294117</v>
      </c>
      <c r="G23" s="13">
        <f>_xlfn.STDEV.S(G4:G20)</f>
        <v>10675.200094556707</v>
      </c>
      <c r="H23" s="10"/>
      <c r="I23" s="10"/>
      <c r="J23" s="10"/>
      <c r="K23" s="10"/>
      <c r="L23" s="10" t="s">
        <v>192</v>
      </c>
      <c r="M23" s="10">
        <f>AVERAGE(M5:M20)</f>
        <v>65.179880950978813</v>
      </c>
      <c r="N23" s="10">
        <f>_xlfn.STDEV.S(M5:M20)</f>
        <v>18.550028241387842</v>
      </c>
      <c r="O23" s="10"/>
      <c r="P23" s="13"/>
      <c r="Q23" s="10"/>
      <c r="R23" s="10"/>
    </row>
    <row r="24" spans="1:18" x14ac:dyDescent="0.3">
      <c r="A24" s="10"/>
      <c r="B24" s="10"/>
      <c r="C24" s="10"/>
      <c r="D24" s="10"/>
      <c r="E24" s="10">
        <v>8</v>
      </c>
      <c r="F24" s="13">
        <f>AVERAGE(G13:G20)</f>
        <v>8880</v>
      </c>
      <c r="G24" s="13">
        <f>_xlfn.STDEV.S(G13:G20)</f>
        <v>15390.85071444349</v>
      </c>
      <c r="H24" s="10"/>
      <c r="I24" s="10"/>
      <c r="J24" s="10"/>
      <c r="K24" s="10">
        <v>8</v>
      </c>
      <c r="L24" s="13">
        <f>AVERAGE(M13:M20)</f>
        <v>67.689272243615804</v>
      </c>
      <c r="M24" s="13">
        <f>_xlfn.STDEV.S(M13:M20)</f>
        <v>23.860981398565766</v>
      </c>
      <c r="N24" s="13"/>
      <c r="O24" s="10"/>
      <c r="P24" s="10"/>
      <c r="Q24" s="10"/>
      <c r="R24" s="10"/>
    </row>
    <row r="25" spans="1:18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3007.5</v>
      </c>
      <c r="G25" s="13">
        <f>_xlfn.STDEV.S(G6:G12)</f>
        <v>814.48786129105395</v>
      </c>
      <c r="H25" s="10"/>
      <c r="I25" s="10"/>
      <c r="J25" s="10"/>
      <c r="K25" s="10">
        <v>7.5</v>
      </c>
      <c r="L25" s="13">
        <f>AVERAGE(M5:M12)</f>
        <v>62.670489658341822</v>
      </c>
      <c r="M25" s="13">
        <f>_xlfn.STDEV.S(M5:M12)</f>
        <v>12.39455795715191</v>
      </c>
      <c r="N25" s="13"/>
      <c r="O25" s="10"/>
      <c r="P25" s="10"/>
      <c r="Q25" s="10"/>
      <c r="R25" s="10"/>
    </row>
    <row r="26" spans="1:18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 t="s">
        <v>174</v>
      </c>
      <c r="B28" s="10">
        <v>35790</v>
      </c>
      <c r="C28" s="10">
        <v>29086</v>
      </c>
      <c r="D28" s="15">
        <v>50</v>
      </c>
      <c r="E28" s="15">
        <f>B28+C28</f>
        <v>64876</v>
      </c>
      <c r="F28" s="10">
        <f>(1000/D28)*E28</f>
        <v>1297520</v>
      </c>
      <c r="G28" s="10">
        <f>(1000/D28)*B28</f>
        <v>715800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 t="s">
        <v>182</v>
      </c>
      <c r="B29" s="10">
        <v>20845</v>
      </c>
      <c r="C29" s="10"/>
      <c r="D29" s="15">
        <v>50</v>
      </c>
      <c r="E29" s="15">
        <f t="shared" ref="E29:E39" si="5">B29+C29</f>
        <v>20845</v>
      </c>
      <c r="F29" s="10">
        <f t="shared" ref="F29:F39" si="6">(1000/D29)*E29</f>
        <v>416900</v>
      </c>
      <c r="G29" s="10">
        <f t="shared" ref="G29:G37" si="7">(1000/D29)*B29</f>
        <v>416900</v>
      </c>
      <c r="H29" s="17"/>
      <c r="I29" s="10">
        <v>27620692416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 t="s">
        <v>188</v>
      </c>
      <c r="B30" s="10">
        <f>B28-B29</f>
        <v>14945</v>
      </c>
      <c r="C30" s="10"/>
      <c r="D30" s="15">
        <v>50</v>
      </c>
      <c r="E30" s="15">
        <f t="shared" si="5"/>
        <v>14945</v>
      </c>
      <c r="F30" s="10">
        <f t="shared" si="6"/>
        <v>298900</v>
      </c>
      <c r="G30" s="10">
        <f t="shared" si="7"/>
        <v>298900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 t="s">
        <v>175</v>
      </c>
      <c r="B31" s="10">
        <v>44918</v>
      </c>
      <c r="C31" s="10">
        <v>27418</v>
      </c>
      <c r="D31" s="15">
        <v>50</v>
      </c>
      <c r="E31" s="15">
        <f t="shared" si="5"/>
        <v>72336</v>
      </c>
      <c r="F31" s="10">
        <f t="shared" si="6"/>
        <v>1446720</v>
      </c>
      <c r="G31" s="10">
        <f t="shared" si="7"/>
        <v>898360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 t="s">
        <v>182</v>
      </c>
      <c r="B32" s="10">
        <v>32356</v>
      </c>
      <c r="C32" s="10"/>
      <c r="D32" s="15">
        <v>50</v>
      </c>
      <c r="E32" s="15">
        <f t="shared" si="5"/>
        <v>32356</v>
      </c>
      <c r="F32" s="10">
        <f t="shared" si="6"/>
        <v>647120</v>
      </c>
      <c r="G32" s="10">
        <f t="shared" si="7"/>
        <v>647120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>
        <f>B31-B32</f>
        <v>12562</v>
      </c>
      <c r="C33" s="10"/>
      <c r="D33" s="15">
        <v>50</v>
      </c>
      <c r="E33" s="15">
        <f t="shared" si="5"/>
        <v>12562</v>
      </c>
      <c r="F33" s="10">
        <f t="shared" si="6"/>
        <v>251240</v>
      </c>
      <c r="G33" s="10">
        <f t="shared" si="7"/>
        <v>251240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239</v>
      </c>
      <c r="C36" s="10">
        <v>4740</v>
      </c>
      <c r="D36" s="15">
        <v>50</v>
      </c>
      <c r="E36" s="15">
        <f t="shared" si="5"/>
        <v>4979</v>
      </c>
      <c r="F36" s="10">
        <f t="shared" si="6"/>
        <v>99580</v>
      </c>
      <c r="G36" s="10">
        <f t="shared" si="7"/>
        <v>4780</v>
      </c>
      <c r="H36" s="10">
        <f>(G36-G37)/G36*100</f>
        <v>15.481171548117153</v>
      </c>
      <c r="I36" s="10">
        <f>(C36-C37)/C36</f>
        <v>-0.19388185654008439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202</v>
      </c>
      <c r="C37" s="10">
        <v>5659</v>
      </c>
      <c r="D37" s="15">
        <v>50</v>
      </c>
      <c r="E37" s="15">
        <f t="shared" si="5"/>
        <v>5861</v>
      </c>
      <c r="F37" s="10">
        <f t="shared" si="6"/>
        <v>117220</v>
      </c>
      <c r="G37" s="10">
        <f t="shared" si="7"/>
        <v>4040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103</v>
      </c>
      <c r="C39" s="10">
        <v>2696</v>
      </c>
      <c r="D39" s="15">
        <v>50</v>
      </c>
      <c r="E39" s="15">
        <f t="shared" si="5"/>
        <v>2799</v>
      </c>
      <c r="F39" s="10">
        <f t="shared" si="6"/>
        <v>55980</v>
      </c>
      <c r="G39" s="10">
        <f>(1000/D39)*B39</f>
        <v>2060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D38" sqref="D38"/>
    </sheetView>
  </sheetViews>
  <sheetFormatPr defaultRowHeight="14.4" x14ac:dyDescent="0.3"/>
  <cols>
    <col min="1" max="1" width="16.5546875" customWidth="1"/>
    <col min="9" max="9" width="12" bestFit="1" customWidth="1"/>
  </cols>
  <sheetData>
    <row r="1" spans="1:19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9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9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/>
      <c r="J3" s="10" t="s">
        <v>58</v>
      </c>
      <c r="K3" s="10" t="s">
        <v>59</v>
      </c>
      <c r="L3" s="10" t="s">
        <v>60</v>
      </c>
      <c r="M3" s="13" t="s">
        <v>1</v>
      </c>
      <c r="N3" s="10" t="s">
        <v>62</v>
      </c>
      <c r="O3" s="10" t="s">
        <v>63</v>
      </c>
      <c r="P3" s="17"/>
      <c r="Q3" s="13" t="s">
        <v>249</v>
      </c>
      <c r="R3" s="10"/>
      <c r="S3" s="10"/>
    </row>
    <row r="4" spans="1:19" s="10" customFormat="1" x14ac:dyDescent="0.3">
      <c r="A4" s="14">
        <v>44641</v>
      </c>
      <c r="B4" s="25">
        <v>7</v>
      </c>
      <c r="C4" s="10">
        <v>248</v>
      </c>
      <c r="D4" s="15">
        <v>5477</v>
      </c>
      <c r="E4" s="15">
        <f>+C4+D4</f>
        <v>5725</v>
      </c>
      <c r="F4" s="13">
        <v>50</v>
      </c>
      <c r="G4" s="13">
        <f>(1000/F4)*C4</f>
        <v>4960</v>
      </c>
      <c r="J4" s="10">
        <v>118</v>
      </c>
      <c r="K4" s="15">
        <v>2985</v>
      </c>
      <c r="L4" s="15">
        <f t="shared" ref="L4:L20" si="0">+J4+K4</f>
        <v>3103</v>
      </c>
      <c r="M4" s="13">
        <v>50</v>
      </c>
      <c r="N4" s="10">
        <f t="shared" ref="N4:N20" si="1">+(C4-J4)/C4*100</f>
        <v>52.419354838709673</v>
      </c>
      <c r="O4" s="10">
        <f t="shared" ref="O4:O20" si="2">+(D4-K4)/D4*100</f>
        <v>45.499360964031403</v>
      </c>
      <c r="P4" s="10">
        <f t="shared" ref="P4:P20" si="3">+(E4-L4)/E4*100</f>
        <v>45.799126637554579</v>
      </c>
      <c r="Q4" s="13">
        <f>J4/M4*1000</f>
        <v>2360</v>
      </c>
    </row>
    <row r="5" spans="1:19" s="10" customFormat="1" x14ac:dyDescent="0.3">
      <c r="A5" s="14">
        <v>44641</v>
      </c>
      <c r="B5" s="16" t="s">
        <v>37</v>
      </c>
      <c r="C5" s="10">
        <v>242</v>
      </c>
      <c r="D5" s="15">
        <v>3294</v>
      </c>
      <c r="E5" s="15">
        <f t="shared" ref="E5:E20" si="4">+C5+D5</f>
        <v>3536</v>
      </c>
      <c r="F5" s="13">
        <v>50</v>
      </c>
      <c r="G5" s="13">
        <f t="shared" ref="G5:G20" si="5">(1000/F5)*C5</f>
        <v>4840</v>
      </c>
      <c r="J5" s="10">
        <v>78</v>
      </c>
      <c r="K5" s="15">
        <v>3179</v>
      </c>
      <c r="L5" s="15">
        <f t="shared" si="0"/>
        <v>3257</v>
      </c>
      <c r="M5" s="13">
        <v>50</v>
      </c>
      <c r="N5" s="10">
        <f t="shared" si="1"/>
        <v>67.768595041322314</v>
      </c>
      <c r="O5" s="10">
        <f t="shared" si="2"/>
        <v>3.4911961141469341</v>
      </c>
      <c r="P5" s="10">
        <f t="shared" si="3"/>
        <v>7.8902714932126692</v>
      </c>
      <c r="Q5" s="13">
        <f t="shared" ref="Q5:Q20" si="6">J5/M5*1000</f>
        <v>1560</v>
      </c>
    </row>
    <row r="6" spans="1:19" s="10" customFormat="1" x14ac:dyDescent="0.3">
      <c r="A6" s="14">
        <v>44641</v>
      </c>
      <c r="B6" s="16" t="s">
        <v>39</v>
      </c>
      <c r="C6" s="10">
        <v>149</v>
      </c>
      <c r="D6" s="10">
        <v>4690</v>
      </c>
      <c r="E6" s="15">
        <f t="shared" si="4"/>
        <v>4839</v>
      </c>
      <c r="F6" s="13">
        <v>50</v>
      </c>
      <c r="G6" s="13">
        <f t="shared" si="5"/>
        <v>2980</v>
      </c>
      <c r="H6" s="10" t="s">
        <v>194</v>
      </c>
      <c r="J6" s="10">
        <v>94</v>
      </c>
      <c r="K6" s="15">
        <v>2328</v>
      </c>
      <c r="L6" s="15">
        <f t="shared" si="0"/>
        <v>2422</v>
      </c>
      <c r="M6" s="13">
        <v>50</v>
      </c>
      <c r="N6" s="10">
        <f t="shared" si="1"/>
        <v>36.912751677852349</v>
      </c>
      <c r="O6" s="10">
        <f t="shared" si="2"/>
        <v>50.362473347547976</v>
      </c>
      <c r="P6" s="10">
        <f t="shared" si="3"/>
        <v>49.948336433147347</v>
      </c>
      <c r="Q6" s="13">
        <f t="shared" si="6"/>
        <v>1880</v>
      </c>
    </row>
    <row r="7" spans="1:19" s="10" customFormat="1" x14ac:dyDescent="0.3">
      <c r="A7" s="14">
        <v>44641</v>
      </c>
      <c r="B7" s="16" t="s">
        <v>38</v>
      </c>
      <c r="C7" s="10">
        <v>158</v>
      </c>
      <c r="D7" s="10">
        <v>5708</v>
      </c>
      <c r="E7" s="15">
        <f t="shared" si="4"/>
        <v>5866</v>
      </c>
      <c r="F7" s="13">
        <v>50</v>
      </c>
      <c r="G7" s="13">
        <f t="shared" si="5"/>
        <v>3160</v>
      </c>
      <c r="J7" s="10">
        <v>87</v>
      </c>
      <c r="K7" s="15">
        <v>2405</v>
      </c>
      <c r="L7" s="15">
        <f t="shared" si="0"/>
        <v>2492</v>
      </c>
      <c r="M7" s="13">
        <v>50</v>
      </c>
      <c r="N7" s="10">
        <f t="shared" si="1"/>
        <v>44.936708860759495</v>
      </c>
      <c r="O7" s="10">
        <f t="shared" si="2"/>
        <v>57.866152768044856</v>
      </c>
      <c r="P7" s="10">
        <f t="shared" si="3"/>
        <v>57.517899761336508</v>
      </c>
      <c r="Q7" s="13">
        <f t="shared" si="6"/>
        <v>1740</v>
      </c>
    </row>
    <row r="8" spans="1:19" s="10" customFormat="1" x14ac:dyDescent="0.3">
      <c r="A8" s="14">
        <v>44641</v>
      </c>
      <c r="B8" s="16" t="s">
        <v>36</v>
      </c>
      <c r="C8" s="10">
        <v>262</v>
      </c>
      <c r="D8" s="15">
        <v>5747</v>
      </c>
      <c r="E8" s="15">
        <f t="shared" si="4"/>
        <v>6009</v>
      </c>
      <c r="F8" s="13">
        <v>50</v>
      </c>
      <c r="G8" s="13">
        <f t="shared" si="5"/>
        <v>5240</v>
      </c>
      <c r="J8" s="10">
        <v>99</v>
      </c>
      <c r="K8" s="15">
        <v>4349</v>
      </c>
      <c r="L8" s="15">
        <f t="shared" si="0"/>
        <v>4448</v>
      </c>
      <c r="M8" s="13">
        <v>50</v>
      </c>
      <c r="N8" s="10">
        <f t="shared" si="1"/>
        <v>62.213740458015266</v>
      </c>
      <c r="O8" s="10">
        <f t="shared" si="2"/>
        <v>24.325735166173658</v>
      </c>
      <c r="P8" s="10">
        <f t="shared" si="3"/>
        <v>25.977700116491931</v>
      </c>
      <c r="Q8" s="13">
        <f t="shared" si="6"/>
        <v>1980</v>
      </c>
    </row>
    <row r="9" spans="1:19" s="10" customFormat="1" x14ac:dyDescent="0.3">
      <c r="A9" s="14">
        <v>44641</v>
      </c>
      <c r="B9" s="16" t="s">
        <v>203</v>
      </c>
      <c r="C9" s="10">
        <v>243</v>
      </c>
      <c r="D9" s="15">
        <v>4072</v>
      </c>
      <c r="E9" s="15">
        <f t="shared" si="4"/>
        <v>4315</v>
      </c>
      <c r="F9" s="13">
        <v>50</v>
      </c>
      <c r="G9" s="13">
        <f t="shared" si="5"/>
        <v>4860</v>
      </c>
      <c r="J9" s="10">
        <v>79</v>
      </c>
      <c r="K9" s="15">
        <v>2317</v>
      </c>
      <c r="L9" s="15">
        <f t="shared" si="0"/>
        <v>2396</v>
      </c>
      <c r="M9" s="13">
        <v>50</v>
      </c>
      <c r="N9" s="10">
        <f t="shared" si="1"/>
        <v>67.489711934156389</v>
      </c>
      <c r="O9" s="10">
        <f t="shared" si="2"/>
        <v>43.099214145383101</v>
      </c>
      <c r="P9" s="10">
        <f t="shared" si="3"/>
        <v>44.472769409038236</v>
      </c>
      <c r="Q9" s="13">
        <f t="shared" si="6"/>
        <v>1580</v>
      </c>
    </row>
    <row r="10" spans="1:19" s="10" customFormat="1" x14ac:dyDescent="0.3">
      <c r="A10" s="14">
        <v>44641</v>
      </c>
      <c r="B10" s="16" t="s">
        <v>204</v>
      </c>
      <c r="C10" s="10">
        <v>341</v>
      </c>
      <c r="D10" s="15">
        <v>3582</v>
      </c>
      <c r="E10" s="15">
        <f t="shared" si="4"/>
        <v>3923</v>
      </c>
      <c r="F10" s="13">
        <v>50</v>
      </c>
      <c r="G10" s="13">
        <f t="shared" si="5"/>
        <v>6820</v>
      </c>
      <c r="J10" s="10">
        <v>101</v>
      </c>
      <c r="K10" s="15">
        <v>4374</v>
      </c>
      <c r="L10" s="15">
        <f t="shared" si="0"/>
        <v>4475</v>
      </c>
      <c r="M10" s="13">
        <v>50</v>
      </c>
      <c r="N10" s="10">
        <f t="shared" si="1"/>
        <v>70.381231671554261</v>
      </c>
      <c r="O10" s="10">
        <f t="shared" si="2"/>
        <v>-22.110552763819097</v>
      </c>
      <c r="P10" s="10">
        <f t="shared" si="3"/>
        <v>-14.070864134590874</v>
      </c>
      <c r="Q10" s="13">
        <f t="shared" si="6"/>
        <v>2020</v>
      </c>
    </row>
    <row r="11" spans="1:19" s="10" customFormat="1" x14ac:dyDescent="0.3">
      <c r="A11" s="14">
        <v>44641</v>
      </c>
      <c r="B11" s="16" t="s">
        <v>205</v>
      </c>
      <c r="C11" s="10">
        <v>396</v>
      </c>
      <c r="D11" s="15">
        <v>3370</v>
      </c>
      <c r="E11" s="15">
        <f t="shared" si="4"/>
        <v>3766</v>
      </c>
      <c r="F11" s="13">
        <v>50</v>
      </c>
      <c r="G11" s="13">
        <f t="shared" si="5"/>
        <v>7920</v>
      </c>
      <c r="J11" s="10">
        <v>120</v>
      </c>
      <c r="K11" s="15">
        <v>3213</v>
      </c>
      <c r="L11" s="15">
        <f t="shared" si="0"/>
        <v>3333</v>
      </c>
      <c r="M11" s="13">
        <v>50</v>
      </c>
      <c r="N11" s="10">
        <f t="shared" si="1"/>
        <v>69.696969696969703</v>
      </c>
      <c r="O11" s="10">
        <f t="shared" si="2"/>
        <v>4.6587537091988134</v>
      </c>
      <c r="P11" s="10">
        <f t="shared" si="3"/>
        <v>11.497610196494955</v>
      </c>
      <c r="Q11" s="13">
        <f t="shared" si="6"/>
        <v>2400</v>
      </c>
    </row>
    <row r="12" spans="1:19" s="10" customFormat="1" x14ac:dyDescent="0.3">
      <c r="A12" s="14">
        <v>44641</v>
      </c>
      <c r="B12" s="16" t="s">
        <v>206</v>
      </c>
      <c r="C12" s="10">
        <v>236</v>
      </c>
      <c r="D12" s="15">
        <v>3793</v>
      </c>
      <c r="E12" s="15">
        <f t="shared" si="4"/>
        <v>4029</v>
      </c>
      <c r="F12" s="13">
        <v>50</v>
      </c>
      <c r="G12" s="13">
        <f t="shared" si="5"/>
        <v>4720</v>
      </c>
      <c r="J12" s="10">
        <v>75</v>
      </c>
      <c r="K12" s="15">
        <v>3474</v>
      </c>
      <c r="L12" s="15">
        <f t="shared" si="0"/>
        <v>3549</v>
      </c>
      <c r="M12" s="13">
        <v>50</v>
      </c>
      <c r="N12" s="10">
        <f t="shared" si="1"/>
        <v>68.220338983050837</v>
      </c>
      <c r="O12" s="10">
        <f t="shared" si="2"/>
        <v>8.4102293698919048</v>
      </c>
      <c r="P12" s="10">
        <f t="shared" si="3"/>
        <v>11.913626209977663</v>
      </c>
      <c r="Q12" s="13">
        <f t="shared" si="6"/>
        <v>1500</v>
      </c>
    </row>
    <row r="13" spans="1:19" s="10" customFormat="1" x14ac:dyDescent="0.3">
      <c r="A13" s="14">
        <v>44641</v>
      </c>
      <c r="B13" s="16" t="s">
        <v>42</v>
      </c>
      <c r="C13" s="10">
        <v>779</v>
      </c>
      <c r="D13" s="15">
        <v>5347</v>
      </c>
      <c r="E13" s="15">
        <f>+C13+D13</f>
        <v>6126</v>
      </c>
      <c r="F13" s="13">
        <v>50</v>
      </c>
      <c r="G13" s="13">
        <f t="shared" si="5"/>
        <v>15580</v>
      </c>
      <c r="J13" s="10">
        <v>73</v>
      </c>
      <c r="K13" s="15">
        <v>3425</v>
      </c>
      <c r="L13" s="15">
        <f t="shared" si="0"/>
        <v>3498</v>
      </c>
      <c r="M13" s="13">
        <v>50</v>
      </c>
      <c r="N13" s="10">
        <f t="shared" si="1"/>
        <v>90.629011553273429</v>
      </c>
      <c r="O13" s="10">
        <f t="shared" si="2"/>
        <v>35.945389938283149</v>
      </c>
      <c r="P13" s="10">
        <f t="shared" si="3"/>
        <v>42.899118511263467</v>
      </c>
      <c r="Q13" s="13">
        <f t="shared" si="6"/>
        <v>1460</v>
      </c>
    </row>
    <row r="14" spans="1:19" s="10" customFormat="1" x14ac:dyDescent="0.3">
      <c r="A14" s="14">
        <v>44641</v>
      </c>
      <c r="B14" s="16" t="s">
        <v>43</v>
      </c>
      <c r="C14" s="10">
        <v>212</v>
      </c>
      <c r="D14" s="15">
        <v>3457</v>
      </c>
      <c r="E14" s="15">
        <f t="shared" si="4"/>
        <v>3669</v>
      </c>
      <c r="F14" s="13">
        <v>50</v>
      </c>
      <c r="G14" s="13">
        <f t="shared" si="5"/>
        <v>4240</v>
      </c>
      <c r="J14" s="10">
        <v>85</v>
      </c>
      <c r="K14" s="15">
        <v>4550</v>
      </c>
      <c r="L14" s="15">
        <f t="shared" si="0"/>
        <v>4635</v>
      </c>
      <c r="M14" s="13">
        <v>50</v>
      </c>
      <c r="N14" s="10">
        <f t="shared" si="1"/>
        <v>59.905660377358494</v>
      </c>
      <c r="O14" s="10">
        <f t="shared" si="2"/>
        <v>-31.617008967312699</v>
      </c>
      <c r="P14" s="10">
        <f t="shared" si="3"/>
        <v>-26.328699918233848</v>
      </c>
      <c r="Q14" s="13">
        <f t="shared" si="6"/>
        <v>1700</v>
      </c>
    </row>
    <row r="15" spans="1:19" s="10" customFormat="1" x14ac:dyDescent="0.3">
      <c r="A15" s="14">
        <v>44641</v>
      </c>
      <c r="B15" s="16" t="s">
        <v>40</v>
      </c>
      <c r="C15" s="15">
        <v>195</v>
      </c>
      <c r="D15" s="15">
        <v>3548</v>
      </c>
      <c r="E15" s="15">
        <f>+C15+D15</f>
        <v>3743</v>
      </c>
      <c r="F15" s="13">
        <v>50</v>
      </c>
      <c r="G15" s="13">
        <f t="shared" si="5"/>
        <v>3900</v>
      </c>
      <c r="J15" s="15">
        <v>103</v>
      </c>
      <c r="K15" s="15">
        <v>5938</v>
      </c>
      <c r="L15" s="15">
        <f t="shared" si="0"/>
        <v>6041</v>
      </c>
      <c r="M15" s="13">
        <v>50</v>
      </c>
      <c r="N15" s="10">
        <f t="shared" si="1"/>
        <v>47.179487179487175</v>
      </c>
      <c r="O15" s="10">
        <f t="shared" si="2"/>
        <v>-67.361894024802709</v>
      </c>
      <c r="P15" s="10">
        <f t="shared" si="3"/>
        <v>-61.394603259417579</v>
      </c>
      <c r="Q15" s="13">
        <f t="shared" si="6"/>
        <v>2060</v>
      </c>
    </row>
    <row r="16" spans="1:19" s="10" customFormat="1" x14ac:dyDescent="0.3">
      <c r="A16" s="14">
        <v>44641</v>
      </c>
      <c r="B16" s="16" t="s">
        <v>41</v>
      </c>
      <c r="C16" s="10">
        <v>178</v>
      </c>
      <c r="D16" s="15">
        <v>4928</v>
      </c>
      <c r="E16" s="15">
        <f>+C16+D16</f>
        <v>5106</v>
      </c>
      <c r="F16" s="13">
        <v>50</v>
      </c>
      <c r="G16" s="13">
        <f t="shared" si="5"/>
        <v>3560</v>
      </c>
      <c r="J16" s="10">
        <v>77</v>
      </c>
      <c r="K16" s="15">
        <v>2782</v>
      </c>
      <c r="L16" s="15">
        <f t="shared" si="0"/>
        <v>2859</v>
      </c>
      <c r="M16" s="13">
        <v>50</v>
      </c>
      <c r="N16" s="10">
        <f t="shared" si="1"/>
        <v>56.741573033707873</v>
      </c>
      <c r="O16" s="10">
        <f t="shared" si="2"/>
        <v>43.547077922077918</v>
      </c>
      <c r="P16" s="10">
        <f t="shared" si="3"/>
        <v>44.007050528789662</v>
      </c>
      <c r="Q16" s="13">
        <f t="shared" si="6"/>
        <v>1540</v>
      </c>
    </row>
    <row r="17" spans="1:19" s="10" customFormat="1" x14ac:dyDescent="0.3">
      <c r="A17" s="14">
        <v>44641</v>
      </c>
      <c r="B17" s="16" t="s">
        <v>207</v>
      </c>
      <c r="C17" s="10">
        <v>136</v>
      </c>
      <c r="D17" s="15">
        <v>5653</v>
      </c>
      <c r="E17" s="15">
        <f t="shared" si="4"/>
        <v>5789</v>
      </c>
      <c r="F17" s="13">
        <v>50</v>
      </c>
      <c r="G17" s="13">
        <f t="shared" si="5"/>
        <v>2720</v>
      </c>
      <c r="J17" s="10">
        <v>121</v>
      </c>
      <c r="K17" s="15">
        <v>3902</v>
      </c>
      <c r="L17" s="15">
        <f t="shared" si="0"/>
        <v>4023</v>
      </c>
      <c r="M17" s="13">
        <v>50</v>
      </c>
      <c r="N17" s="10">
        <f t="shared" si="1"/>
        <v>11.029411764705882</v>
      </c>
      <c r="O17" s="10">
        <f t="shared" si="2"/>
        <v>30.974703697151956</v>
      </c>
      <c r="P17" s="10">
        <f t="shared" si="3"/>
        <v>30.506132319917086</v>
      </c>
      <c r="Q17" s="13">
        <f t="shared" si="6"/>
        <v>2420</v>
      </c>
    </row>
    <row r="18" spans="1:19" s="10" customFormat="1" x14ac:dyDescent="0.3">
      <c r="A18" s="14">
        <v>44641</v>
      </c>
      <c r="B18" s="16" t="s">
        <v>208</v>
      </c>
      <c r="C18" s="10">
        <v>222</v>
      </c>
      <c r="D18" s="15">
        <v>3262</v>
      </c>
      <c r="E18" s="15">
        <f t="shared" si="4"/>
        <v>3484</v>
      </c>
      <c r="F18" s="13">
        <v>50</v>
      </c>
      <c r="G18" s="13">
        <f t="shared" si="5"/>
        <v>4440</v>
      </c>
      <c r="J18" s="10">
        <v>69</v>
      </c>
      <c r="K18" s="15">
        <v>2067</v>
      </c>
      <c r="L18" s="15">
        <f t="shared" si="0"/>
        <v>2136</v>
      </c>
      <c r="M18" s="13">
        <v>50</v>
      </c>
      <c r="N18" s="10">
        <f t="shared" si="1"/>
        <v>68.918918918918919</v>
      </c>
      <c r="O18" s="10">
        <f t="shared" si="2"/>
        <v>36.63396689147762</v>
      </c>
      <c r="P18" s="10">
        <f t="shared" si="3"/>
        <v>38.69115958668197</v>
      </c>
      <c r="Q18" s="13">
        <f t="shared" si="6"/>
        <v>1380</v>
      </c>
    </row>
    <row r="19" spans="1:19" s="10" customFormat="1" x14ac:dyDescent="0.3">
      <c r="A19" s="14">
        <v>44641</v>
      </c>
      <c r="B19" s="16" t="s">
        <v>209</v>
      </c>
      <c r="C19" s="10">
        <v>205</v>
      </c>
      <c r="D19" s="15">
        <v>2569</v>
      </c>
      <c r="E19" s="15">
        <f t="shared" si="4"/>
        <v>2774</v>
      </c>
      <c r="F19" s="13">
        <v>50</v>
      </c>
      <c r="G19" s="13">
        <f t="shared" si="5"/>
        <v>4100</v>
      </c>
      <c r="J19" s="10">
        <v>94</v>
      </c>
      <c r="K19" s="15">
        <v>1625</v>
      </c>
      <c r="L19" s="15">
        <f t="shared" si="0"/>
        <v>1719</v>
      </c>
      <c r="M19" s="13">
        <v>50</v>
      </c>
      <c r="N19" s="10">
        <f t="shared" si="1"/>
        <v>54.146341463414636</v>
      </c>
      <c r="O19" s="10">
        <f t="shared" si="2"/>
        <v>36.745815492409498</v>
      </c>
      <c r="P19" s="10">
        <f t="shared" si="3"/>
        <v>38.031723143475126</v>
      </c>
      <c r="Q19" s="13">
        <f t="shared" si="6"/>
        <v>1880</v>
      </c>
    </row>
    <row r="20" spans="1:19" s="10" customFormat="1" x14ac:dyDescent="0.3">
      <c r="A20" s="14">
        <v>44641</v>
      </c>
      <c r="B20" s="16" t="s">
        <v>210</v>
      </c>
      <c r="C20" s="10">
        <v>230</v>
      </c>
      <c r="D20" s="15">
        <v>6117</v>
      </c>
      <c r="E20" s="15">
        <f t="shared" si="4"/>
        <v>6347</v>
      </c>
      <c r="F20" s="13">
        <v>50</v>
      </c>
      <c r="G20" s="13">
        <f t="shared" si="5"/>
        <v>4600</v>
      </c>
      <c r="J20" s="10">
        <v>53</v>
      </c>
      <c r="K20" s="15">
        <v>4036</v>
      </c>
      <c r="L20" s="15">
        <f t="shared" si="0"/>
        <v>4089</v>
      </c>
      <c r="M20" s="13">
        <v>50</v>
      </c>
      <c r="N20" s="10">
        <f t="shared" si="1"/>
        <v>76.956521739130437</v>
      </c>
      <c r="O20" s="10">
        <f t="shared" si="2"/>
        <v>34.019944417197969</v>
      </c>
      <c r="P20" s="10">
        <f t="shared" si="3"/>
        <v>35.575862612257758</v>
      </c>
      <c r="Q20" s="13">
        <f t="shared" si="6"/>
        <v>1060</v>
      </c>
    </row>
    <row r="21" spans="1:19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9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</row>
    <row r="23" spans="1:19" x14ac:dyDescent="0.3">
      <c r="A23" s="10"/>
      <c r="B23" s="10"/>
      <c r="C23" s="10"/>
      <c r="D23" s="10"/>
      <c r="E23" s="10"/>
      <c r="F23" s="13">
        <f>AVERAGE(G4:G20)</f>
        <v>5214.1176470588234</v>
      </c>
      <c r="G23" s="13">
        <f>_xlfn.STDEV.S(G4:G20)</f>
        <v>2968.4572146645669</v>
      </c>
      <c r="H23" s="10"/>
      <c r="I23" s="10"/>
      <c r="J23" s="10"/>
      <c r="K23" s="10"/>
      <c r="L23" s="10"/>
      <c r="M23" s="10" t="s">
        <v>192</v>
      </c>
      <c r="N23" s="10">
        <f>AVERAGE(N5:N20)</f>
        <v>59.570435897104829</v>
      </c>
      <c r="O23" s="10">
        <f>_xlfn.STDEV.S(N5:N20)</f>
        <v>18.367138689084612</v>
      </c>
      <c r="P23" s="10"/>
      <c r="Q23" s="13"/>
      <c r="R23" s="10"/>
      <c r="S23" s="10"/>
    </row>
    <row r="24" spans="1:19" x14ac:dyDescent="0.3">
      <c r="A24" s="10"/>
      <c r="B24" s="10"/>
      <c r="C24" s="10"/>
      <c r="D24" s="10"/>
      <c r="E24" s="10">
        <v>8</v>
      </c>
      <c r="F24" s="13">
        <f>AVERAGE(G13:G20)</f>
        <v>5392.5</v>
      </c>
      <c r="G24" s="13">
        <f>_xlfn.STDEV.S(G13:G20)</f>
        <v>4158.4191707907466</v>
      </c>
      <c r="H24" s="10"/>
      <c r="I24" s="10"/>
      <c r="J24" s="10"/>
      <c r="K24" s="10"/>
      <c r="L24" s="10">
        <v>8</v>
      </c>
      <c r="M24" s="13">
        <f>AVERAGE(N13:N20)</f>
        <v>58.188365753749601</v>
      </c>
      <c r="N24" s="13">
        <f>_xlfn.STDEV.S(N13:N20)</f>
        <v>23.562459759355033</v>
      </c>
      <c r="O24" s="13"/>
      <c r="P24" s="10"/>
      <c r="Q24" s="10"/>
      <c r="R24" s="10"/>
      <c r="S24" s="10"/>
    </row>
    <row r="25" spans="1:19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5067.5</v>
      </c>
      <c r="G25" s="13">
        <f>_xlfn.STDEV.S(G6:G12)</f>
        <v>1797.7022371164066</v>
      </c>
      <c r="H25" s="10"/>
      <c r="I25" s="10"/>
      <c r="J25" s="10"/>
      <c r="K25" s="10"/>
      <c r="L25" s="10">
        <v>7.5</v>
      </c>
      <c r="M25" s="13">
        <f>AVERAGE(N5:N12)</f>
        <v>60.952506040460072</v>
      </c>
      <c r="N25" s="13">
        <f>_xlfn.STDEV.S(N5:N12)</f>
        <v>12.780500207537056</v>
      </c>
      <c r="O25" s="13"/>
      <c r="P25" s="10"/>
      <c r="Q25" s="10"/>
      <c r="R25" s="10"/>
      <c r="S25" s="10"/>
    </row>
    <row r="26" spans="1:19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9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A28" s="10" t="s">
        <v>174</v>
      </c>
      <c r="B28" s="10">
        <v>53277</v>
      </c>
      <c r="C28" s="10">
        <v>29491</v>
      </c>
      <c r="D28" s="15">
        <v>50</v>
      </c>
      <c r="E28" s="15">
        <f>B28+C28</f>
        <v>82768</v>
      </c>
      <c r="F28" s="10">
        <f>(1000/D28)*E28</f>
        <v>1655360</v>
      </c>
      <c r="G28" s="10">
        <f>(1000/D28)*B28</f>
        <v>1065540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9" x14ac:dyDescent="0.3">
      <c r="A29" s="10" t="s">
        <v>182</v>
      </c>
      <c r="B29" s="10">
        <v>38449</v>
      </c>
      <c r="C29" s="10"/>
      <c r="D29" s="15">
        <v>50</v>
      </c>
      <c r="E29" s="15">
        <f t="shared" ref="E29:E39" si="7">B29+C29</f>
        <v>38449</v>
      </c>
      <c r="F29" s="10">
        <f t="shared" ref="F29:F39" si="8">(1000/D29)*E29</f>
        <v>768980</v>
      </c>
      <c r="G29" s="10">
        <f t="shared" ref="G29:G37" si="9">(1000/D29)*B29</f>
        <v>768980</v>
      </c>
      <c r="H29" s="17"/>
      <c r="I29" s="10">
        <v>27620692416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A30" s="10" t="s">
        <v>188</v>
      </c>
      <c r="B30" s="10">
        <f>B28-B29</f>
        <v>14828</v>
      </c>
      <c r="C30" s="10"/>
      <c r="D30" s="15">
        <v>50</v>
      </c>
      <c r="E30" s="15">
        <f t="shared" si="7"/>
        <v>14828</v>
      </c>
      <c r="F30" s="10">
        <f t="shared" si="8"/>
        <v>296560</v>
      </c>
      <c r="G30" s="10">
        <f t="shared" si="9"/>
        <v>296560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9" x14ac:dyDescent="0.3">
      <c r="A31" s="10" t="s">
        <v>175</v>
      </c>
      <c r="B31" s="10">
        <v>41275</v>
      </c>
      <c r="C31" s="10">
        <v>35226</v>
      </c>
      <c r="D31" s="15">
        <v>50</v>
      </c>
      <c r="E31" s="15">
        <f t="shared" si="7"/>
        <v>76501</v>
      </c>
      <c r="F31" s="10">
        <f t="shared" si="8"/>
        <v>1530020</v>
      </c>
      <c r="G31" s="10">
        <f t="shared" si="9"/>
        <v>825500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 x14ac:dyDescent="0.3">
      <c r="A32" s="10" t="s">
        <v>182</v>
      </c>
      <c r="B32" s="10">
        <v>26544</v>
      </c>
      <c r="C32" s="10"/>
      <c r="D32" s="15">
        <v>50</v>
      </c>
      <c r="E32" s="15">
        <f t="shared" si="7"/>
        <v>26544</v>
      </c>
      <c r="F32" s="10">
        <f t="shared" si="8"/>
        <v>530880</v>
      </c>
      <c r="G32" s="10">
        <f t="shared" si="9"/>
        <v>530880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>
        <f>B31-B32</f>
        <v>14731</v>
      </c>
      <c r="C33" s="10"/>
      <c r="D33" s="15">
        <v>50</v>
      </c>
      <c r="E33" s="15">
        <f t="shared" si="7"/>
        <v>14731</v>
      </c>
      <c r="F33" s="10">
        <f t="shared" si="8"/>
        <v>294620</v>
      </c>
      <c r="G33" s="10">
        <f t="shared" si="9"/>
        <v>294620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>
        <v>182</v>
      </c>
      <c r="C36" s="10">
        <v>5429</v>
      </c>
      <c r="D36" s="15">
        <v>50</v>
      </c>
      <c r="E36" s="15">
        <f t="shared" si="7"/>
        <v>5611</v>
      </c>
      <c r="F36" s="10">
        <f t="shared" si="8"/>
        <v>112220</v>
      </c>
      <c r="G36" s="10">
        <f t="shared" si="9"/>
        <v>3640</v>
      </c>
      <c r="H36" s="10">
        <f>(G36-G37)/G36*100</f>
        <v>-4.395604395604396</v>
      </c>
      <c r="I36" s="10">
        <f>(C36-C37)/C36</f>
        <v>9.228218824829619E-2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>
        <v>190</v>
      </c>
      <c r="C37" s="10">
        <v>4928</v>
      </c>
      <c r="D37" s="15">
        <v>50</v>
      </c>
      <c r="E37" s="15">
        <f t="shared" si="7"/>
        <v>5118</v>
      </c>
      <c r="F37" s="10">
        <f t="shared" si="8"/>
        <v>102360</v>
      </c>
      <c r="G37" s="10">
        <f t="shared" si="9"/>
        <v>3800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147</v>
      </c>
      <c r="C39" s="10">
        <v>4351</v>
      </c>
      <c r="D39" s="15">
        <v>50</v>
      </c>
      <c r="E39" s="15">
        <f t="shared" si="7"/>
        <v>4498</v>
      </c>
      <c r="F39" s="10">
        <f t="shared" si="8"/>
        <v>89960</v>
      </c>
      <c r="G39" s="10">
        <f>(1000/D39)*B39</f>
        <v>2940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10" workbookViewId="0">
      <selection activeCell="G19" sqref="G19"/>
    </sheetView>
  </sheetViews>
  <sheetFormatPr defaultRowHeight="14.4" x14ac:dyDescent="0.3"/>
  <cols>
    <col min="1" max="1" width="16.5546875" customWidth="1"/>
    <col min="9" max="9" width="12" bestFit="1" customWidth="1"/>
  </cols>
  <sheetData>
    <row r="1" spans="1:19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9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9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/>
      <c r="J3" s="10" t="s">
        <v>58</v>
      </c>
      <c r="K3" s="10" t="s">
        <v>59</v>
      </c>
      <c r="L3" s="10" t="s">
        <v>60</v>
      </c>
      <c r="M3" s="13" t="s">
        <v>1</v>
      </c>
      <c r="N3" s="10" t="s">
        <v>62</v>
      </c>
      <c r="O3" s="10" t="s">
        <v>63</v>
      </c>
      <c r="P3" s="17"/>
      <c r="Q3" s="13" t="s">
        <v>249</v>
      </c>
      <c r="R3" s="10"/>
      <c r="S3" s="10"/>
    </row>
    <row r="4" spans="1:19" s="10" customFormat="1" x14ac:dyDescent="0.3">
      <c r="A4" s="14">
        <v>44643</v>
      </c>
      <c r="B4" s="25">
        <v>7</v>
      </c>
      <c r="C4" s="10">
        <v>96</v>
      </c>
      <c r="D4" s="15">
        <v>2608</v>
      </c>
      <c r="E4" s="15">
        <f>+C4+D4</f>
        <v>2704</v>
      </c>
      <c r="F4" s="13">
        <v>50</v>
      </c>
      <c r="G4" s="13">
        <f>(1000/F4)*C4</f>
        <v>1920</v>
      </c>
      <c r="J4" s="10">
        <v>91</v>
      </c>
      <c r="K4" s="15">
        <v>1267</v>
      </c>
      <c r="L4" s="15">
        <f t="shared" ref="L4:L20" si="0">+J4+K4</f>
        <v>1358</v>
      </c>
      <c r="M4" s="13">
        <v>50</v>
      </c>
      <c r="N4" s="10">
        <f t="shared" ref="N4:P20" si="1">+(C4-J4)/C4*100</f>
        <v>5.2083333333333339</v>
      </c>
      <c r="O4" s="10">
        <f t="shared" si="1"/>
        <v>51.418711656441715</v>
      </c>
      <c r="P4" s="10">
        <f t="shared" si="1"/>
        <v>49.778106508875744</v>
      </c>
      <c r="Q4" s="13">
        <f>J4/M4*1000</f>
        <v>1820</v>
      </c>
    </row>
    <row r="5" spans="1:19" s="10" customFormat="1" x14ac:dyDescent="0.3">
      <c r="A5" s="14">
        <v>44643</v>
      </c>
      <c r="B5" s="16" t="s">
        <v>37</v>
      </c>
      <c r="C5" s="10">
        <v>79</v>
      </c>
      <c r="D5" s="15">
        <v>2144</v>
      </c>
      <c r="E5" s="15">
        <f t="shared" ref="E5:E20" si="2">+C5+D5</f>
        <v>2223</v>
      </c>
      <c r="F5" s="13">
        <v>50</v>
      </c>
      <c r="G5" s="13">
        <f t="shared" ref="G5:G20" si="3">(1000/F5)*C5</f>
        <v>1580</v>
      </c>
      <c r="J5" s="10">
        <v>184</v>
      </c>
      <c r="K5" s="15">
        <v>7724</v>
      </c>
      <c r="L5" s="15">
        <f t="shared" si="0"/>
        <v>7908</v>
      </c>
      <c r="M5" s="13">
        <v>50</v>
      </c>
      <c r="N5" s="10">
        <f t="shared" si="1"/>
        <v>-132.91139240506328</v>
      </c>
      <c r="O5" s="10">
        <f t="shared" si="1"/>
        <v>-260.26119402985074</v>
      </c>
      <c r="P5" s="10">
        <f t="shared" si="1"/>
        <v>-255.73549257759782</v>
      </c>
      <c r="Q5" s="13">
        <f t="shared" ref="Q5:Q20" si="4">J5/M5*1000</f>
        <v>3680</v>
      </c>
    </row>
    <row r="6" spans="1:19" s="10" customFormat="1" x14ac:dyDescent="0.3">
      <c r="A6" s="14">
        <v>44643</v>
      </c>
      <c r="B6" s="16" t="s">
        <v>39</v>
      </c>
      <c r="C6" s="10">
        <v>655</v>
      </c>
      <c r="D6" s="10">
        <v>2249</v>
      </c>
      <c r="E6" s="15">
        <f t="shared" si="2"/>
        <v>2904</v>
      </c>
      <c r="F6" s="13">
        <v>50</v>
      </c>
      <c r="G6" s="13">
        <f t="shared" si="3"/>
        <v>13100</v>
      </c>
      <c r="H6" s="10" t="s">
        <v>194</v>
      </c>
      <c r="J6" s="10">
        <v>45</v>
      </c>
      <c r="K6" s="15">
        <v>1356</v>
      </c>
      <c r="L6" s="15">
        <f t="shared" si="0"/>
        <v>1401</v>
      </c>
      <c r="M6" s="13">
        <v>50</v>
      </c>
      <c r="N6" s="10">
        <f t="shared" si="1"/>
        <v>93.129770992366417</v>
      </c>
      <c r="O6" s="10">
        <f t="shared" si="1"/>
        <v>39.706536238328141</v>
      </c>
      <c r="P6" s="10">
        <f t="shared" si="1"/>
        <v>51.756198347107443</v>
      </c>
      <c r="Q6" s="13">
        <f t="shared" si="4"/>
        <v>900</v>
      </c>
    </row>
    <row r="7" spans="1:19" s="10" customFormat="1" x14ac:dyDescent="0.3">
      <c r="A7" s="14">
        <v>44643</v>
      </c>
      <c r="B7" s="16" t="s">
        <v>38</v>
      </c>
      <c r="C7" s="10">
        <v>196</v>
      </c>
      <c r="D7" s="10">
        <v>14142</v>
      </c>
      <c r="E7" s="15">
        <f t="shared" si="2"/>
        <v>14338</v>
      </c>
      <c r="F7" s="13">
        <v>50</v>
      </c>
      <c r="G7" s="13">
        <f t="shared" si="3"/>
        <v>3920</v>
      </c>
      <c r="J7" s="10">
        <v>139</v>
      </c>
      <c r="K7" s="15">
        <v>5008</v>
      </c>
      <c r="L7" s="15">
        <f t="shared" si="0"/>
        <v>5147</v>
      </c>
      <c r="M7" s="13">
        <v>50</v>
      </c>
      <c r="N7" s="10">
        <f t="shared" si="1"/>
        <v>29.081632653061224</v>
      </c>
      <c r="O7" s="10">
        <f t="shared" si="1"/>
        <v>64.587752793098574</v>
      </c>
      <c r="P7" s="10">
        <f t="shared" si="1"/>
        <v>64.102385269912119</v>
      </c>
      <c r="Q7" s="13">
        <f t="shared" si="4"/>
        <v>2780</v>
      </c>
    </row>
    <row r="8" spans="1:19" s="10" customFormat="1" x14ac:dyDescent="0.3">
      <c r="A8" s="14">
        <v>44643</v>
      </c>
      <c r="B8" s="16" t="s">
        <v>36</v>
      </c>
      <c r="C8" s="10">
        <v>175</v>
      </c>
      <c r="D8" s="15">
        <v>1842</v>
      </c>
      <c r="E8" s="15">
        <f t="shared" si="2"/>
        <v>2017</v>
      </c>
      <c r="F8" s="13">
        <v>50</v>
      </c>
      <c r="G8" s="13">
        <f t="shared" si="3"/>
        <v>3500</v>
      </c>
      <c r="J8" s="10">
        <v>185</v>
      </c>
      <c r="K8" s="15">
        <v>13831</v>
      </c>
      <c r="L8" s="15">
        <f t="shared" si="0"/>
        <v>14016</v>
      </c>
      <c r="M8" s="13">
        <v>50</v>
      </c>
      <c r="N8" s="10">
        <f t="shared" si="1"/>
        <v>-5.7142857142857144</v>
      </c>
      <c r="O8" s="10">
        <f t="shared" si="1"/>
        <v>-650.86862106406079</v>
      </c>
      <c r="P8" s="10">
        <f t="shared" si="1"/>
        <v>-594.89340604858705</v>
      </c>
      <c r="Q8" s="13">
        <f t="shared" si="4"/>
        <v>3700</v>
      </c>
    </row>
    <row r="9" spans="1:19" s="10" customFormat="1" x14ac:dyDescent="0.3">
      <c r="A9" s="14">
        <v>44643</v>
      </c>
      <c r="B9" s="16" t="s">
        <v>203</v>
      </c>
      <c r="C9" s="10">
        <v>64</v>
      </c>
      <c r="D9" s="15">
        <v>1841</v>
      </c>
      <c r="E9" s="15">
        <f t="shared" si="2"/>
        <v>1905</v>
      </c>
      <c r="F9" s="13">
        <v>50</v>
      </c>
      <c r="G9" s="13">
        <f t="shared" si="3"/>
        <v>1280</v>
      </c>
      <c r="J9" s="10">
        <v>52</v>
      </c>
      <c r="K9" s="15">
        <v>1332</v>
      </c>
      <c r="L9" s="15">
        <f t="shared" si="0"/>
        <v>1384</v>
      </c>
      <c r="M9" s="13">
        <v>50</v>
      </c>
      <c r="N9" s="10">
        <f t="shared" si="1"/>
        <v>18.75</v>
      </c>
      <c r="O9" s="10">
        <f t="shared" si="1"/>
        <v>27.648017381857688</v>
      </c>
      <c r="P9" s="10">
        <f t="shared" si="1"/>
        <v>27.349081364829399</v>
      </c>
      <c r="Q9" s="13">
        <f t="shared" si="4"/>
        <v>1040</v>
      </c>
    </row>
    <row r="10" spans="1:19" s="10" customFormat="1" x14ac:dyDescent="0.3">
      <c r="A10" s="14">
        <v>44643</v>
      </c>
      <c r="B10" s="16" t="s">
        <v>204</v>
      </c>
      <c r="C10" s="10">
        <v>107</v>
      </c>
      <c r="D10" s="15">
        <v>4477</v>
      </c>
      <c r="E10" s="15">
        <f t="shared" si="2"/>
        <v>4584</v>
      </c>
      <c r="F10" s="13">
        <v>50</v>
      </c>
      <c r="G10" s="13">
        <f t="shared" si="3"/>
        <v>2140</v>
      </c>
      <c r="J10" s="10">
        <v>65</v>
      </c>
      <c r="K10" s="15">
        <v>9059</v>
      </c>
      <c r="L10" s="15">
        <f t="shared" si="0"/>
        <v>9124</v>
      </c>
      <c r="M10" s="13">
        <v>50</v>
      </c>
      <c r="N10" s="10">
        <f t="shared" si="1"/>
        <v>39.252336448598129</v>
      </c>
      <c r="O10" s="10">
        <f t="shared" si="1"/>
        <v>-102.34532052713871</v>
      </c>
      <c r="P10" s="10">
        <f t="shared" si="1"/>
        <v>-99.040139616055839</v>
      </c>
      <c r="Q10" s="13">
        <f t="shared" si="4"/>
        <v>1300</v>
      </c>
    </row>
    <row r="11" spans="1:19" s="10" customFormat="1" x14ac:dyDescent="0.3">
      <c r="A11" s="14">
        <v>44643</v>
      </c>
      <c r="B11" s="16" t="s">
        <v>205</v>
      </c>
      <c r="C11" s="10">
        <v>136</v>
      </c>
      <c r="D11" s="15">
        <v>5225</v>
      </c>
      <c r="E11" s="15">
        <f t="shared" si="2"/>
        <v>5361</v>
      </c>
      <c r="F11" s="13">
        <v>50</v>
      </c>
      <c r="G11" s="13">
        <f t="shared" si="3"/>
        <v>2720</v>
      </c>
      <c r="J11" s="10">
        <v>57</v>
      </c>
      <c r="K11" s="15">
        <v>3209</v>
      </c>
      <c r="L11" s="15">
        <f t="shared" si="0"/>
        <v>3266</v>
      </c>
      <c r="M11" s="13">
        <v>50</v>
      </c>
      <c r="N11" s="10">
        <f t="shared" si="1"/>
        <v>58.088235294117652</v>
      </c>
      <c r="O11" s="10">
        <f t="shared" si="1"/>
        <v>38.58373205741627</v>
      </c>
      <c r="P11" s="10">
        <f t="shared" si="1"/>
        <v>39.078530124976687</v>
      </c>
      <c r="Q11" s="13">
        <f t="shared" si="4"/>
        <v>1140</v>
      </c>
    </row>
    <row r="12" spans="1:19" s="10" customFormat="1" x14ac:dyDescent="0.3">
      <c r="A12" s="14">
        <v>44643</v>
      </c>
      <c r="B12" s="16" t="s">
        <v>206</v>
      </c>
      <c r="C12" s="10">
        <v>155</v>
      </c>
      <c r="D12" s="15">
        <v>4175</v>
      </c>
      <c r="E12" s="15">
        <f t="shared" si="2"/>
        <v>4330</v>
      </c>
      <c r="F12" s="13">
        <v>50</v>
      </c>
      <c r="G12" s="13">
        <f t="shared" si="3"/>
        <v>3100</v>
      </c>
      <c r="J12" s="10">
        <v>40</v>
      </c>
      <c r="K12" s="15">
        <v>1504</v>
      </c>
      <c r="L12" s="15">
        <f t="shared" si="0"/>
        <v>1544</v>
      </c>
      <c r="M12" s="13">
        <v>50</v>
      </c>
      <c r="N12" s="10">
        <f t="shared" si="1"/>
        <v>74.193548387096769</v>
      </c>
      <c r="O12" s="10">
        <f t="shared" si="1"/>
        <v>63.97604790419161</v>
      </c>
      <c r="P12" s="10">
        <f t="shared" si="1"/>
        <v>64.341801385681293</v>
      </c>
      <c r="Q12" s="13">
        <f t="shared" si="4"/>
        <v>800</v>
      </c>
    </row>
    <row r="13" spans="1:19" s="10" customFormat="1" x14ac:dyDescent="0.3">
      <c r="A13" s="14">
        <v>44643</v>
      </c>
      <c r="B13" s="16" t="s">
        <v>42</v>
      </c>
      <c r="C13" s="10">
        <v>162</v>
      </c>
      <c r="D13" s="15">
        <v>1456</v>
      </c>
      <c r="E13" s="15">
        <f>+C13+D13</f>
        <v>1618</v>
      </c>
      <c r="F13" s="13">
        <v>50</v>
      </c>
      <c r="G13" s="13">
        <f t="shared" si="3"/>
        <v>3240</v>
      </c>
      <c r="J13" s="10">
        <v>88</v>
      </c>
      <c r="K13" s="15">
        <v>7863</v>
      </c>
      <c r="L13" s="15">
        <f t="shared" si="0"/>
        <v>7951</v>
      </c>
      <c r="M13" s="13">
        <v>50</v>
      </c>
      <c r="N13" s="10">
        <f t="shared" si="1"/>
        <v>45.679012345679013</v>
      </c>
      <c r="O13" s="10">
        <f t="shared" si="1"/>
        <v>-440.04120879120876</v>
      </c>
      <c r="P13" s="10">
        <f t="shared" si="1"/>
        <v>-391.40914709517921</v>
      </c>
      <c r="Q13" s="13">
        <f t="shared" si="4"/>
        <v>1760</v>
      </c>
    </row>
    <row r="14" spans="1:19" s="10" customFormat="1" x14ac:dyDescent="0.3">
      <c r="A14" s="14">
        <v>44643</v>
      </c>
      <c r="B14" s="16" t="s">
        <v>43</v>
      </c>
      <c r="C14" s="10">
        <v>105</v>
      </c>
      <c r="D14" s="15">
        <v>2174</v>
      </c>
      <c r="E14" s="15">
        <f t="shared" si="2"/>
        <v>2279</v>
      </c>
      <c r="F14" s="13">
        <v>50</v>
      </c>
      <c r="G14" s="13">
        <f t="shared" si="3"/>
        <v>2100</v>
      </c>
      <c r="I14" s="10" t="s">
        <v>250</v>
      </c>
      <c r="J14" s="10">
        <v>54</v>
      </c>
      <c r="K14" s="15">
        <v>1069</v>
      </c>
      <c r="L14" s="15">
        <f t="shared" si="0"/>
        <v>1123</v>
      </c>
      <c r="M14" s="13">
        <v>50</v>
      </c>
      <c r="N14" s="10">
        <f t="shared" si="1"/>
        <v>48.571428571428569</v>
      </c>
      <c r="O14" s="10">
        <f t="shared" si="1"/>
        <v>50.827966881324748</v>
      </c>
      <c r="P14" s="10">
        <f t="shared" si="1"/>
        <v>50.724001755155768</v>
      </c>
      <c r="Q14" s="13">
        <f t="shared" si="4"/>
        <v>1080</v>
      </c>
    </row>
    <row r="15" spans="1:19" s="10" customFormat="1" x14ac:dyDescent="0.3">
      <c r="A15" s="14">
        <v>44643</v>
      </c>
      <c r="B15" s="16" t="s">
        <v>40</v>
      </c>
      <c r="C15" s="15">
        <v>109</v>
      </c>
      <c r="D15" s="15">
        <v>6403</v>
      </c>
      <c r="E15" s="15">
        <f>+C15+D15</f>
        <v>6512</v>
      </c>
      <c r="F15" s="13">
        <v>50</v>
      </c>
      <c r="G15" s="13">
        <f t="shared" si="3"/>
        <v>2180</v>
      </c>
      <c r="J15" s="15">
        <v>35</v>
      </c>
      <c r="K15" s="15">
        <v>1931</v>
      </c>
      <c r="L15" s="15">
        <f t="shared" si="0"/>
        <v>1966</v>
      </c>
      <c r="M15" s="13">
        <v>50</v>
      </c>
      <c r="N15" s="10">
        <f t="shared" si="1"/>
        <v>67.889908256880744</v>
      </c>
      <c r="O15" s="10">
        <f t="shared" si="1"/>
        <v>69.842261439950022</v>
      </c>
      <c r="P15" s="10">
        <f t="shared" si="1"/>
        <v>69.809582309582311</v>
      </c>
      <c r="Q15" s="13">
        <f t="shared" si="4"/>
        <v>700</v>
      </c>
    </row>
    <row r="16" spans="1:19" s="10" customFormat="1" x14ac:dyDescent="0.3">
      <c r="A16" s="14">
        <v>44643</v>
      </c>
      <c r="B16" s="16" t="s">
        <v>41</v>
      </c>
      <c r="C16" s="10">
        <v>71</v>
      </c>
      <c r="D16" s="15">
        <v>2465</v>
      </c>
      <c r="E16" s="15">
        <f>+C16+D16</f>
        <v>2536</v>
      </c>
      <c r="F16" s="13">
        <v>50</v>
      </c>
      <c r="G16" s="13">
        <f t="shared" si="3"/>
        <v>1420</v>
      </c>
      <c r="J16" s="10">
        <v>53</v>
      </c>
      <c r="K16" s="15">
        <v>2827</v>
      </c>
      <c r="L16" s="15">
        <f t="shared" si="0"/>
        <v>2880</v>
      </c>
      <c r="M16" s="13">
        <v>50</v>
      </c>
      <c r="N16" s="10">
        <f t="shared" si="1"/>
        <v>25.352112676056336</v>
      </c>
      <c r="O16" s="10">
        <f t="shared" si="1"/>
        <v>-14.685598377281947</v>
      </c>
      <c r="P16" s="10">
        <f t="shared" si="1"/>
        <v>-13.564668769716087</v>
      </c>
      <c r="Q16" s="13">
        <f t="shared" si="4"/>
        <v>1060</v>
      </c>
    </row>
    <row r="17" spans="1:19" s="10" customFormat="1" x14ac:dyDescent="0.3">
      <c r="A17" s="14">
        <v>44643</v>
      </c>
      <c r="B17" s="16" t="s">
        <v>207</v>
      </c>
      <c r="C17" s="10">
        <v>112</v>
      </c>
      <c r="D17" s="15">
        <v>1929</v>
      </c>
      <c r="E17" s="15">
        <f t="shared" si="2"/>
        <v>2041</v>
      </c>
      <c r="F17" s="13">
        <v>50</v>
      </c>
      <c r="G17" s="13">
        <f t="shared" si="3"/>
        <v>2240</v>
      </c>
      <c r="J17" s="10">
        <v>44</v>
      </c>
      <c r="K17" s="15">
        <v>1016</v>
      </c>
      <c r="L17" s="15">
        <f t="shared" si="0"/>
        <v>1060</v>
      </c>
      <c r="M17" s="13">
        <v>50</v>
      </c>
      <c r="N17" s="10">
        <f t="shared" si="1"/>
        <v>60.714285714285708</v>
      </c>
      <c r="O17" s="10">
        <f t="shared" si="1"/>
        <v>47.330222913426645</v>
      </c>
      <c r="P17" s="10">
        <f t="shared" si="1"/>
        <v>48.064674179323866</v>
      </c>
      <c r="Q17" s="13">
        <f t="shared" si="4"/>
        <v>880</v>
      </c>
    </row>
    <row r="18" spans="1:19" s="10" customFormat="1" x14ac:dyDescent="0.3">
      <c r="A18" s="14">
        <v>44643</v>
      </c>
      <c r="B18" s="16" t="s">
        <v>208</v>
      </c>
      <c r="C18" s="10">
        <v>126</v>
      </c>
      <c r="D18" s="15">
        <v>3534</v>
      </c>
      <c r="E18" s="15">
        <f t="shared" si="2"/>
        <v>3660</v>
      </c>
      <c r="F18" s="13">
        <v>50</v>
      </c>
      <c r="G18" s="13">
        <f t="shared" si="3"/>
        <v>2520</v>
      </c>
      <c r="J18" s="10">
        <v>46</v>
      </c>
      <c r="K18" s="15">
        <v>849</v>
      </c>
      <c r="L18" s="15">
        <f t="shared" si="0"/>
        <v>895</v>
      </c>
      <c r="M18" s="13">
        <v>50</v>
      </c>
      <c r="N18" s="10">
        <f t="shared" si="1"/>
        <v>63.492063492063487</v>
      </c>
      <c r="O18" s="10">
        <f t="shared" si="1"/>
        <v>75.976230899830227</v>
      </c>
      <c r="P18" s="10">
        <f t="shared" si="1"/>
        <v>75.546448087431699</v>
      </c>
      <c r="Q18" s="13">
        <f t="shared" si="4"/>
        <v>920</v>
      </c>
    </row>
    <row r="19" spans="1:19" s="10" customFormat="1" x14ac:dyDescent="0.3">
      <c r="A19" s="14">
        <v>44643</v>
      </c>
      <c r="B19" s="16" t="s">
        <v>209</v>
      </c>
      <c r="C19" s="10">
        <v>159</v>
      </c>
      <c r="D19" s="15">
        <v>9017</v>
      </c>
      <c r="E19" s="15">
        <f t="shared" si="2"/>
        <v>9176</v>
      </c>
      <c r="F19" s="13">
        <v>50</v>
      </c>
      <c r="G19" s="13">
        <f t="shared" si="3"/>
        <v>3180</v>
      </c>
      <c r="J19" s="10">
        <v>167</v>
      </c>
      <c r="K19" s="15">
        <v>1405</v>
      </c>
      <c r="L19" s="15">
        <f t="shared" si="0"/>
        <v>1572</v>
      </c>
      <c r="M19" s="13">
        <v>50</v>
      </c>
      <c r="N19" s="10">
        <f t="shared" si="1"/>
        <v>-5.0314465408805038</v>
      </c>
      <c r="O19" s="10">
        <f t="shared" si="1"/>
        <v>84.418320949317959</v>
      </c>
      <c r="P19" s="10">
        <f t="shared" si="1"/>
        <v>82.868352223190939</v>
      </c>
      <c r="Q19" s="13">
        <f t="shared" si="4"/>
        <v>3340</v>
      </c>
    </row>
    <row r="20" spans="1:19" s="10" customFormat="1" x14ac:dyDescent="0.3">
      <c r="A20" s="14">
        <v>44643</v>
      </c>
      <c r="B20" s="16" t="s">
        <v>210</v>
      </c>
      <c r="C20" s="10">
        <v>109</v>
      </c>
      <c r="D20" s="15">
        <v>1952</v>
      </c>
      <c r="E20" s="15">
        <f t="shared" si="2"/>
        <v>2061</v>
      </c>
      <c r="F20" s="13">
        <v>50</v>
      </c>
      <c r="G20" s="13">
        <f t="shared" si="3"/>
        <v>2180</v>
      </c>
      <c r="J20" s="10">
        <v>46</v>
      </c>
      <c r="K20" s="15">
        <v>1321</v>
      </c>
      <c r="L20" s="15">
        <f t="shared" si="0"/>
        <v>1367</v>
      </c>
      <c r="M20" s="13">
        <v>50</v>
      </c>
      <c r="N20" s="10">
        <f t="shared" si="1"/>
        <v>57.798165137614674</v>
      </c>
      <c r="O20" s="10">
        <f t="shared" si="1"/>
        <v>32.325819672131146</v>
      </c>
      <c r="P20" s="10">
        <f t="shared" si="1"/>
        <v>33.672974284327992</v>
      </c>
      <c r="Q20" s="13">
        <f t="shared" si="4"/>
        <v>920</v>
      </c>
    </row>
    <row r="21" spans="1:19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9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</row>
    <row r="23" spans="1:19" x14ac:dyDescent="0.3">
      <c r="A23" s="10"/>
      <c r="B23" s="10"/>
      <c r="C23" s="10"/>
      <c r="D23" s="10"/>
      <c r="E23" s="10"/>
      <c r="F23" s="13">
        <f>AVERAGE(G4:G20)</f>
        <v>3077.6470588235293</v>
      </c>
      <c r="G23" s="13">
        <f>_xlfn.STDEV.S(G4:G20)</f>
        <v>2687.0325858922997</v>
      </c>
      <c r="H23" s="10"/>
      <c r="I23" s="10"/>
      <c r="J23" s="10"/>
      <c r="K23" s="10"/>
      <c r="L23" s="10"/>
      <c r="M23" s="10" t="s">
        <v>192</v>
      </c>
      <c r="N23" s="10">
        <f>AVERAGE(N5:N20)</f>
        <v>33.645960956813703</v>
      </c>
      <c r="O23" s="10">
        <f>_xlfn.STDEV.S(N5:N20)</f>
        <v>52.061723022326596</v>
      </c>
      <c r="P23" s="10"/>
      <c r="Q23" s="13"/>
      <c r="R23" s="10"/>
      <c r="S23" s="10"/>
    </row>
    <row r="24" spans="1:19" x14ac:dyDescent="0.3">
      <c r="A24" s="10"/>
      <c r="B24" s="10"/>
      <c r="C24" s="10"/>
      <c r="D24" s="10"/>
      <c r="E24" s="10">
        <v>8</v>
      </c>
      <c r="F24" s="13">
        <f>AVERAGE(G13:G20)</f>
        <v>2382.5</v>
      </c>
      <c r="G24" s="13">
        <f>_xlfn.STDEV.S(G13:G20)</f>
        <v>597.46488241091265</v>
      </c>
      <c r="H24" s="10"/>
      <c r="I24" s="10"/>
      <c r="J24" s="10"/>
      <c r="K24" s="10"/>
      <c r="L24" s="10">
        <v>8</v>
      </c>
      <c r="M24" s="13">
        <f>AVERAGE(N13:N20)</f>
        <v>45.558191206641006</v>
      </c>
      <c r="N24" s="13">
        <f>_xlfn.STDEV.S(N13:N20)</f>
        <v>24.426404852978205</v>
      </c>
      <c r="O24" s="13"/>
      <c r="P24" s="10"/>
      <c r="Q24" s="10"/>
      <c r="R24" s="10"/>
      <c r="S24" s="10"/>
    </row>
    <row r="25" spans="1:19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3917.5</v>
      </c>
      <c r="G25" s="13">
        <f>_xlfn.STDEV.S(G6:G12)</f>
        <v>3998.547355275532</v>
      </c>
      <c r="H25" s="10"/>
      <c r="I25" s="10"/>
      <c r="J25" s="10"/>
      <c r="K25" s="10"/>
      <c r="L25" s="10">
        <v>7.5</v>
      </c>
      <c r="M25" s="13">
        <f>AVERAGE(N5:N12)</f>
        <v>21.7337307069864</v>
      </c>
      <c r="N25" s="13">
        <f>_xlfn.STDEV.S(N5:N12)</f>
        <v>69.907470079192322</v>
      </c>
      <c r="O25" s="13"/>
      <c r="P25" s="10"/>
      <c r="Q25" s="10"/>
      <c r="R25" s="10"/>
      <c r="S25" s="10"/>
    </row>
    <row r="26" spans="1:19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9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A28" s="10" t="s">
        <v>174</v>
      </c>
      <c r="B28" s="10">
        <v>40668</v>
      </c>
      <c r="C28" s="10">
        <v>13474</v>
      </c>
      <c r="D28" s="15">
        <v>50</v>
      </c>
      <c r="E28" s="15">
        <f>B28+C28</f>
        <v>54142</v>
      </c>
      <c r="F28" s="10">
        <f>(1000/D28)*E28</f>
        <v>1082840</v>
      </c>
      <c r="G28" s="10">
        <f>(1000/D28)*B28</f>
        <v>813360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9" x14ac:dyDescent="0.3">
      <c r="A29" s="10" t="s">
        <v>182</v>
      </c>
      <c r="B29" s="10"/>
      <c r="C29" s="10"/>
      <c r="D29" s="15">
        <v>50</v>
      </c>
      <c r="E29" s="15">
        <f t="shared" ref="E29:E39" si="5">B29+C29</f>
        <v>0</v>
      </c>
      <c r="F29" s="10">
        <f t="shared" ref="F29:F39" si="6">(1000/D29)*E29</f>
        <v>0</v>
      </c>
      <c r="G29" s="10">
        <f t="shared" ref="G29:G37" si="7">(1000/D29)*B29</f>
        <v>0</v>
      </c>
      <c r="H29" s="17"/>
      <c r="I29" s="10">
        <v>27620692416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A30" s="10" t="s">
        <v>188</v>
      </c>
      <c r="B30" s="10"/>
      <c r="C30" s="10"/>
      <c r="D30" s="15">
        <v>50</v>
      </c>
      <c r="E30" s="15">
        <f t="shared" si="5"/>
        <v>0</v>
      </c>
      <c r="F30" s="10">
        <f t="shared" si="6"/>
        <v>0</v>
      </c>
      <c r="G30" s="10">
        <f t="shared" si="7"/>
        <v>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9" x14ac:dyDescent="0.3">
      <c r="A31" s="10" t="s">
        <v>175</v>
      </c>
      <c r="B31" s="10">
        <v>30341</v>
      </c>
      <c r="C31" s="10">
        <v>14157</v>
      </c>
      <c r="D31" s="15">
        <v>50</v>
      </c>
      <c r="E31" s="15">
        <f t="shared" si="5"/>
        <v>44498</v>
      </c>
      <c r="F31" s="10">
        <f t="shared" si="6"/>
        <v>889960</v>
      </c>
      <c r="G31" s="10">
        <f t="shared" si="7"/>
        <v>606820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 x14ac:dyDescent="0.3">
      <c r="A32" s="10" t="s">
        <v>182</v>
      </c>
      <c r="B32" s="10"/>
      <c r="C32" s="10"/>
      <c r="D32" s="15">
        <v>50</v>
      </c>
      <c r="E32" s="15">
        <f t="shared" si="5"/>
        <v>0</v>
      </c>
      <c r="F32" s="10">
        <f t="shared" si="6"/>
        <v>0</v>
      </c>
      <c r="G32" s="10">
        <f t="shared" si="7"/>
        <v>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/>
      <c r="C33" s="10"/>
      <c r="D33" s="15">
        <v>50</v>
      </c>
      <c r="E33" s="15">
        <f t="shared" si="5"/>
        <v>0</v>
      </c>
      <c r="F33" s="10">
        <f t="shared" si="6"/>
        <v>0</v>
      </c>
      <c r="G33" s="10">
        <f t="shared" si="7"/>
        <v>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/>
      <c r="C36" s="10"/>
      <c r="D36" s="15">
        <v>50</v>
      </c>
      <c r="E36" s="15">
        <f t="shared" si="5"/>
        <v>0</v>
      </c>
      <c r="F36" s="10">
        <f t="shared" si="6"/>
        <v>0</v>
      </c>
      <c r="G36" s="10">
        <f t="shared" si="7"/>
        <v>0</v>
      </c>
      <c r="H36" s="10" t="e">
        <f>(G36-G37)/G36*100</f>
        <v>#DIV/0!</v>
      </c>
      <c r="I36" s="10" t="e">
        <f>(C36-C37)/C36</f>
        <v>#DIV/0!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/>
      <c r="C37" s="10"/>
      <c r="D37" s="15">
        <v>50</v>
      </c>
      <c r="E37" s="15">
        <f t="shared" si="5"/>
        <v>0</v>
      </c>
      <c r="F37" s="10">
        <f t="shared" si="6"/>
        <v>0</v>
      </c>
      <c r="G37" s="10">
        <f t="shared" si="7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66</v>
      </c>
      <c r="C39" s="10">
        <v>2434</v>
      </c>
      <c r="D39" s="15">
        <v>50</v>
      </c>
      <c r="E39" s="15">
        <f t="shared" si="5"/>
        <v>2500</v>
      </c>
      <c r="F39" s="10">
        <f t="shared" si="6"/>
        <v>50000</v>
      </c>
      <c r="G39" s="10">
        <f>(1000/D39)*B39</f>
        <v>1320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10" workbookViewId="0">
      <selection activeCell="I26" sqref="I26"/>
    </sheetView>
  </sheetViews>
  <sheetFormatPr defaultRowHeight="14.4" x14ac:dyDescent="0.3"/>
  <cols>
    <col min="1" max="1" width="16.5546875" customWidth="1"/>
    <col min="9" max="9" width="12" bestFit="1" customWidth="1"/>
  </cols>
  <sheetData>
    <row r="1" spans="1:19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9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9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/>
      <c r="J3" s="10" t="s">
        <v>58</v>
      </c>
      <c r="K3" s="10" t="s">
        <v>59</v>
      </c>
      <c r="L3" s="10" t="s">
        <v>60</v>
      </c>
      <c r="M3" s="13" t="s">
        <v>1</v>
      </c>
      <c r="N3" s="10" t="s">
        <v>62</v>
      </c>
      <c r="O3" s="10" t="s">
        <v>63</v>
      </c>
      <c r="P3" s="17"/>
      <c r="Q3" s="13" t="s">
        <v>249</v>
      </c>
      <c r="R3" s="10"/>
      <c r="S3" s="10"/>
    </row>
    <row r="4" spans="1:19" s="10" customFormat="1" x14ac:dyDescent="0.3">
      <c r="A4" s="14">
        <v>44643</v>
      </c>
      <c r="B4" s="25">
        <v>7</v>
      </c>
      <c r="C4" s="10">
        <v>254</v>
      </c>
      <c r="D4" s="15">
        <v>3349</v>
      </c>
      <c r="E4" s="15">
        <f>+C4+D4</f>
        <v>3603</v>
      </c>
      <c r="F4" s="13">
        <v>50</v>
      </c>
      <c r="G4" s="13">
        <f>(1000/F4)*C4</f>
        <v>5080</v>
      </c>
      <c r="J4" s="10">
        <v>77</v>
      </c>
      <c r="K4" s="15">
        <v>3395</v>
      </c>
      <c r="L4" s="15">
        <f t="shared" ref="L4:L20" si="0">+J4+K4</f>
        <v>3472</v>
      </c>
      <c r="M4" s="13">
        <v>50</v>
      </c>
      <c r="N4" s="10">
        <f t="shared" ref="N4:P20" si="1">+(C4-J4)/C4*100</f>
        <v>69.685039370078741</v>
      </c>
      <c r="O4" s="10">
        <f t="shared" si="1"/>
        <v>-1.3735443415945059</v>
      </c>
      <c r="P4" s="10">
        <f t="shared" si="1"/>
        <v>3.6358590063835692</v>
      </c>
      <c r="Q4" s="13">
        <f>J4/M4*1000</f>
        <v>1540</v>
      </c>
    </row>
    <row r="5" spans="1:19" s="10" customFormat="1" x14ac:dyDescent="0.3">
      <c r="A5" s="14">
        <v>44643</v>
      </c>
      <c r="B5" s="16" t="s">
        <v>37</v>
      </c>
      <c r="C5" s="10">
        <v>249</v>
      </c>
      <c r="D5" s="15">
        <v>5209</v>
      </c>
      <c r="E5" s="15">
        <f t="shared" ref="E5:E20" si="2">+C5+D5</f>
        <v>5458</v>
      </c>
      <c r="F5" s="13">
        <v>50</v>
      </c>
      <c r="G5" s="13">
        <f t="shared" ref="G5:G20" si="3">(1000/F5)*C5</f>
        <v>4980</v>
      </c>
      <c r="J5" s="10">
        <v>50</v>
      </c>
      <c r="K5" s="15">
        <v>2416</v>
      </c>
      <c r="L5" s="15">
        <f t="shared" si="0"/>
        <v>2466</v>
      </c>
      <c r="M5" s="13">
        <v>50</v>
      </c>
      <c r="N5" s="10">
        <f t="shared" si="1"/>
        <v>79.91967871485943</v>
      </c>
      <c r="O5" s="10">
        <f t="shared" si="1"/>
        <v>53.61873680168938</v>
      </c>
      <c r="P5" s="10">
        <f t="shared" si="1"/>
        <v>54.818614877244407</v>
      </c>
      <c r="Q5" s="13">
        <f t="shared" ref="Q5:Q20" si="4">J5/M5*1000</f>
        <v>1000</v>
      </c>
    </row>
    <row r="6" spans="1:19" s="10" customFormat="1" x14ac:dyDescent="0.3">
      <c r="A6" s="14">
        <v>44643</v>
      </c>
      <c r="B6" s="16" t="s">
        <v>39</v>
      </c>
      <c r="C6" s="10">
        <v>386</v>
      </c>
      <c r="D6" s="10">
        <v>3789</v>
      </c>
      <c r="E6" s="15">
        <f t="shared" si="2"/>
        <v>4175</v>
      </c>
      <c r="F6" s="13">
        <v>50</v>
      </c>
      <c r="G6" s="13">
        <f t="shared" si="3"/>
        <v>7720</v>
      </c>
      <c r="H6" s="10" t="s">
        <v>194</v>
      </c>
      <c r="J6" s="10">
        <v>46</v>
      </c>
      <c r="K6" s="15">
        <v>2719</v>
      </c>
      <c r="L6" s="15">
        <f t="shared" si="0"/>
        <v>2765</v>
      </c>
      <c r="M6" s="13">
        <v>50</v>
      </c>
      <c r="N6" s="10">
        <f t="shared" si="1"/>
        <v>88.082901554404145</v>
      </c>
      <c r="O6" s="10">
        <f t="shared" si="1"/>
        <v>28.239641066244392</v>
      </c>
      <c r="P6" s="10">
        <f t="shared" si="1"/>
        <v>33.772455089820355</v>
      </c>
      <c r="Q6" s="13">
        <f t="shared" si="4"/>
        <v>920</v>
      </c>
    </row>
    <row r="7" spans="1:19" s="10" customFormat="1" x14ac:dyDescent="0.3">
      <c r="A7" s="14">
        <v>44643</v>
      </c>
      <c r="B7" s="16" t="s">
        <v>38</v>
      </c>
      <c r="C7" s="10">
        <v>142</v>
      </c>
      <c r="D7" s="10">
        <v>4712</v>
      </c>
      <c r="E7" s="15">
        <f t="shared" si="2"/>
        <v>4854</v>
      </c>
      <c r="F7" s="13">
        <v>50</v>
      </c>
      <c r="G7" s="13">
        <f t="shared" si="3"/>
        <v>2840</v>
      </c>
      <c r="J7" s="10">
        <v>51</v>
      </c>
      <c r="K7" s="15">
        <v>3344</v>
      </c>
      <c r="L7" s="15">
        <f t="shared" si="0"/>
        <v>3395</v>
      </c>
      <c r="M7" s="13">
        <v>50</v>
      </c>
      <c r="N7" s="10">
        <f t="shared" si="1"/>
        <v>64.08450704225352</v>
      </c>
      <c r="O7" s="10">
        <f t="shared" si="1"/>
        <v>29.032258064516132</v>
      </c>
      <c r="P7" s="10">
        <f t="shared" si="1"/>
        <v>30.057684384013182</v>
      </c>
      <c r="Q7" s="13">
        <f t="shared" si="4"/>
        <v>1020</v>
      </c>
    </row>
    <row r="8" spans="1:19" s="10" customFormat="1" x14ac:dyDescent="0.3">
      <c r="A8" s="14">
        <v>44643</v>
      </c>
      <c r="B8" s="16" t="s">
        <v>36</v>
      </c>
      <c r="C8" s="10">
        <v>166</v>
      </c>
      <c r="D8" s="15">
        <v>4026</v>
      </c>
      <c r="E8" s="15">
        <f t="shared" si="2"/>
        <v>4192</v>
      </c>
      <c r="F8" s="13">
        <v>50</v>
      </c>
      <c r="G8" s="13">
        <f t="shared" si="3"/>
        <v>3320</v>
      </c>
      <c r="J8" s="10">
        <v>43</v>
      </c>
      <c r="K8" s="15">
        <v>2321</v>
      </c>
      <c r="L8" s="15">
        <f t="shared" si="0"/>
        <v>2364</v>
      </c>
      <c r="M8" s="13">
        <v>50</v>
      </c>
      <c r="N8" s="10">
        <f t="shared" si="1"/>
        <v>74.096385542168676</v>
      </c>
      <c r="O8" s="10">
        <f t="shared" si="1"/>
        <v>42.349726775956285</v>
      </c>
      <c r="P8" s="10">
        <f t="shared" si="1"/>
        <v>43.606870229007633</v>
      </c>
      <c r="Q8" s="13">
        <f t="shared" si="4"/>
        <v>860</v>
      </c>
    </row>
    <row r="9" spans="1:19" s="10" customFormat="1" x14ac:dyDescent="0.3">
      <c r="A9" s="14">
        <v>44643</v>
      </c>
      <c r="B9" s="16" t="s">
        <v>203</v>
      </c>
      <c r="C9" s="10">
        <v>183</v>
      </c>
      <c r="D9" s="15">
        <v>3671</v>
      </c>
      <c r="E9" s="15">
        <f t="shared" si="2"/>
        <v>3854</v>
      </c>
      <c r="F9" s="13">
        <v>50</v>
      </c>
      <c r="G9" s="13">
        <f t="shared" si="3"/>
        <v>3660</v>
      </c>
      <c r="J9" s="10">
        <v>53</v>
      </c>
      <c r="K9" s="15">
        <v>5285</v>
      </c>
      <c r="L9" s="15">
        <f t="shared" si="0"/>
        <v>5338</v>
      </c>
      <c r="M9" s="13">
        <v>50</v>
      </c>
      <c r="N9" s="10">
        <f t="shared" si="1"/>
        <v>71.038251366120221</v>
      </c>
      <c r="O9" s="10">
        <f t="shared" si="1"/>
        <v>-43.966221737946064</v>
      </c>
      <c r="P9" s="10">
        <f t="shared" si="1"/>
        <v>-38.505448884276078</v>
      </c>
      <c r="Q9" s="13">
        <f t="shared" si="4"/>
        <v>1060</v>
      </c>
    </row>
    <row r="10" spans="1:19" s="10" customFormat="1" x14ac:dyDescent="0.3">
      <c r="A10" s="14">
        <v>44643</v>
      </c>
      <c r="B10" s="16" t="s">
        <v>204</v>
      </c>
      <c r="C10" s="10">
        <v>124</v>
      </c>
      <c r="D10" s="15">
        <v>4037</v>
      </c>
      <c r="E10" s="15">
        <f t="shared" si="2"/>
        <v>4161</v>
      </c>
      <c r="F10" s="13">
        <v>50</v>
      </c>
      <c r="G10" s="13">
        <f t="shared" si="3"/>
        <v>2480</v>
      </c>
      <c r="J10" s="10">
        <v>40</v>
      </c>
      <c r="K10" s="15">
        <v>4945</v>
      </c>
      <c r="L10" s="15">
        <f t="shared" si="0"/>
        <v>4985</v>
      </c>
      <c r="M10" s="13">
        <v>50</v>
      </c>
      <c r="N10" s="10">
        <f t="shared" si="1"/>
        <v>67.741935483870961</v>
      </c>
      <c r="O10" s="10">
        <f t="shared" si="1"/>
        <v>-22.491949467426306</v>
      </c>
      <c r="P10" s="10">
        <f t="shared" si="1"/>
        <v>-19.802931987503001</v>
      </c>
      <c r="Q10" s="13">
        <f t="shared" si="4"/>
        <v>800</v>
      </c>
    </row>
    <row r="11" spans="1:19" s="10" customFormat="1" x14ac:dyDescent="0.3">
      <c r="A11" s="14">
        <v>44643</v>
      </c>
      <c r="B11" s="16" t="s">
        <v>205</v>
      </c>
      <c r="C11" s="10">
        <v>129</v>
      </c>
      <c r="D11" s="15">
        <v>3749</v>
      </c>
      <c r="E11" s="15">
        <f t="shared" si="2"/>
        <v>3878</v>
      </c>
      <c r="F11" s="13">
        <v>50</v>
      </c>
      <c r="G11" s="13">
        <f t="shared" si="3"/>
        <v>2580</v>
      </c>
      <c r="J11" s="10">
        <v>40</v>
      </c>
      <c r="K11" s="15">
        <v>3174</v>
      </c>
      <c r="L11" s="15">
        <f t="shared" si="0"/>
        <v>3214</v>
      </c>
      <c r="M11" s="13">
        <v>50</v>
      </c>
      <c r="N11" s="10">
        <f t="shared" si="1"/>
        <v>68.992248062015506</v>
      </c>
      <c r="O11" s="10">
        <f t="shared" si="1"/>
        <v>15.337423312883436</v>
      </c>
      <c r="P11" s="10">
        <f t="shared" si="1"/>
        <v>17.122227952552862</v>
      </c>
      <c r="Q11" s="13">
        <f t="shared" si="4"/>
        <v>800</v>
      </c>
    </row>
    <row r="12" spans="1:19" s="10" customFormat="1" x14ac:dyDescent="0.3">
      <c r="A12" s="14">
        <v>44643</v>
      </c>
      <c r="B12" s="16" t="s">
        <v>206</v>
      </c>
      <c r="C12" s="10">
        <v>168</v>
      </c>
      <c r="D12" s="15">
        <v>4891</v>
      </c>
      <c r="E12" s="15">
        <f t="shared" si="2"/>
        <v>5059</v>
      </c>
      <c r="F12" s="13">
        <v>50</v>
      </c>
      <c r="G12" s="13">
        <f t="shared" si="3"/>
        <v>3360</v>
      </c>
      <c r="J12" s="10">
        <v>218</v>
      </c>
      <c r="K12" s="15">
        <v>32870</v>
      </c>
      <c r="L12" s="15">
        <f t="shared" si="0"/>
        <v>33088</v>
      </c>
      <c r="M12" s="13">
        <v>50</v>
      </c>
      <c r="N12" s="10">
        <f t="shared" si="1"/>
        <v>-29.761904761904763</v>
      </c>
      <c r="O12" s="10">
        <f t="shared" si="1"/>
        <v>-572.05070537722349</v>
      </c>
      <c r="P12" s="10">
        <f t="shared" si="1"/>
        <v>-554.04230084997039</v>
      </c>
      <c r="Q12" s="13">
        <f t="shared" si="4"/>
        <v>4360</v>
      </c>
    </row>
    <row r="13" spans="1:19" s="10" customFormat="1" x14ac:dyDescent="0.3">
      <c r="A13" s="14">
        <v>44643</v>
      </c>
      <c r="B13" s="16" t="s">
        <v>42</v>
      </c>
      <c r="C13" s="10">
        <v>145</v>
      </c>
      <c r="D13" s="15">
        <v>2865</v>
      </c>
      <c r="E13" s="15">
        <f>+C13+D13</f>
        <v>3010</v>
      </c>
      <c r="F13" s="13">
        <v>50</v>
      </c>
      <c r="G13" s="13">
        <f t="shared" si="3"/>
        <v>2900</v>
      </c>
      <c r="J13" s="10">
        <v>43</v>
      </c>
      <c r="K13" s="15">
        <v>4188</v>
      </c>
      <c r="L13" s="15">
        <f t="shared" si="0"/>
        <v>4231</v>
      </c>
      <c r="M13" s="13">
        <v>50</v>
      </c>
      <c r="N13" s="10">
        <f t="shared" si="1"/>
        <v>70.34482758620689</v>
      </c>
      <c r="O13" s="10">
        <f t="shared" si="1"/>
        <v>-46.178010471204189</v>
      </c>
      <c r="P13" s="10">
        <f t="shared" si="1"/>
        <v>-40.564784053156146</v>
      </c>
      <c r="Q13" s="13">
        <f t="shared" si="4"/>
        <v>860</v>
      </c>
    </row>
    <row r="14" spans="1:19" s="10" customFormat="1" x14ac:dyDescent="0.3">
      <c r="A14" s="14">
        <v>44643</v>
      </c>
      <c r="B14" s="16" t="s">
        <v>43</v>
      </c>
      <c r="C14" s="10">
        <v>214</v>
      </c>
      <c r="D14" s="15">
        <v>2724</v>
      </c>
      <c r="E14" s="15">
        <f t="shared" si="2"/>
        <v>2938</v>
      </c>
      <c r="F14" s="13">
        <v>50</v>
      </c>
      <c r="G14" s="13">
        <f t="shared" si="3"/>
        <v>4280</v>
      </c>
      <c r="J14" s="10">
        <v>31</v>
      </c>
      <c r="K14" s="15">
        <v>1651</v>
      </c>
      <c r="L14" s="15">
        <f t="shared" si="0"/>
        <v>1682</v>
      </c>
      <c r="M14" s="13">
        <v>50</v>
      </c>
      <c r="N14" s="10">
        <f t="shared" si="1"/>
        <v>85.514018691588788</v>
      </c>
      <c r="O14" s="10">
        <f t="shared" si="1"/>
        <v>39.390602055800294</v>
      </c>
      <c r="P14" s="10">
        <f t="shared" si="1"/>
        <v>42.750170183798502</v>
      </c>
      <c r="Q14" s="13">
        <f t="shared" si="4"/>
        <v>620</v>
      </c>
    </row>
    <row r="15" spans="1:19" s="10" customFormat="1" x14ac:dyDescent="0.3">
      <c r="A15" s="14">
        <v>44643</v>
      </c>
      <c r="B15" s="16" t="s">
        <v>40</v>
      </c>
      <c r="C15" s="15">
        <v>183</v>
      </c>
      <c r="D15" s="15">
        <v>2692</v>
      </c>
      <c r="E15" s="15">
        <f>+C15+D15</f>
        <v>2875</v>
      </c>
      <c r="F15" s="13">
        <v>50</v>
      </c>
      <c r="G15" s="13">
        <f t="shared" si="3"/>
        <v>3660</v>
      </c>
      <c r="J15" s="15">
        <v>39</v>
      </c>
      <c r="K15" s="15">
        <v>2802</v>
      </c>
      <c r="L15" s="15">
        <f t="shared" si="0"/>
        <v>2841</v>
      </c>
      <c r="M15" s="13">
        <v>50</v>
      </c>
      <c r="N15" s="10">
        <f t="shared" si="1"/>
        <v>78.688524590163937</v>
      </c>
      <c r="O15" s="10">
        <f t="shared" si="1"/>
        <v>-4.0861812778603266</v>
      </c>
      <c r="P15" s="10">
        <f t="shared" si="1"/>
        <v>1.182608695652174</v>
      </c>
      <c r="Q15" s="13">
        <f t="shared" si="4"/>
        <v>780</v>
      </c>
    </row>
    <row r="16" spans="1:19" s="10" customFormat="1" x14ac:dyDescent="0.3">
      <c r="A16" s="14">
        <v>44643</v>
      </c>
      <c r="B16" s="16" t="s">
        <v>41</v>
      </c>
      <c r="C16" s="10">
        <v>136</v>
      </c>
      <c r="D16" s="15">
        <v>3810</v>
      </c>
      <c r="E16" s="15">
        <f>+C16+D16</f>
        <v>3946</v>
      </c>
      <c r="F16" s="13">
        <v>50</v>
      </c>
      <c r="G16" s="13">
        <f t="shared" si="3"/>
        <v>2720</v>
      </c>
      <c r="J16" s="10">
        <v>39</v>
      </c>
      <c r="K16" s="15">
        <v>2230</v>
      </c>
      <c r="L16" s="15">
        <f t="shared" si="0"/>
        <v>2269</v>
      </c>
      <c r="M16" s="13">
        <v>50</v>
      </c>
      <c r="N16" s="10">
        <f t="shared" si="1"/>
        <v>71.32352941176471</v>
      </c>
      <c r="O16" s="10">
        <f t="shared" si="1"/>
        <v>41.469816272965879</v>
      </c>
      <c r="P16" s="10">
        <f t="shared" si="1"/>
        <v>42.498732894069946</v>
      </c>
      <c r="Q16" s="13">
        <f t="shared" si="4"/>
        <v>780</v>
      </c>
    </row>
    <row r="17" spans="1:19" s="10" customFormat="1" x14ac:dyDescent="0.3">
      <c r="A17" s="14">
        <v>44643</v>
      </c>
      <c r="B17" s="16" t="s">
        <v>207</v>
      </c>
      <c r="C17" s="10">
        <v>115</v>
      </c>
      <c r="D17" s="15">
        <v>3433</v>
      </c>
      <c r="E17" s="15">
        <f t="shared" si="2"/>
        <v>3548</v>
      </c>
      <c r="F17" s="13">
        <v>50</v>
      </c>
      <c r="G17" s="13">
        <f t="shared" si="3"/>
        <v>2300</v>
      </c>
      <c r="J17" s="10">
        <v>30</v>
      </c>
      <c r="K17" s="15">
        <v>2708</v>
      </c>
      <c r="L17" s="15">
        <f t="shared" si="0"/>
        <v>2738</v>
      </c>
      <c r="M17" s="13">
        <v>50</v>
      </c>
      <c r="N17" s="10">
        <f t="shared" si="1"/>
        <v>73.91304347826086</v>
      </c>
      <c r="O17" s="10">
        <f t="shared" si="1"/>
        <v>21.118555199533937</v>
      </c>
      <c r="P17" s="10">
        <f t="shared" si="1"/>
        <v>22.829763246899663</v>
      </c>
      <c r="Q17" s="13">
        <f t="shared" si="4"/>
        <v>600</v>
      </c>
    </row>
    <row r="18" spans="1:19" s="10" customFormat="1" x14ac:dyDescent="0.3">
      <c r="A18" s="14">
        <v>44643</v>
      </c>
      <c r="B18" s="16" t="s">
        <v>208</v>
      </c>
      <c r="C18" s="10">
        <v>125</v>
      </c>
      <c r="D18" s="15">
        <v>3996</v>
      </c>
      <c r="E18" s="15">
        <f t="shared" si="2"/>
        <v>4121</v>
      </c>
      <c r="F18" s="13">
        <v>50</v>
      </c>
      <c r="G18" s="13">
        <f t="shared" si="3"/>
        <v>2500</v>
      </c>
      <c r="J18" s="10">
        <v>26</v>
      </c>
      <c r="K18" s="15">
        <v>1637</v>
      </c>
      <c r="L18" s="15">
        <f t="shared" si="0"/>
        <v>1663</v>
      </c>
      <c r="M18" s="13">
        <v>50</v>
      </c>
      <c r="N18" s="10">
        <f t="shared" si="1"/>
        <v>79.2</v>
      </c>
      <c r="O18" s="10">
        <f t="shared" si="1"/>
        <v>59.034034034034036</v>
      </c>
      <c r="P18" s="10">
        <f t="shared" si="1"/>
        <v>59.645717058966277</v>
      </c>
      <c r="Q18" s="13">
        <f t="shared" si="4"/>
        <v>520</v>
      </c>
    </row>
    <row r="19" spans="1:19" s="10" customFormat="1" x14ac:dyDescent="0.3">
      <c r="A19" s="14">
        <v>44643</v>
      </c>
      <c r="B19" s="16" t="s">
        <v>209</v>
      </c>
      <c r="C19" s="10">
        <v>162</v>
      </c>
      <c r="D19" s="15">
        <v>4285</v>
      </c>
      <c r="E19" s="15">
        <f t="shared" si="2"/>
        <v>4447</v>
      </c>
      <c r="F19" s="13">
        <v>50</v>
      </c>
      <c r="G19" s="13">
        <f t="shared" si="3"/>
        <v>3240</v>
      </c>
      <c r="J19" s="10">
        <v>26</v>
      </c>
      <c r="K19" s="15">
        <v>1774</v>
      </c>
      <c r="L19" s="15">
        <f t="shared" si="0"/>
        <v>1800</v>
      </c>
      <c r="M19" s="13">
        <v>50</v>
      </c>
      <c r="N19" s="10">
        <f t="shared" si="1"/>
        <v>83.950617283950606</v>
      </c>
      <c r="O19" s="10">
        <f t="shared" si="1"/>
        <v>58.599766627771302</v>
      </c>
      <c r="P19" s="10">
        <f t="shared" si="1"/>
        <v>59.523274117382506</v>
      </c>
      <c r="Q19" s="13">
        <f t="shared" si="4"/>
        <v>520</v>
      </c>
    </row>
    <row r="20" spans="1:19" s="10" customFormat="1" x14ac:dyDescent="0.3">
      <c r="A20" s="14">
        <v>44643</v>
      </c>
      <c r="B20" s="16" t="s">
        <v>210</v>
      </c>
      <c r="C20" s="10">
        <v>136</v>
      </c>
      <c r="D20" s="15">
        <v>5120</v>
      </c>
      <c r="E20" s="15">
        <f t="shared" si="2"/>
        <v>5256</v>
      </c>
      <c r="F20" s="13">
        <v>50</v>
      </c>
      <c r="G20" s="13">
        <f t="shared" si="3"/>
        <v>2720</v>
      </c>
      <c r="J20" s="10">
        <v>29</v>
      </c>
      <c r="K20" s="15">
        <v>1905</v>
      </c>
      <c r="L20" s="15">
        <f t="shared" si="0"/>
        <v>1934</v>
      </c>
      <c r="M20" s="13">
        <v>50</v>
      </c>
      <c r="N20" s="10">
        <f t="shared" si="1"/>
        <v>78.67647058823529</v>
      </c>
      <c r="O20" s="10">
        <f t="shared" si="1"/>
        <v>62.79296875</v>
      </c>
      <c r="P20" s="10">
        <f t="shared" si="1"/>
        <v>63.203957382039576</v>
      </c>
      <c r="Q20" s="13">
        <f t="shared" si="4"/>
        <v>580</v>
      </c>
    </row>
    <row r="21" spans="1:19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9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</row>
    <row r="23" spans="1:19" x14ac:dyDescent="0.3">
      <c r="A23" s="10"/>
      <c r="B23" s="10"/>
      <c r="C23" s="10"/>
      <c r="D23" s="10"/>
      <c r="E23" s="10"/>
      <c r="F23" s="13">
        <f>AVERAGE(G4:G20)</f>
        <v>3549.4117647058824</v>
      </c>
      <c r="G23" s="13">
        <f>_xlfn.STDEV.S(G4:G20)</f>
        <v>1359.5057492901385</v>
      </c>
      <c r="H23" s="10"/>
      <c r="I23" s="10"/>
      <c r="J23" s="10"/>
      <c r="K23" s="10"/>
      <c r="L23" s="10"/>
      <c r="M23" s="10" t="s">
        <v>192</v>
      </c>
      <c r="N23" s="10">
        <f>AVERAGE(N5:N20)</f>
        <v>69.112814664622448</v>
      </c>
      <c r="O23" s="10">
        <f>_xlfn.STDEV.S(N5:N20)</f>
        <v>27.21776367636409</v>
      </c>
      <c r="P23" s="10"/>
      <c r="Q23" s="13"/>
      <c r="R23" s="10"/>
      <c r="S23" s="10"/>
    </row>
    <row r="24" spans="1:19" x14ac:dyDescent="0.3">
      <c r="A24" s="10"/>
      <c r="B24" s="10"/>
      <c r="C24" s="10"/>
      <c r="D24" s="10"/>
      <c r="E24" s="10">
        <v>8</v>
      </c>
      <c r="F24" s="13">
        <f>AVERAGE(G13:G20)</f>
        <v>3040</v>
      </c>
      <c r="G24" s="13">
        <f>_xlfn.STDEV.S(G13:G20)</f>
        <v>657.44092618924435</v>
      </c>
      <c r="H24" s="10"/>
      <c r="I24" s="10"/>
      <c r="J24" s="10"/>
      <c r="K24" s="10"/>
      <c r="L24" s="10">
        <v>8</v>
      </c>
      <c r="M24" s="13">
        <f>AVERAGE(N13:N20)</f>
        <v>77.701378953771382</v>
      </c>
      <c r="N24" s="13">
        <f>_xlfn.STDEV.S(N13:N20)</f>
        <v>5.5215000951172142</v>
      </c>
      <c r="O24" s="13"/>
      <c r="P24" s="10"/>
      <c r="Q24" s="10"/>
      <c r="R24" s="10"/>
      <c r="S24" s="10"/>
    </row>
    <row r="25" spans="1:19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3867.5</v>
      </c>
      <c r="G25" s="13">
        <f>_xlfn.STDEV.S(G6:G12)</f>
        <v>1821.3495781190072</v>
      </c>
      <c r="H25" s="10"/>
      <c r="I25" s="10"/>
      <c r="J25" s="10"/>
      <c r="K25" s="10"/>
      <c r="L25" s="10">
        <v>7.5</v>
      </c>
      <c r="M25" s="13">
        <f>AVERAGE(N5:N12)</f>
        <v>60.524250375473464</v>
      </c>
      <c r="N25" s="13">
        <f>_xlfn.STDEV.S(N5:N12)</f>
        <v>37.260619129224551</v>
      </c>
      <c r="O25" s="13"/>
      <c r="P25" s="10"/>
      <c r="Q25" s="10"/>
      <c r="R25" s="10"/>
      <c r="S25" s="10"/>
    </row>
    <row r="26" spans="1:19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9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A28" s="10" t="s">
        <v>174</v>
      </c>
      <c r="B28" s="10">
        <v>26875</v>
      </c>
      <c r="C28" s="10">
        <v>8234</v>
      </c>
      <c r="D28" s="15">
        <v>50</v>
      </c>
      <c r="E28" s="15">
        <f>B28+C28</f>
        <v>35109</v>
      </c>
      <c r="F28" s="10">
        <f>(1000/D28)*E28</f>
        <v>702180</v>
      </c>
      <c r="G28" s="10">
        <f>(1000/D28)*B28</f>
        <v>537500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9" x14ac:dyDescent="0.3">
      <c r="A29" s="10" t="s">
        <v>182</v>
      </c>
      <c r="B29" s="10"/>
      <c r="C29" s="10"/>
      <c r="D29" s="15">
        <v>50</v>
      </c>
      <c r="E29" s="15">
        <f t="shared" ref="E29:E39" si="5">B29+C29</f>
        <v>0</v>
      </c>
      <c r="F29" s="10">
        <f t="shared" ref="F29:F39" si="6">(1000/D29)*E29</f>
        <v>0</v>
      </c>
      <c r="G29" s="10">
        <f t="shared" ref="G29:G37" si="7">(1000/D29)*B29</f>
        <v>0</v>
      </c>
      <c r="H29" s="17"/>
      <c r="I29" s="10">
        <v>27620692416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A30" s="10" t="s">
        <v>188</v>
      </c>
      <c r="B30" s="10"/>
      <c r="C30" s="10"/>
      <c r="D30" s="15">
        <v>50</v>
      </c>
      <c r="E30" s="15">
        <f t="shared" si="5"/>
        <v>0</v>
      </c>
      <c r="F30" s="10">
        <f t="shared" si="6"/>
        <v>0</v>
      </c>
      <c r="G30" s="10">
        <f t="shared" si="7"/>
        <v>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9" x14ac:dyDescent="0.3">
      <c r="A31" s="10" t="s">
        <v>175</v>
      </c>
      <c r="B31" s="10"/>
      <c r="C31" s="10"/>
      <c r="D31" s="15">
        <v>50</v>
      </c>
      <c r="E31" s="15">
        <f t="shared" si="5"/>
        <v>0</v>
      </c>
      <c r="F31" s="10">
        <f t="shared" si="6"/>
        <v>0</v>
      </c>
      <c r="G31" s="10">
        <f t="shared" si="7"/>
        <v>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 x14ac:dyDescent="0.3">
      <c r="A32" s="10" t="s">
        <v>182</v>
      </c>
      <c r="B32" s="10"/>
      <c r="C32" s="10"/>
      <c r="D32" s="15">
        <v>50</v>
      </c>
      <c r="E32" s="15">
        <f t="shared" si="5"/>
        <v>0</v>
      </c>
      <c r="F32" s="10">
        <f t="shared" si="6"/>
        <v>0</v>
      </c>
      <c r="G32" s="10">
        <f t="shared" si="7"/>
        <v>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/>
      <c r="C33" s="10"/>
      <c r="D33" s="15">
        <v>50</v>
      </c>
      <c r="E33" s="15">
        <f t="shared" si="5"/>
        <v>0</v>
      </c>
      <c r="F33" s="10">
        <f t="shared" si="6"/>
        <v>0</v>
      </c>
      <c r="G33" s="10">
        <f t="shared" si="7"/>
        <v>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/>
      <c r="C36" s="10"/>
      <c r="D36" s="15">
        <v>50</v>
      </c>
      <c r="E36" s="15">
        <f t="shared" si="5"/>
        <v>0</v>
      </c>
      <c r="F36" s="10">
        <f t="shared" si="6"/>
        <v>0</v>
      </c>
      <c r="G36" s="10">
        <f t="shared" si="7"/>
        <v>0</v>
      </c>
      <c r="H36" s="10" t="e">
        <f>(G36-G37)/G36*100</f>
        <v>#DIV/0!</v>
      </c>
      <c r="I36" s="10" t="e">
        <f>(C36-C37)/C36</f>
        <v>#DIV/0!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/>
      <c r="C37" s="10"/>
      <c r="D37" s="15">
        <v>50</v>
      </c>
      <c r="E37" s="15">
        <f t="shared" si="5"/>
        <v>0</v>
      </c>
      <c r="F37" s="10">
        <f t="shared" si="6"/>
        <v>0</v>
      </c>
      <c r="G37" s="10">
        <f t="shared" si="7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75</v>
      </c>
      <c r="C39" s="10">
        <v>4244</v>
      </c>
      <c r="D39" s="15">
        <v>50</v>
      </c>
      <c r="E39" s="15">
        <f t="shared" si="5"/>
        <v>4319</v>
      </c>
      <c r="F39" s="10">
        <f t="shared" si="6"/>
        <v>86380</v>
      </c>
      <c r="G39" s="10">
        <f>(1000/D39)*B39</f>
        <v>1500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A5" sqref="A5"/>
    </sheetView>
  </sheetViews>
  <sheetFormatPr defaultRowHeight="14.4" x14ac:dyDescent="0.3"/>
  <cols>
    <col min="1" max="1" width="16.5546875" customWidth="1"/>
    <col min="7" max="7" width="12.88671875" customWidth="1"/>
    <col min="9" max="9" width="12" bestFit="1" customWidth="1"/>
  </cols>
  <sheetData>
    <row r="1" spans="1:19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9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 t="s">
        <v>64</v>
      </c>
      <c r="P2" s="10"/>
      <c r="Q2" s="10"/>
      <c r="R2" s="10"/>
    </row>
    <row r="3" spans="1:19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/>
      <c r="J3" s="10" t="s">
        <v>58</v>
      </c>
      <c r="K3" s="10" t="s">
        <v>59</v>
      </c>
      <c r="L3" s="10" t="s">
        <v>60</v>
      </c>
      <c r="M3" s="13" t="s">
        <v>1</v>
      </c>
      <c r="N3" s="10" t="s">
        <v>62</v>
      </c>
      <c r="O3" s="10" t="s">
        <v>63</v>
      </c>
      <c r="P3" s="17"/>
      <c r="Q3" s="13" t="s">
        <v>249</v>
      </c>
      <c r="R3" s="10"/>
      <c r="S3" s="10"/>
    </row>
    <row r="4" spans="1:19" s="10" customFormat="1" x14ac:dyDescent="0.3">
      <c r="A4" s="14"/>
      <c r="B4" s="25">
        <v>7</v>
      </c>
      <c r="D4" s="15"/>
      <c r="E4" s="15">
        <f>+C4+D4</f>
        <v>0</v>
      </c>
      <c r="F4" s="13">
        <v>33</v>
      </c>
      <c r="G4" s="13">
        <f>(1000/F4)*C4</f>
        <v>0</v>
      </c>
      <c r="K4" s="15"/>
      <c r="L4" s="15">
        <f t="shared" ref="L4:L18" si="0">+J4+K4</f>
        <v>0</v>
      </c>
      <c r="M4" s="13">
        <v>33</v>
      </c>
      <c r="Q4" s="13"/>
    </row>
    <row r="5" spans="1:19" s="10" customFormat="1" x14ac:dyDescent="0.3">
      <c r="A5" s="14">
        <v>44750</v>
      </c>
      <c r="B5" s="16" t="s">
        <v>37</v>
      </c>
      <c r="C5" s="10">
        <v>977</v>
      </c>
      <c r="D5" s="15">
        <v>4059</v>
      </c>
      <c r="E5" s="15">
        <f t="shared" ref="E5:E18" si="1">+C5+D5</f>
        <v>5036</v>
      </c>
      <c r="F5" s="13">
        <v>33</v>
      </c>
      <c r="G5" s="13">
        <f t="shared" ref="G5:G18" si="2">(1000/F5)*C5</f>
        <v>29606.060606060608</v>
      </c>
      <c r="J5" s="10">
        <v>210</v>
      </c>
      <c r="K5" s="15">
        <v>2293</v>
      </c>
      <c r="L5" s="15">
        <f t="shared" si="0"/>
        <v>2503</v>
      </c>
      <c r="M5" s="13">
        <v>33</v>
      </c>
      <c r="N5" s="10">
        <f t="shared" ref="N5:P18" si="3">+(C5-J5)/C5*100</f>
        <v>78.50562947799385</v>
      </c>
      <c r="O5" s="10">
        <f t="shared" si="3"/>
        <v>43.508253264350827</v>
      </c>
      <c r="P5" s="10">
        <f t="shared" si="3"/>
        <v>50.297855440826055</v>
      </c>
      <c r="Q5" s="13">
        <f t="shared" ref="Q5:Q18" si="4">J5/M5*1000</f>
        <v>6363.6363636363631</v>
      </c>
    </row>
    <row r="6" spans="1:19" s="10" customFormat="1" x14ac:dyDescent="0.3">
      <c r="A6" s="14">
        <v>44750</v>
      </c>
      <c r="B6" s="16" t="s">
        <v>39</v>
      </c>
      <c r="C6" s="10">
        <v>1016</v>
      </c>
      <c r="D6" s="10">
        <v>8819</v>
      </c>
      <c r="E6" s="15">
        <f t="shared" si="1"/>
        <v>9835</v>
      </c>
      <c r="F6" s="13">
        <v>33</v>
      </c>
      <c r="G6" s="13">
        <f t="shared" si="2"/>
        <v>30787.878787878788</v>
      </c>
      <c r="H6" s="10" t="s">
        <v>194</v>
      </c>
      <c r="J6" s="10">
        <v>242</v>
      </c>
      <c r="K6" s="15">
        <v>2272</v>
      </c>
      <c r="L6" s="15">
        <f t="shared" si="0"/>
        <v>2514</v>
      </c>
      <c r="M6" s="13">
        <v>33</v>
      </c>
      <c r="N6" s="10">
        <f t="shared" si="3"/>
        <v>76.181102362204726</v>
      </c>
      <c r="O6" s="10">
        <f t="shared" si="3"/>
        <v>74.237441886835242</v>
      </c>
      <c r="P6" s="10">
        <f t="shared" si="3"/>
        <v>74.438230808337565</v>
      </c>
      <c r="Q6" s="13">
        <f t="shared" si="4"/>
        <v>7333.333333333333</v>
      </c>
    </row>
    <row r="7" spans="1:19" s="10" customFormat="1" x14ac:dyDescent="0.3">
      <c r="A7" s="14">
        <v>44750</v>
      </c>
      <c r="B7" s="16" t="s">
        <v>38</v>
      </c>
      <c r="C7" s="10">
        <v>1025</v>
      </c>
      <c r="D7" s="10">
        <v>4034</v>
      </c>
      <c r="E7" s="15">
        <f t="shared" si="1"/>
        <v>5059</v>
      </c>
      <c r="F7" s="13">
        <v>33</v>
      </c>
      <c r="G7" s="13">
        <f t="shared" si="2"/>
        <v>31060.606060606064</v>
      </c>
      <c r="J7" s="10">
        <v>413</v>
      </c>
      <c r="K7" s="15">
        <v>2886</v>
      </c>
      <c r="L7" s="15">
        <f t="shared" si="0"/>
        <v>3299</v>
      </c>
      <c r="M7" s="13">
        <v>33</v>
      </c>
      <c r="N7" s="10">
        <f t="shared" si="3"/>
        <v>59.707317073170728</v>
      </c>
      <c r="O7" s="10">
        <f t="shared" si="3"/>
        <v>28.458106098165594</v>
      </c>
      <c r="P7" s="10">
        <f t="shared" si="3"/>
        <v>34.789484087764386</v>
      </c>
      <c r="Q7" s="13">
        <f t="shared" si="4"/>
        <v>12515.151515151516</v>
      </c>
    </row>
    <row r="8" spans="1:19" s="10" customFormat="1" x14ac:dyDescent="0.3">
      <c r="A8" s="14">
        <v>44750</v>
      </c>
      <c r="B8" s="16" t="s">
        <v>36</v>
      </c>
      <c r="C8" s="10">
        <v>502</v>
      </c>
      <c r="D8" s="15">
        <v>3772</v>
      </c>
      <c r="E8" s="15">
        <f t="shared" si="1"/>
        <v>4274</v>
      </c>
      <c r="F8" s="13">
        <v>33</v>
      </c>
      <c r="G8" s="13">
        <f t="shared" si="2"/>
        <v>15212.121212121212</v>
      </c>
      <c r="J8" s="10">
        <v>444</v>
      </c>
      <c r="K8" s="15">
        <v>1644</v>
      </c>
      <c r="L8" s="15">
        <f t="shared" si="0"/>
        <v>2088</v>
      </c>
      <c r="M8" s="13">
        <v>33</v>
      </c>
      <c r="N8" s="10">
        <f t="shared" si="3"/>
        <v>11.553784860557768</v>
      </c>
      <c r="O8" s="10">
        <f t="shared" si="3"/>
        <v>56.415694591728524</v>
      </c>
      <c r="P8" s="10">
        <f t="shared" si="3"/>
        <v>51.146467009826857</v>
      </c>
      <c r="Q8" s="13">
        <f t="shared" si="4"/>
        <v>13454.545454545456</v>
      </c>
    </row>
    <row r="9" spans="1:19" s="10" customFormat="1" x14ac:dyDescent="0.3">
      <c r="A9" s="14">
        <v>44750</v>
      </c>
      <c r="B9" s="16" t="s">
        <v>203</v>
      </c>
      <c r="C9" s="10">
        <v>26</v>
      </c>
      <c r="D9" s="15">
        <v>2999</v>
      </c>
      <c r="E9" s="15">
        <f t="shared" si="1"/>
        <v>3025</v>
      </c>
      <c r="F9" s="13">
        <v>33</v>
      </c>
      <c r="G9" s="13">
        <f t="shared" si="2"/>
        <v>787.87878787878788</v>
      </c>
      <c r="J9" s="10">
        <v>34</v>
      </c>
      <c r="K9" s="15">
        <v>2362</v>
      </c>
      <c r="L9" s="15">
        <f t="shared" si="0"/>
        <v>2396</v>
      </c>
      <c r="M9" s="13">
        <v>33</v>
      </c>
      <c r="N9" s="10">
        <f t="shared" si="3"/>
        <v>-30.76923076923077</v>
      </c>
      <c r="O9" s="10">
        <f t="shared" si="3"/>
        <v>21.240413471157051</v>
      </c>
      <c r="P9" s="10">
        <f t="shared" si="3"/>
        <v>20.793388429752067</v>
      </c>
      <c r="Q9" s="13">
        <f t="shared" si="4"/>
        <v>1030.3030303030303</v>
      </c>
    </row>
    <row r="10" spans="1:19" s="10" customFormat="1" x14ac:dyDescent="0.3">
      <c r="A10" s="14">
        <v>44750</v>
      </c>
      <c r="B10" s="16" t="s">
        <v>204</v>
      </c>
      <c r="C10" s="10">
        <v>12</v>
      </c>
      <c r="D10" s="15">
        <v>2852</v>
      </c>
      <c r="E10" s="15">
        <f t="shared" si="1"/>
        <v>2864</v>
      </c>
      <c r="F10" s="13">
        <v>33</v>
      </c>
      <c r="G10" s="13">
        <f t="shared" si="2"/>
        <v>363.63636363636363</v>
      </c>
      <c r="J10" s="10">
        <v>28</v>
      </c>
      <c r="K10" s="15">
        <v>2882</v>
      </c>
      <c r="L10" s="15">
        <f t="shared" si="0"/>
        <v>2910</v>
      </c>
      <c r="M10" s="13">
        <v>33</v>
      </c>
      <c r="N10" s="10">
        <f t="shared" si="3"/>
        <v>-133.33333333333331</v>
      </c>
      <c r="O10" s="10">
        <f t="shared" si="3"/>
        <v>-1.0518934081346423</v>
      </c>
      <c r="P10" s="10">
        <f t="shared" si="3"/>
        <v>-1.6061452513966481</v>
      </c>
      <c r="Q10" s="13">
        <f t="shared" si="4"/>
        <v>848.4848484848485</v>
      </c>
    </row>
    <row r="11" spans="1:19" s="10" customFormat="1" x14ac:dyDescent="0.3">
      <c r="A11" s="14"/>
      <c r="B11" s="16"/>
      <c r="D11" s="15"/>
      <c r="E11" s="15"/>
      <c r="F11" s="13"/>
      <c r="G11" s="13"/>
      <c r="K11" s="15"/>
      <c r="L11" s="15"/>
      <c r="M11" s="13"/>
      <c r="Q11" s="13"/>
    </row>
    <row r="12" spans="1:19" s="10" customFormat="1" x14ac:dyDescent="0.3">
      <c r="A12" s="14"/>
      <c r="B12" s="16"/>
      <c r="D12" s="15"/>
      <c r="E12" s="15"/>
      <c r="F12" s="13"/>
      <c r="G12" s="13"/>
      <c r="K12" s="15"/>
      <c r="L12" s="15"/>
      <c r="M12" s="13"/>
      <c r="Q12" s="13"/>
    </row>
    <row r="13" spans="1:19" s="10" customFormat="1" x14ac:dyDescent="0.3">
      <c r="A13" s="14">
        <v>44750</v>
      </c>
      <c r="B13" s="16" t="s">
        <v>42</v>
      </c>
      <c r="C13" s="10">
        <v>226</v>
      </c>
      <c r="D13" s="15">
        <v>2772</v>
      </c>
      <c r="E13" s="15">
        <f>+C13+D13</f>
        <v>2998</v>
      </c>
      <c r="F13" s="13">
        <v>33</v>
      </c>
      <c r="G13" s="13">
        <f t="shared" si="2"/>
        <v>6848.484848484849</v>
      </c>
      <c r="J13" s="10">
        <v>300</v>
      </c>
      <c r="K13" s="15">
        <v>4586</v>
      </c>
      <c r="L13" s="15">
        <f t="shared" si="0"/>
        <v>4886</v>
      </c>
      <c r="M13" s="13">
        <v>33</v>
      </c>
      <c r="N13" s="10">
        <f t="shared" si="3"/>
        <v>-32.743362831858406</v>
      </c>
      <c r="O13" s="10">
        <f t="shared" si="3"/>
        <v>-65.440115440115449</v>
      </c>
      <c r="P13" s="10">
        <f t="shared" si="3"/>
        <v>-62.975316877918608</v>
      </c>
      <c r="Q13" s="13">
        <f t="shared" si="4"/>
        <v>9090.9090909090919</v>
      </c>
    </row>
    <row r="14" spans="1:19" s="10" customFormat="1" x14ac:dyDescent="0.3">
      <c r="A14" s="14">
        <v>44750</v>
      </c>
      <c r="B14" s="16" t="s">
        <v>43</v>
      </c>
      <c r="C14" s="10">
        <v>491</v>
      </c>
      <c r="D14" s="15">
        <v>2750</v>
      </c>
      <c r="E14" s="15">
        <f t="shared" si="1"/>
        <v>3241</v>
      </c>
      <c r="F14" s="13">
        <v>33</v>
      </c>
      <c r="G14" s="13">
        <f t="shared" si="2"/>
        <v>14878.78787878788</v>
      </c>
      <c r="J14" s="10">
        <v>436</v>
      </c>
      <c r="K14" s="15">
        <v>2518</v>
      </c>
      <c r="L14" s="15">
        <f t="shared" si="0"/>
        <v>2954</v>
      </c>
      <c r="M14" s="13">
        <v>33</v>
      </c>
      <c r="N14" s="10">
        <f t="shared" si="3"/>
        <v>11.201629327902241</v>
      </c>
      <c r="O14" s="10">
        <f t="shared" si="3"/>
        <v>8.4363636363636356</v>
      </c>
      <c r="P14" s="10">
        <f t="shared" si="3"/>
        <v>8.8552915766738654</v>
      </c>
      <c r="Q14" s="13">
        <f t="shared" si="4"/>
        <v>13212.121212121212</v>
      </c>
    </row>
    <row r="15" spans="1:19" s="10" customFormat="1" x14ac:dyDescent="0.3">
      <c r="A15" s="14">
        <v>44750</v>
      </c>
      <c r="B15" s="16" t="s">
        <v>40</v>
      </c>
      <c r="C15" s="15">
        <v>182</v>
      </c>
      <c r="D15" s="15">
        <v>2920</v>
      </c>
      <c r="E15" s="15">
        <f>+C15+D15</f>
        <v>3102</v>
      </c>
      <c r="F15" s="13">
        <v>33</v>
      </c>
      <c r="G15" s="13">
        <f t="shared" si="2"/>
        <v>5515.151515151515</v>
      </c>
      <c r="J15" s="15">
        <v>263</v>
      </c>
      <c r="K15" s="15">
        <v>6910</v>
      </c>
      <c r="L15" s="15">
        <f t="shared" si="0"/>
        <v>7173</v>
      </c>
      <c r="M15" s="13">
        <v>33</v>
      </c>
      <c r="N15" s="10">
        <f t="shared" si="3"/>
        <v>-44.505494505494504</v>
      </c>
      <c r="O15" s="10">
        <f t="shared" si="3"/>
        <v>-136.64383561643837</v>
      </c>
      <c r="P15" s="10">
        <f t="shared" si="3"/>
        <v>-131.23791102514505</v>
      </c>
      <c r="Q15" s="13">
        <f t="shared" si="4"/>
        <v>7969.69696969697</v>
      </c>
    </row>
    <row r="16" spans="1:19" s="10" customFormat="1" x14ac:dyDescent="0.3">
      <c r="A16" s="14">
        <v>44750</v>
      </c>
      <c r="B16" s="16" t="s">
        <v>41</v>
      </c>
      <c r="C16" s="10">
        <v>400</v>
      </c>
      <c r="D16" s="15">
        <v>3681</v>
      </c>
      <c r="E16" s="15">
        <f>+C16+D16</f>
        <v>4081</v>
      </c>
      <c r="F16" s="13">
        <v>33</v>
      </c>
      <c r="G16" s="13">
        <f t="shared" si="2"/>
        <v>12121.212121212122</v>
      </c>
      <c r="J16" s="10">
        <v>273</v>
      </c>
      <c r="K16" s="15">
        <v>2773</v>
      </c>
      <c r="L16" s="15">
        <f t="shared" si="0"/>
        <v>3046</v>
      </c>
      <c r="M16" s="13">
        <v>33</v>
      </c>
      <c r="N16" s="10">
        <f t="shared" si="3"/>
        <v>31.75</v>
      </c>
      <c r="O16" s="10">
        <f t="shared" si="3"/>
        <v>24.667209997283347</v>
      </c>
      <c r="P16" s="10">
        <f t="shared" si="3"/>
        <v>25.361431021808379</v>
      </c>
      <c r="Q16" s="13">
        <f t="shared" si="4"/>
        <v>8272.7272727272739</v>
      </c>
    </row>
    <row r="17" spans="1:19" s="10" customFormat="1" x14ac:dyDescent="0.3">
      <c r="A17" s="14">
        <v>44750</v>
      </c>
      <c r="B17" s="16" t="s">
        <v>207</v>
      </c>
      <c r="C17" s="10">
        <v>220</v>
      </c>
      <c r="D17" s="15">
        <v>1948</v>
      </c>
      <c r="E17" s="15">
        <f t="shared" si="1"/>
        <v>2168</v>
      </c>
      <c r="F17" s="13">
        <v>33</v>
      </c>
      <c r="G17" s="13">
        <f t="shared" si="2"/>
        <v>6666.666666666667</v>
      </c>
      <c r="J17" s="10">
        <v>40</v>
      </c>
      <c r="K17" s="15">
        <v>1456</v>
      </c>
      <c r="L17" s="15">
        <f t="shared" si="0"/>
        <v>1496</v>
      </c>
      <c r="M17" s="13">
        <v>33</v>
      </c>
      <c r="N17" s="10">
        <f t="shared" si="3"/>
        <v>81.818181818181827</v>
      </c>
      <c r="O17" s="10">
        <f t="shared" si="3"/>
        <v>25.256673511293638</v>
      </c>
      <c r="P17" s="10">
        <f t="shared" si="3"/>
        <v>30.996309963099634</v>
      </c>
      <c r="Q17" s="13">
        <f t="shared" si="4"/>
        <v>1212.1212121212122</v>
      </c>
    </row>
    <row r="18" spans="1:19" s="10" customFormat="1" x14ac:dyDescent="0.3">
      <c r="A18" s="14">
        <v>44750</v>
      </c>
      <c r="B18" s="16" t="s">
        <v>208</v>
      </c>
      <c r="C18" s="10">
        <v>8</v>
      </c>
      <c r="D18" s="15"/>
      <c r="E18" s="15">
        <f t="shared" si="1"/>
        <v>8</v>
      </c>
      <c r="F18" s="13">
        <v>33</v>
      </c>
      <c r="G18" s="13">
        <f t="shared" si="2"/>
        <v>242.42424242424244</v>
      </c>
      <c r="K18" s="15"/>
      <c r="L18" s="15">
        <f t="shared" si="0"/>
        <v>0</v>
      </c>
      <c r="M18" s="13">
        <v>33</v>
      </c>
      <c r="N18" s="10">
        <f t="shared" si="3"/>
        <v>100</v>
      </c>
      <c r="O18" s="10" t="e">
        <f t="shared" si="3"/>
        <v>#DIV/0!</v>
      </c>
      <c r="P18" s="10">
        <f t="shared" si="3"/>
        <v>100</v>
      </c>
      <c r="Q18" s="13">
        <f t="shared" si="4"/>
        <v>0</v>
      </c>
    </row>
    <row r="19" spans="1:19" s="10" customFormat="1" x14ac:dyDescent="0.3">
      <c r="A19" s="14"/>
      <c r="B19" s="16"/>
      <c r="D19" s="15"/>
      <c r="E19" s="15"/>
      <c r="F19" s="13"/>
      <c r="G19" s="13"/>
      <c r="K19" s="15"/>
      <c r="L19" s="15"/>
      <c r="M19" s="13"/>
      <c r="Q19" s="13"/>
    </row>
    <row r="20" spans="1:19" s="10" customFormat="1" x14ac:dyDescent="0.3">
      <c r="A20" s="14"/>
      <c r="B20" s="16"/>
      <c r="D20" s="15"/>
      <c r="E20" s="15"/>
      <c r="F20" s="13"/>
      <c r="G20" s="13"/>
      <c r="K20" s="15"/>
      <c r="L20" s="15"/>
      <c r="M20" s="13"/>
      <c r="Q20" s="13"/>
    </row>
    <row r="21" spans="1:19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9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</row>
    <row r="23" spans="1:19" x14ac:dyDescent="0.3">
      <c r="A23" s="10"/>
      <c r="B23" s="10"/>
      <c r="C23" s="10"/>
      <c r="D23" s="10"/>
      <c r="E23" s="10"/>
      <c r="F23" s="13">
        <f>AVERAGE(G4:G20)</f>
        <v>11853.146853146854</v>
      </c>
      <c r="G23" s="13">
        <f>_xlfn.STDEV.S(G4:G20)</f>
        <v>11849.74318509803</v>
      </c>
      <c r="H23" s="10"/>
      <c r="I23" s="10"/>
      <c r="J23" s="10"/>
      <c r="K23" s="10"/>
      <c r="L23" s="10"/>
      <c r="M23" s="10" t="s">
        <v>192</v>
      </c>
      <c r="N23" s="10">
        <f>AVERAGE(N5:N20)</f>
        <v>17.447185290007845</v>
      </c>
      <c r="O23" s="10">
        <f>_xlfn.STDEV.S(N5:N20)</f>
        <v>68.501785408231001</v>
      </c>
      <c r="P23" s="10"/>
      <c r="Q23" s="13"/>
      <c r="R23" s="10"/>
      <c r="S23" s="10"/>
    </row>
    <row r="24" spans="1:19" x14ac:dyDescent="0.3">
      <c r="A24" s="10"/>
      <c r="B24" s="10"/>
      <c r="C24" s="10"/>
      <c r="D24" s="10"/>
      <c r="E24" s="10">
        <v>8</v>
      </c>
      <c r="F24" s="13">
        <f>AVERAGE(G13:G20)</f>
        <v>7712.121212121212</v>
      </c>
      <c r="G24" s="13">
        <f>_xlfn.STDEV.S(G13:G20)</f>
        <v>5162.6172703280863</v>
      </c>
      <c r="H24" s="10"/>
      <c r="I24" s="10"/>
      <c r="J24" s="10"/>
      <c r="K24" s="10"/>
      <c r="L24" s="10">
        <v>8</v>
      </c>
      <c r="M24" s="13">
        <f>AVERAGE(N13:N20)</f>
        <v>24.586825634788529</v>
      </c>
      <c r="N24" s="13">
        <f>_xlfn.STDEV.S(N13:N20)</f>
        <v>58.742742117775094</v>
      </c>
      <c r="O24" s="13"/>
      <c r="P24" s="10"/>
      <c r="Q24" s="10"/>
      <c r="R24" s="10"/>
      <c r="S24" s="10"/>
    </row>
    <row r="25" spans="1:19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17969.696969696972</v>
      </c>
      <c r="G25" s="13">
        <f>_xlfn.STDEV.S(G6:G12)</f>
        <v>15177.196417413385</v>
      </c>
      <c r="H25" s="10"/>
      <c r="I25" s="10"/>
      <c r="J25" s="10"/>
      <c r="K25" s="10"/>
      <c r="L25" s="10">
        <v>7.5</v>
      </c>
      <c r="M25" s="13">
        <f>AVERAGE(N5:N12)</f>
        <v>10.307544945227164</v>
      </c>
      <c r="N25" s="13">
        <f>_xlfn.STDEV.S(N5:N12)</f>
        <v>82.161059288032135</v>
      </c>
      <c r="O25" s="13"/>
      <c r="P25" s="10"/>
      <c r="Q25" s="10"/>
      <c r="R25" s="10"/>
      <c r="S25" s="10"/>
    </row>
    <row r="26" spans="1:19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 t="s">
        <v>240</v>
      </c>
      <c r="K26" s="10"/>
      <c r="L26" s="10"/>
      <c r="M26" s="10"/>
      <c r="N26" s="10"/>
      <c r="O26" s="10"/>
      <c r="P26" s="10"/>
      <c r="Q26" s="10"/>
      <c r="R26" s="10"/>
    </row>
    <row r="27" spans="1:19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A28" s="10" t="s">
        <v>174</v>
      </c>
      <c r="B28" s="10">
        <v>26875</v>
      </c>
      <c r="C28" s="10">
        <v>8234</v>
      </c>
      <c r="D28" s="15">
        <v>50</v>
      </c>
      <c r="E28" s="15">
        <f>B28+C28</f>
        <v>35109</v>
      </c>
      <c r="F28" s="10">
        <f>(1000/D28)*E28</f>
        <v>702180</v>
      </c>
      <c r="G28" s="10">
        <f>(1000/D28)*B28</f>
        <v>537500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9" x14ac:dyDescent="0.3">
      <c r="A29" s="10" t="s">
        <v>182</v>
      </c>
      <c r="B29" s="10"/>
      <c r="C29" s="10"/>
      <c r="D29" s="15">
        <v>50</v>
      </c>
      <c r="E29" s="15">
        <f t="shared" ref="E29:E39" si="5">B29+C29</f>
        <v>0</v>
      </c>
      <c r="F29" s="10">
        <f t="shared" ref="F29:F39" si="6">(1000/D29)*E29</f>
        <v>0</v>
      </c>
      <c r="G29" s="10">
        <f t="shared" ref="G29:G37" si="7">(1000/D29)*B29</f>
        <v>0</v>
      </c>
      <c r="H29" s="17"/>
      <c r="I29" s="10">
        <v>27620692416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A30" s="10" t="s">
        <v>188</v>
      </c>
      <c r="B30" s="10"/>
      <c r="C30" s="10"/>
      <c r="D30" s="15">
        <v>50</v>
      </c>
      <c r="E30" s="15">
        <f t="shared" si="5"/>
        <v>0</v>
      </c>
      <c r="F30" s="10">
        <f t="shared" si="6"/>
        <v>0</v>
      </c>
      <c r="G30" s="10">
        <f t="shared" si="7"/>
        <v>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9" x14ac:dyDescent="0.3">
      <c r="A31" s="10" t="s">
        <v>175</v>
      </c>
      <c r="B31" s="10"/>
      <c r="C31" s="10"/>
      <c r="D31" s="15">
        <v>50</v>
      </c>
      <c r="E31" s="15">
        <f t="shared" si="5"/>
        <v>0</v>
      </c>
      <c r="F31" s="10">
        <f t="shared" si="6"/>
        <v>0</v>
      </c>
      <c r="G31" s="10">
        <f t="shared" si="7"/>
        <v>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 x14ac:dyDescent="0.3">
      <c r="A32" s="10" t="s">
        <v>182</v>
      </c>
      <c r="B32" s="10"/>
      <c r="C32" s="10"/>
      <c r="D32" s="15">
        <v>50</v>
      </c>
      <c r="E32" s="15">
        <f t="shared" si="5"/>
        <v>0</v>
      </c>
      <c r="F32" s="10">
        <f t="shared" si="6"/>
        <v>0</v>
      </c>
      <c r="G32" s="10">
        <f t="shared" si="7"/>
        <v>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/>
      <c r="C33" s="10"/>
      <c r="D33" s="15">
        <v>50</v>
      </c>
      <c r="E33" s="15">
        <f t="shared" si="5"/>
        <v>0</v>
      </c>
      <c r="F33" s="10">
        <f t="shared" si="6"/>
        <v>0</v>
      </c>
      <c r="G33" s="10">
        <f t="shared" si="7"/>
        <v>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/>
      <c r="C36" s="10"/>
      <c r="D36" s="15">
        <v>50</v>
      </c>
      <c r="E36" s="15">
        <f t="shared" si="5"/>
        <v>0</v>
      </c>
      <c r="F36" s="10">
        <f t="shared" si="6"/>
        <v>0</v>
      </c>
      <c r="G36" s="10">
        <f t="shared" si="7"/>
        <v>0</v>
      </c>
      <c r="H36" s="10" t="e">
        <f>(G36-G37)/G36*100</f>
        <v>#DIV/0!</v>
      </c>
      <c r="I36" s="10" t="e">
        <f>(C36-C37)/C36</f>
        <v>#DIV/0!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/>
      <c r="C37" s="10"/>
      <c r="D37" s="15">
        <v>50</v>
      </c>
      <c r="E37" s="15">
        <f t="shared" si="5"/>
        <v>0</v>
      </c>
      <c r="F37" s="10">
        <f t="shared" si="6"/>
        <v>0</v>
      </c>
      <c r="G37" s="10">
        <f t="shared" si="7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75</v>
      </c>
      <c r="C39" s="10">
        <v>4244</v>
      </c>
      <c r="D39" s="15">
        <v>50</v>
      </c>
      <c r="E39" s="15">
        <f t="shared" si="5"/>
        <v>4319</v>
      </c>
      <c r="F39" s="10">
        <f t="shared" si="6"/>
        <v>86380</v>
      </c>
      <c r="G39" s="10">
        <f>(1000/D39)*B39</f>
        <v>1500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A4" sqref="A4:P13"/>
    </sheetView>
  </sheetViews>
  <sheetFormatPr defaultColWidth="9.109375" defaultRowHeight="14.4" x14ac:dyDescent="0.3"/>
  <cols>
    <col min="1" max="1" width="21.109375" style="10" customWidth="1"/>
    <col min="2" max="2" width="18.88671875" style="10" customWidth="1"/>
    <col min="3" max="4" width="14" style="10" customWidth="1"/>
    <col min="5" max="5" width="15.6640625" style="10" customWidth="1"/>
    <col min="6" max="6" width="9.109375" style="10"/>
    <col min="7" max="7" width="10.5546875" style="10" bestFit="1" customWidth="1"/>
    <col min="8" max="8" width="9.5546875" style="10" customWidth="1"/>
    <col min="9" max="12" width="9.109375" style="10"/>
    <col min="13" max="14" width="15.6640625" style="10" customWidth="1"/>
    <col min="15" max="16384" width="9.109375" style="10"/>
  </cols>
  <sheetData>
    <row r="1" spans="1:16" x14ac:dyDescent="0.3">
      <c r="B1" s="16"/>
      <c r="C1" s="10" t="s">
        <v>4</v>
      </c>
      <c r="F1" s="13"/>
      <c r="G1" s="13"/>
      <c r="I1" s="10" t="s">
        <v>4</v>
      </c>
      <c r="O1" s="14"/>
    </row>
    <row r="2" spans="1:16" x14ac:dyDescent="0.3">
      <c r="B2" s="16"/>
      <c r="C2" s="10" t="s">
        <v>5</v>
      </c>
      <c r="F2" s="13"/>
      <c r="G2" s="13"/>
      <c r="I2" s="10" t="s">
        <v>5</v>
      </c>
      <c r="O2" s="10" t="s">
        <v>64</v>
      </c>
    </row>
    <row r="3" spans="1:16" x14ac:dyDescent="0.3">
      <c r="A3" s="10" t="s">
        <v>83</v>
      </c>
      <c r="B3" s="16" t="s">
        <v>84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I3" s="10" t="s">
        <v>58</v>
      </c>
      <c r="J3" s="10" t="s">
        <v>59</v>
      </c>
      <c r="K3" s="10" t="s">
        <v>60</v>
      </c>
      <c r="L3" s="13" t="s">
        <v>1</v>
      </c>
      <c r="M3" s="10" t="s">
        <v>62</v>
      </c>
      <c r="N3" s="10" t="s">
        <v>63</v>
      </c>
      <c r="O3" s="17" t="s">
        <v>76</v>
      </c>
      <c r="P3" s="13" t="s">
        <v>67</v>
      </c>
    </row>
    <row r="4" spans="1:16" x14ac:dyDescent="0.3">
      <c r="A4" s="2">
        <v>44449</v>
      </c>
      <c r="B4" s="3">
        <v>8</v>
      </c>
      <c r="C4" s="10">
        <v>65</v>
      </c>
      <c r="D4" s="15">
        <v>1617</v>
      </c>
      <c r="E4" s="15">
        <f>+C4+D4</f>
        <v>1682</v>
      </c>
      <c r="F4" s="10">
        <v>33</v>
      </c>
      <c r="G4" s="13">
        <f>(1000/F4)*C4</f>
        <v>1969.6969696969697</v>
      </c>
      <c r="I4" s="10">
        <v>29</v>
      </c>
      <c r="J4" s="10">
        <v>999</v>
      </c>
      <c r="K4" s="15">
        <f>I4+J4</f>
        <v>1028</v>
      </c>
      <c r="L4" s="10">
        <v>33</v>
      </c>
      <c r="M4" s="10">
        <f>+(C4-I4)/C4*100</f>
        <v>55.384615384615387</v>
      </c>
      <c r="N4" s="10">
        <f>+(D4-J4)/D4*100</f>
        <v>38.218923933209645</v>
      </c>
      <c r="O4" s="10">
        <f>+(E4-K4)/E4*100</f>
        <v>38.882282996432814</v>
      </c>
      <c r="P4" s="13">
        <f>(1000/L4)*I4</f>
        <v>878.78787878787887</v>
      </c>
    </row>
    <row r="5" spans="1:16" x14ac:dyDescent="0.3">
      <c r="A5" s="2">
        <v>44449</v>
      </c>
      <c r="B5" s="3">
        <v>8</v>
      </c>
      <c r="C5" s="10">
        <v>35</v>
      </c>
      <c r="D5" s="15">
        <v>1709</v>
      </c>
      <c r="E5" s="15">
        <f t="shared" ref="E5:E13" si="0">+C5+D5</f>
        <v>1744</v>
      </c>
      <c r="F5" s="10">
        <v>33</v>
      </c>
      <c r="G5" s="13">
        <f t="shared" ref="G5:G13" si="1">(1000/F5)*C5</f>
        <v>1060.6060606060607</v>
      </c>
      <c r="I5" s="10">
        <v>33</v>
      </c>
      <c r="J5" s="15">
        <v>1276</v>
      </c>
      <c r="K5" s="15">
        <f t="shared" ref="K5:K13" si="2">I5+J5</f>
        <v>1309</v>
      </c>
      <c r="L5" s="10">
        <v>33</v>
      </c>
      <c r="M5" s="10">
        <f t="shared" ref="M5:O13" si="3">+(C5-I5)/C5*100</f>
        <v>5.7142857142857144</v>
      </c>
      <c r="N5" s="10">
        <f t="shared" si="3"/>
        <v>25.336454066705677</v>
      </c>
      <c r="O5" s="10">
        <f t="shared" si="3"/>
        <v>24.942660550458715</v>
      </c>
      <c r="P5" s="13">
        <f t="shared" ref="P5:P13" si="4">(1000/L5)*I5</f>
        <v>1000</v>
      </c>
    </row>
    <row r="6" spans="1:16" x14ac:dyDescent="0.3">
      <c r="A6" s="2">
        <v>44449</v>
      </c>
      <c r="B6" s="3">
        <v>8</v>
      </c>
      <c r="C6" s="10">
        <v>52</v>
      </c>
      <c r="D6" s="15">
        <v>1851</v>
      </c>
      <c r="E6" s="15">
        <f t="shared" si="0"/>
        <v>1903</v>
      </c>
      <c r="F6" s="10">
        <v>33</v>
      </c>
      <c r="G6" s="13">
        <f t="shared" si="1"/>
        <v>1575.7575757575758</v>
      </c>
      <c r="I6" s="10">
        <v>33</v>
      </c>
      <c r="J6" s="15">
        <v>1118</v>
      </c>
      <c r="K6" s="15">
        <f t="shared" si="2"/>
        <v>1151</v>
      </c>
      <c r="L6" s="10">
        <v>33</v>
      </c>
      <c r="M6" s="10">
        <f t="shared" si="3"/>
        <v>36.538461538461533</v>
      </c>
      <c r="N6" s="10">
        <f t="shared" si="3"/>
        <v>39.600216099405728</v>
      </c>
      <c r="O6" s="10">
        <f t="shared" si="3"/>
        <v>39.5165528113505</v>
      </c>
      <c r="P6" s="13">
        <f t="shared" si="4"/>
        <v>1000</v>
      </c>
    </row>
    <row r="7" spans="1:16" x14ac:dyDescent="0.3">
      <c r="A7" s="2">
        <v>44449</v>
      </c>
      <c r="B7" s="3">
        <v>8</v>
      </c>
      <c r="C7" s="10">
        <v>58</v>
      </c>
      <c r="D7" s="15">
        <v>1658</v>
      </c>
      <c r="E7" s="15">
        <f t="shared" si="0"/>
        <v>1716</v>
      </c>
      <c r="F7" s="10">
        <v>33</v>
      </c>
      <c r="G7" s="13">
        <f t="shared" si="1"/>
        <v>1757.5757575757577</v>
      </c>
      <c r="I7" s="10">
        <v>61</v>
      </c>
      <c r="J7" s="15">
        <v>1146</v>
      </c>
      <c r="K7" s="15">
        <f t="shared" si="2"/>
        <v>1207</v>
      </c>
      <c r="L7" s="10">
        <v>33</v>
      </c>
      <c r="M7" s="10">
        <f t="shared" si="3"/>
        <v>-5.1724137931034484</v>
      </c>
      <c r="N7" s="10">
        <f t="shared" si="3"/>
        <v>30.880579010856451</v>
      </c>
      <c r="O7" s="10">
        <f t="shared" si="3"/>
        <v>29.662004662004659</v>
      </c>
      <c r="P7" s="13">
        <f t="shared" si="4"/>
        <v>1848.4848484848485</v>
      </c>
    </row>
    <row r="8" spans="1:16" x14ac:dyDescent="0.3">
      <c r="A8" s="2">
        <v>44449</v>
      </c>
      <c r="B8" s="3">
        <v>7.5</v>
      </c>
      <c r="C8" s="10">
        <v>48</v>
      </c>
      <c r="D8" s="15">
        <v>1551</v>
      </c>
      <c r="E8" s="15">
        <f t="shared" si="0"/>
        <v>1599</v>
      </c>
      <c r="F8" s="10">
        <v>33</v>
      </c>
      <c r="G8" s="13">
        <f t="shared" si="1"/>
        <v>1454.5454545454545</v>
      </c>
      <c r="I8" s="10">
        <v>48</v>
      </c>
      <c r="J8" s="15">
        <v>1733</v>
      </c>
      <c r="K8" s="15">
        <f t="shared" si="2"/>
        <v>1781</v>
      </c>
      <c r="L8" s="10">
        <v>33</v>
      </c>
      <c r="M8" s="10">
        <f t="shared" si="3"/>
        <v>0</v>
      </c>
      <c r="N8" s="10">
        <f t="shared" si="3"/>
        <v>-11.734364925854287</v>
      </c>
      <c r="O8" s="10">
        <f t="shared" si="3"/>
        <v>-11.38211382113821</v>
      </c>
      <c r="P8" s="13">
        <f t="shared" si="4"/>
        <v>1454.5454545454545</v>
      </c>
    </row>
    <row r="9" spans="1:16" x14ac:dyDescent="0.3">
      <c r="A9" s="2">
        <v>44449</v>
      </c>
      <c r="B9" s="3">
        <v>7.5</v>
      </c>
      <c r="C9" s="10">
        <v>38</v>
      </c>
      <c r="D9" s="15">
        <v>1670</v>
      </c>
      <c r="E9" s="15">
        <f t="shared" si="0"/>
        <v>1708</v>
      </c>
      <c r="F9" s="10">
        <v>33</v>
      </c>
      <c r="G9" s="13">
        <f t="shared" si="1"/>
        <v>1151.5151515151515</v>
      </c>
      <c r="I9" s="10">
        <v>56</v>
      </c>
      <c r="J9" s="15">
        <v>1859</v>
      </c>
      <c r="K9" s="15">
        <f t="shared" si="2"/>
        <v>1915</v>
      </c>
      <c r="L9" s="10">
        <v>33</v>
      </c>
      <c r="M9" s="10">
        <f t="shared" si="3"/>
        <v>-47.368421052631575</v>
      </c>
      <c r="N9" s="10">
        <f t="shared" si="3"/>
        <v>-11.317365269461078</v>
      </c>
      <c r="O9" s="10">
        <f t="shared" si="3"/>
        <v>-12.119437939110069</v>
      </c>
      <c r="P9" s="13">
        <f t="shared" si="4"/>
        <v>1696.969696969697</v>
      </c>
    </row>
    <row r="10" spans="1:16" x14ac:dyDescent="0.3">
      <c r="A10" s="2">
        <v>44449</v>
      </c>
      <c r="B10" s="3">
        <v>7.5</v>
      </c>
      <c r="C10" s="10">
        <v>58</v>
      </c>
      <c r="D10" s="15">
        <v>1830</v>
      </c>
      <c r="E10" s="15">
        <f t="shared" si="0"/>
        <v>1888</v>
      </c>
      <c r="F10" s="10">
        <v>33</v>
      </c>
      <c r="G10" s="13">
        <f t="shared" si="1"/>
        <v>1757.5757575757577</v>
      </c>
      <c r="I10" s="10">
        <v>49</v>
      </c>
      <c r="J10" s="15">
        <v>1754</v>
      </c>
      <c r="K10" s="15">
        <f t="shared" si="2"/>
        <v>1803</v>
      </c>
      <c r="L10" s="10">
        <v>33</v>
      </c>
      <c r="M10" s="10">
        <f t="shared" si="3"/>
        <v>15.517241379310345</v>
      </c>
      <c r="N10" s="10">
        <f t="shared" si="3"/>
        <v>4.1530054644808745</v>
      </c>
      <c r="O10" s="10">
        <f t="shared" si="3"/>
        <v>4.5021186440677967</v>
      </c>
      <c r="P10" s="13">
        <f t="shared" si="4"/>
        <v>1484.848484848485</v>
      </c>
    </row>
    <row r="11" spans="1:16" x14ac:dyDescent="0.3">
      <c r="A11" s="2">
        <v>44449</v>
      </c>
      <c r="B11" s="3">
        <v>7.5</v>
      </c>
      <c r="C11" s="10">
        <v>43</v>
      </c>
      <c r="D11" s="15">
        <v>1559</v>
      </c>
      <c r="E11" s="15">
        <f t="shared" si="0"/>
        <v>1602</v>
      </c>
      <c r="F11" s="10">
        <v>33</v>
      </c>
      <c r="G11" s="13">
        <f t="shared" si="1"/>
        <v>1303.030303030303</v>
      </c>
      <c r="I11" s="10">
        <v>52</v>
      </c>
      <c r="J11" s="15">
        <v>1405</v>
      </c>
      <c r="K11" s="15">
        <f t="shared" si="2"/>
        <v>1457</v>
      </c>
      <c r="L11" s="10">
        <v>33</v>
      </c>
      <c r="M11" s="10">
        <f t="shared" si="3"/>
        <v>-20.930232558139537</v>
      </c>
      <c r="N11" s="10">
        <f t="shared" si="3"/>
        <v>9.8781270044900573</v>
      </c>
      <c r="O11" s="10">
        <f t="shared" si="3"/>
        <v>9.0511860174781518</v>
      </c>
      <c r="P11" s="13">
        <f t="shared" si="4"/>
        <v>1575.7575757575758</v>
      </c>
    </row>
    <row r="12" spans="1:16" x14ac:dyDescent="0.3">
      <c r="A12" s="2">
        <v>44449</v>
      </c>
      <c r="B12" s="3">
        <v>7</v>
      </c>
      <c r="C12" s="10">
        <v>109</v>
      </c>
      <c r="D12" s="15">
        <v>1854</v>
      </c>
      <c r="E12" s="15">
        <f t="shared" si="0"/>
        <v>1963</v>
      </c>
      <c r="F12" s="10">
        <v>33</v>
      </c>
      <c r="G12" s="13">
        <f t="shared" si="1"/>
        <v>3303.030303030303</v>
      </c>
      <c r="I12" s="10">
        <v>27</v>
      </c>
      <c r="J12" s="15">
        <v>1388</v>
      </c>
      <c r="K12" s="15">
        <f t="shared" si="2"/>
        <v>1415</v>
      </c>
      <c r="L12" s="10">
        <v>33</v>
      </c>
      <c r="M12" s="10">
        <f t="shared" si="3"/>
        <v>75.22935779816514</v>
      </c>
      <c r="N12" s="10">
        <f t="shared" si="3"/>
        <v>25.134843581445519</v>
      </c>
      <c r="O12" s="10">
        <f t="shared" si="3"/>
        <v>27.916454406520629</v>
      </c>
      <c r="P12" s="13">
        <f t="shared" si="4"/>
        <v>818.18181818181824</v>
      </c>
    </row>
    <row r="13" spans="1:16" x14ac:dyDescent="0.3">
      <c r="A13" s="2">
        <v>44449</v>
      </c>
      <c r="B13" s="3">
        <v>7</v>
      </c>
      <c r="C13" s="10">
        <v>49</v>
      </c>
      <c r="D13" s="15">
        <v>1467</v>
      </c>
      <c r="E13" s="15">
        <f t="shared" si="0"/>
        <v>1516</v>
      </c>
      <c r="F13" s="10">
        <v>33</v>
      </c>
      <c r="G13" s="13">
        <f t="shared" si="1"/>
        <v>1484.848484848485</v>
      </c>
      <c r="I13" s="10">
        <v>41</v>
      </c>
      <c r="J13" s="15">
        <v>1353</v>
      </c>
      <c r="K13" s="15">
        <f t="shared" si="2"/>
        <v>1394</v>
      </c>
      <c r="L13" s="10">
        <v>33</v>
      </c>
      <c r="M13" s="10">
        <f t="shared" si="3"/>
        <v>16.326530612244898</v>
      </c>
      <c r="N13" s="10">
        <f t="shared" si="3"/>
        <v>7.7709611451942742</v>
      </c>
      <c r="O13" s="10">
        <f t="shared" si="3"/>
        <v>8.047493403693931</v>
      </c>
      <c r="P13" s="13">
        <f t="shared" si="4"/>
        <v>1242.4242424242425</v>
      </c>
    </row>
    <row r="14" spans="1:16" x14ac:dyDescent="0.3">
      <c r="A14" s="2"/>
      <c r="G14" s="13"/>
      <c r="P14" s="13"/>
    </row>
    <row r="15" spans="1:16" x14ac:dyDescent="0.3">
      <c r="A15" s="2"/>
      <c r="G15" s="13"/>
      <c r="P15" s="13"/>
    </row>
    <row r="16" spans="1:16" x14ac:dyDescent="0.3">
      <c r="A16" s="2"/>
      <c r="G16" s="13"/>
      <c r="P16" s="13"/>
    </row>
    <row r="17" spans="1:7" x14ac:dyDescent="0.3">
      <c r="A17" s="10" t="s">
        <v>129</v>
      </c>
    </row>
    <row r="21" spans="1:7" x14ac:dyDescent="0.3">
      <c r="F21" s="13"/>
      <c r="G21" s="13"/>
    </row>
    <row r="22" spans="1:7" x14ac:dyDescent="0.3">
      <c r="B22" s="15"/>
      <c r="C22" s="15"/>
      <c r="E22" s="15"/>
      <c r="F22" s="13"/>
      <c r="G22" s="13"/>
    </row>
    <row r="23" spans="1:7" x14ac:dyDescent="0.3">
      <c r="C23" s="15"/>
      <c r="E23" s="15"/>
      <c r="F23" s="13"/>
      <c r="G23" s="13"/>
    </row>
    <row r="24" spans="1:7" x14ac:dyDescent="0.3">
      <c r="B24" s="15"/>
      <c r="C24" s="15"/>
    </row>
    <row r="25" spans="1:7" x14ac:dyDescent="0.3">
      <c r="C25" s="15"/>
    </row>
    <row r="26" spans="1:7" x14ac:dyDescent="0.3">
      <c r="C26" s="15"/>
    </row>
    <row r="27" spans="1:7" x14ac:dyDescent="0.3">
      <c r="C27" s="15"/>
    </row>
    <row r="28" spans="1:7" x14ac:dyDescent="0.3">
      <c r="C28" s="15"/>
    </row>
    <row r="29" spans="1:7" x14ac:dyDescent="0.3">
      <c r="C29" s="15"/>
    </row>
    <row r="30" spans="1:7" x14ac:dyDescent="0.3">
      <c r="C30" s="15"/>
    </row>
    <row r="31" spans="1:7" x14ac:dyDescent="0.3">
      <c r="C31" s="15"/>
    </row>
    <row r="32" spans="1: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  <row r="48" spans="3:3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5"/>
    </row>
    <row r="52" spans="3:3" x14ac:dyDescent="0.3">
      <c r="C52" s="15"/>
    </row>
    <row r="53" spans="3:3" x14ac:dyDescent="0.3">
      <c r="C53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5"/>
    </row>
    <row r="58" spans="3:3" x14ac:dyDescent="0.3">
      <c r="C58" s="15"/>
    </row>
    <row r="59" spans="3:3" x14ac:dyDescent="0.3">
      <c r="C59" s="15"/>
    </row>
    <row r="60" spans="3:3" x14ac:dyDescent="0.3">
      <c r="C60" s="15"/>
    </row>
    <row r="63" spans="3:3" x14ac:dyDescent="0.3">
      <c r="C63" s="15"/>
    </row>
    <row r="64" spans="3:3" x14ac:dyDescent="0.3">
      <c r="C64" s="15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I12" sqref="I12"/>
    </sheetView>
  </sheetViews>
  <sheetFormatPr defaultRowHeight="14.4" x14ac:dyDescent="0.3"/>
  <cols>
    <col min="1" max="1" width="16.5546875" customWidth="1"/>
    <col min="7" max="7" width="12.88671875" customWidth="1"/>
    <col min="9" max="9" width="12" bestFit="1" customWidth="1"/>
  </cols>
  <sheetData>
    <row r="1" spans="1:19" x14ac:dyDescent="0.3">
      <c r="A1" s="16"/>
      <c r="B1" s="10" t="s">
        <v>4</v>
      </c>
      <c r="C1" s="10"/>
      <c r="D1" s="10"/>
      <c r="E1" s="13"/>
      <c r="F1" s="13"/>
      <c r="G1" s="10"/>
      <c r="H1" s="10"/>
      <c r="I1" s="10" t="s">
        <v>4</v>
      </c>
      <c r="J1" s="10"/>
      <c r="K1" s="10"/>
      <c r="L1" s="10"/>
      <c r="M1" s="10"/>
      <c r="N1" s="10"/>
      <c r="O1" s="14"/>
      <c r="P1" s="10"/>
      <c r="Q1" s="10"/>
      <c r="R1" s="10"/>
    </row>
    <row r="2" spans="1:19" x14ac:dyDescent="0.3">
      <c r="A2" s="16"/>
      <c r="B2" s="10" t="s">
        <v>5</v>
      </c>
      <c r="C2" s="10"/>
      <c r="D2" s="10"/>
      <c r="E2" s="13"/>
      <c r="F2" s="13"/>
      <c r="G2" s="10"/>
      <c r="H2" s="10"/>
      <c r="I2" s="10" t="s">
        <v>5</v>
      </c>
      <c r="J2" s="10"/>
      <c r="K2" s="10"/>
      <c r="L2" s="10"/>
      <c r="M2" s="10"/>
      <c r="N2" s="10"/>
      <c r="O2" s="10"/>
      <c r="P2" s="10"/>
      <c r="Q2" s="10"/>
      <c r="R2" s="10"/>
    </row>
    <row r="3" spans="1:19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0" t="s">
        <v>60</v>
      </c>
      <c r="F3" s="13" t="s">
        <v>1</v>
      </c>
      <c r="G3" s="13" t="s">
        <v>67</v>
      </c>
      <c r="H3" s="10"/>
      <c r="I3" s="10"/>
      <c r="J3" s="10"/>
      <c r="K3" s="10"/>
      <c r="L3" s="10"/>
      <c r="M3" s="13"/>
      <c r="N3" s="10"/>
      <c r="O3" s="10"/>
      <c r="P3" s="17"/>
      <c r="Q3" s="13"/>
      <c r="R3" s="10"/>
      <c r="S3" s="10"/>
    </row>
    <row r="4" spans="1:19" s="10" customFormat="1" x14ac:dyDescent="0.3">
      <c r="A4" s="14">
        <v>44753</v>
      </c>
      <c r="B4" s="25" t="s">
        <v>260</v>
      </c>
      <c r="D4" s="15"/>
      <c r="E4" s="15">
        <f>+C4+D4</f>
        <v>0</v>
      </c>
      <c r="F4" s="13">
        <v>33</v>
      </c>
      <c r="G4" s="13">
        <f>(1000/F4)*C4</f>
        <v>0</v>
      </c>
      <c r="K4" s="15"/>
      <c r="L4" s="15"/>
      <c r="M4" s="13"/>
      <c r="Q4" s="13"/>
    </row>
    <row r="5" spans="1:19" s="10" customFormat="1" x14ac:dyDescent="0.3">
      <c r="A5" s="14">
        <v>44754</v>
      </c>
      <c r="B5" s="25" t="s">
        <v>260</v>
      </c>
      <c r="D5" s="15"/>
      <c r="E5" s="15">
        <f t="shared" ref="E5:E18" si="0">+C5+D5</f>
        <v>0</v>
      </c>
      <c r="F5" s="13">
        <v>33</v>
      </c>
      <c r="G5" s="13">
        <f t="shared" ref="G5:G18" si="1">(1000/F5)*C5</f>
        <v>0</v>
      </c>
      <c r="K5" s="15"/>
      <c r="L5" s="15"/>
      <c r="M5" s="13"/>
      <c r="Q5" s="13"/>
    </row>
    <row r="6" spans="1:19" s="10" customFormat="1" x14ac:dyDescent="0.3">
      <c r="A6" s="14">
        <v>44755</v>
      </c>
      <c r="B6" s="25" t="s">
        <v>260</v>
      </c>
      <c r="E6" s="15">
        <f t="shared" si="0"/>
        <v>0</v>
      </c>
      <c r="F6" s="13">
        <v>33</v>
      </c>
      <c r="G6" s="13">
        <f t="shared" si="1"/>
        <v>0</v>
      </c>
      <c r="H6" s="10" t="s">
        <v>194</v>
      </c>
      <c r="K6" s="15"/>
      <c r="L6" s="15"/>
      <c r="M6" s="13"/>
      <c r="Q6" s="13"/>
    </row>
    <row r="7" spans="1:19" s="10" customFormat="1" x14ac:dyDescent="0.3">
      <c r="A7" s="14">
        <v>44756</v>
      </c>
      <c r="B7" s="25" t="s">
        <v>261</v>
      </c>
      <c r="E7" s="15">
        <f t="shared" si="0"/>
        <v>0</v>
      </c>
      <c r="F7" s="13">
        <v>33</v>
      </c>
      <c r="G7" s="13">
        <f t="shared" si="1"/>
        <v>0</v>
      </c>
      <c r="K7" s="15"/>
      <c r="L7" s="15"/>
      <c r="M7" s="13"/>
      <c r="Q7" s="13"/>
    </row>
    <row r="8" spans="1:19" s="10" customFormat="1" x14ac:dyDescent="0.3">
      <c r="A8" s="14">
        <v>44757</v>
      </c>
      <c r="B8" s="25" t="s">
        <v>261</v>
      </c>
      <c r="D8" s="15"/>
      <c r="E8" s="15">
        <f t="shared" si="0"/>
        <v>0</v>
      </c>
      <c r="F8" s="13">
        <v>33</v>
      </c>
      <c r="G8" s="13">
        <f t="shared" si="1"/>
        <v>0</v>
      </c>
      <c r="K8" s="15"/>
      <c r="L8" s="15"/>
      <c r="M8" s="13"/>
      <c r="Q8" s="13"/>
    </row>
    <row r="9" spans="1:19" s="10" customFormat="1" x14ac:dyDescent="0.3">
      <c r="A9" s="14">
        <v>44758</v>
      </c>
      <c r="B9" s="25" t="s">
        <v>261</v>
      </c>
      <c r="D9" s="15"/>
      <c r="E9" s="15">
        <f t="shared" si="0"/>
        <v>0</v>
      </c>
      <c r="F9" s="13">
        <v>33</v>
      </c>
      <c r="G9" s="13">
        <f t="shared" si="1"/>
        <v>0</v>
      </c>
      <c r="K9" s="15"/>
      <c r="L9" s="15"/>
      <c r="M9" s="13"/>
      <c r="Q9" s="13"/>
    </row>
    <row r="10" spans="1:19" s="10" customFormat="1" x14ac:dyDescent="0.3">
      <c r="A10" s="14">
        <v>44759</v>
      </c>
      <c r="B10" s="16"/>
      <c r="D10" s="15"/>
      <c r="E10" s="15">
        <f t="shared" si="0"/>
        <v>0</v>
      </c>
      <c r="F10" s="13">
        <v>33</v>
      </c>
      <c r="G10" s="13">
        <f t="shared" si="1"/>
        <v>0</v>
      </c>
      <c r="K10" s="15"/>
      <c r="L10" s="15"/>
      <c r="M10" s="13"/>
      <c r="Q10" s="13"/>
    </row>
    <row r="11" spans="1:19" s="10" customFormat="1" x14ac:dyDescent="0.3">
      <c r="A11" s="14">
        <v>44760</v>
      </c>
      <c r="B11" s="16"/>
      <c r="D11" s="15"/>
      <c r="E11" s="15"/>
      <c r="F11" s="13"/>
      <c r="G11" s="13"/>
      <c r="K11" s="15"/>
      <c r="L11" s="15"/>
      <c r="M11" s="13"/>
      <c r="Q11" s="13"/>
    </row>
    <row r="12" spans="1:19" s="10" customFormat="1" x14ac:dyDescent="0.3">
      <c r="A12" s="14">
        <v>44761</v>
      </c>
      <c r="B12" s="16"/>
      <c r="D12" s="15"/>
      <c r="E12" s="15"/>
      <c r="F12" s="13"/>
      <c r="G12" s="13"/>
      <c r="K12" s="15"/>
      <c r="L12" s="15"/>
      <c r="M12" s="13"/>
      <c r="Q12" s="13"/>
    </row>
    <row r="13" spans="1:19" s="10" customFormat="1" x14ac:dyDescent="0.3">
      <c r="A13" s="14">
        <v>44762</v>
      </c>
      <c r="B13" s="16"/>
      <c r="D13" s="15"/>
      <c r="E13" s="15">
        <f>+C13+D13</f>
        <v>0</v>
      </c>
      <c r="F13" s="13">
        <v>33</v>
      </c>
      <c r="G13" s="13">
        <f t="shared" si="1"/>
        <v>0</v>
      </c>
      <c r="K13" s="15"/>
      <c r="L13" s="15"/>
      <c r="M13" s="13"/>
      <c r="Q13" s="13"/>
    </row>
    <row r="14" spans="1:19" s="10" customFormat="1" x14ac:dyDescent="0.3">
      <c r="A14" s="14">
        <v>44763</v>
      </c>
      <c r="B14" s="16"/>
      <c r="D14" s="15"/>
      <c r="E14" s="15">
        <f t="shared" si="0"/>
        <v>0</v>
      </c>
      <c r="F14" s="13">
        <v>33</v>
      </c>
      <c r="G14" s="13">
        <f t="shared" si="1"/>
        <v>0</v>
      </c>
      <c r="K14" s="15"/>
      <c r="L14" s="15"/>
      <c r="M14" s="13"/>
      <c r="Q14" s="13"/>
    </row>
    <row r="15" spans="1:19" s="10" customFormat="1" x14ac:dyDescent="0.3">
      <c r="A15" s="14">
        <v>44764</v>
      </c>
      <c r="B15" s="16"/>
      <c r="C15" s="15"/>
      <c r="D15" s="15"/>
      <c r="E15" s="15">
        <f>+C15+D15</f>
        <v>0</v>
      </c>
      <c r="F15" s="13">
        <v>33</v>
      </c>
      <c r="G15" s="13">
        <f t="shared" si="1"/>
        <v>0</v>
      </c>
      <c r="J15" s="15"/>
      <c r="K15" s="15"/>
      <c r="L15" s="15"/>
      <c r="M15" s="13"/>
      <c r="Q15" s="13"/>
    </row>
    <row r="16" spans="1:19" s="10" customFormat="1" x14ac:dyDescent="0.3">
      <c r="A16" s="14">
        <v>44765</v>
      </c>
      <c r="B16" s="16"/>
      <c r="D16" s="15"/>
      <c r="E16" s="15">
        <f>+C16+D16</f>
        <v>0</v>
      </c>
      <c r="F16" s="13">
        <v>33</v>
      </c>
      <c r="G16" s="13">
        <f t="shared" si="1"/>
        <v>0</v>
      </c>
      <c r="K16" s="15"/>
      <c r="L16" s="15"/>
      <c r="M16" s="13"/>
      <c r="Q16" s="13"/>
    </row>
    <row r="17" spans="1:19" s="10" customFormat="1" x14ac:dyDescent="0.3">
      <c r="A17" s="14">
        <v>44766</v>
      </c>
      <c r="B17" s="16"/>
      <c r="D17" s="15"/>
      <c r="E17" s="15">
        <f t="shared" si="0"/>
        <v>0</v>
      </c>
      <c r="F17" s="13">
        <v>33</v>
      </c>
      <c r="G17" s="13">
        <f t="shared" si="1"/>
        <v>0</v>
      </c>
      <c r="K17" s="15"/>
      <c r="L17" s="15"/>
      <c r="M17" s="13"/>
      <c r="Q17" s="13"/>
    </row>
    <row r="18" spans="1:19" s="10" customFormat="1" x14ac:dyDescent="0.3">
      <c r="A18" s="14">
        <v>44767</v>
      </c>
      <c r="B18" s="16"/>
      <c r="D18" s="15"/>
      <c r="E18" s="15">
        <f t="shared" si="0"/>
        <v>0</v>
      </c>
      <c r="F18" s="13">
        <v>33</v>
      </c>
      <c r="G18" s="13">
        <f t="shared" si="1"/>
        <v>0</v>
      </c>
      <c r="K18" s="15"/>
      <c r="L18" s="15"/>
      <c r="M18" s="13"/>
      <c r="Q18" s="13"/>
    </row>
    <row r="19" spans="1:19" s="10" customFormat="1" x14ac:dyDescent="0.3">
      <c r="A19" s="14">
        <v>44768</v>
      </c>
      <c r="B19" s="16"/>
      <c r="D19" s="15"/>
      <c r="E19" s="15"/>
      <c r="F19" s="13"/>
      <c r="G19" s="13"/>
      <c r="K19" s="15"/>
      <c r="L19" s="15"/>
      <c r="M19" s="13"/>
      <c r="Q19" s="13"/>
    </row>
    <row r="20" spans="1:19" s="10" customFormat="1" x14ac:dyDescent="0.3">
      <c r="A20" s="14">
        <v>44769</v>
      </c>
      <c r="B20" s="16"/>
      <c r="D20" s="15"/>
      <c r="E20" s="15"/>
      <c r="F20" s="13"/>
      <c r="G20" s="13"/>
      <c r="K20" s="15"/>
      <c r="L20" s="15"/>
      <c r="M20" s="13"/>
      <c r="Q20" s="13"/>
    </row>
    <row r="21" spans="1:19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9" x14ac:dyDescent="0.3">
      <c r="A22" s="23"/>
      <c r="B22" s="10"/>
      <c r="C22" s="10"/>
      <c r="D22" s="10"/>
      <c r="E22" s="10"/>
      <c r="F22" s="10" t="s">
        <v>68</v>
      </c>
      <c r="G22" s="10" t="s">
        <v>69</v>
      </c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</row>
    <row r="23" spans="1:19" x14ac:dyDescent="0.3">
      <c r="A23" s="10"/>
      <c r="B23" s="10"/>
      <c r="C23" s="10"/>
      <c r="D23" s="10"/>
      <c r="E23" s="10"/>
      <c r="F23" s="13">
        <f>AVERAGE(G4:G20)</f>
        <v>0</v>
      </c>
      <c r="G23" s="13">
        <f>_xlfn.STDEV.S(G4:G20)</f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</row>
    <row r="24" spans="1:19" x14ac:dyDescent="0.3">
      <c r="A24" s="10"/>
      <c r="B24" s="10"/>
      <c r="C24" s="10"/>
      <c r="D24" s="10"/>
      <c r="E24" s="10">
        <v>8</v>
      </c>
      <c r="F24" s="13">
        <f>AVERAGE(G13:G20)</f>
        <v>0</v>
      </c>
      <c r="G24" s="13">
        <f>_xlfn.STDEV.S(G13:G20)</f>
        <v>0</v>
      </c>
      <c r="H24" s="10"/>
      <c r="I24" s="10"/>
      <c r="J24" s="10"/>
      <c r="K24" s="10"/>
      <c r="L24" s="10"/>
      <c r="M24" s="13"/>
      <c r="N24" s="13"/>
      <c r="O24" s="13"/>
      <c r="P24" s="10"/>
      <c r="Q24" s="10"/>
      <c r="R24" s="10"/>
      <c r="S24" s="10"/>
    </row>
    <row r="25" spans="1:19" x14ac:dyDescent="0.3">
      <c r="A25" s="10"/>
      <c r="B25" s="10" t="s">
        <v>55</v>
      </c>
      <c r="C25" s="10"/>
      <c r="D25" s="10"/>
      <c r="E25" s="10">
        <v>7.5</v>
      </c>
      <c r="F25" s="13">
        <f>AVERAGE(G5:G12)</f>
        <v>0</v>
      </c>
      <c r="G25" s="13">
        <f>_xlfn.STDEV.S(G6:G12)</f>
        <v>0</v>
      </c>
      <c r="H25" s="10"/>
      <c r="I25" s="10"/>
      <c r="J25" s="10"/>
      <c r="K25" s="10"/>
      <c r="L25" s="10"/>
      <c r="M25" s="13"/>
      <c r="N25" s="13"/>
      <c r="O25" s="13"/>
      <c r="P25" s="10"/>
      <c r="Q25" s="10"/>
      <c r="R25" s="10"/>
      <c r="S25" s="10"/>
    </row>
    <row r="26" spans="1:19" x14ac:dyDescent="0.3">
      <c r="A26" s="10"/>
      <c r="B26" s="10" t="s">
        <v>56</v>
      </c>
      <c r="C26" s="10" t="s">
        <v>57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9" x14ac:dyDescent="0.3">
      <c r="A27" s="10"/>
      <c r="B27" s="10" t="s">
        <v>0</v>
      </c>
      <c r="C27" s="10" t="s">
        <v>0</v>
      </c>
      <c r="D27" s="10" t="s">
        <v>1</v>
      </c>
      <c r="E27" s="10" t="s">
        <v>127</v>
      </c>
      <c r="F27" s="13" t="s">
        <v>190</v>
      </c>
      <c r="G27" s="13" t="s">
        <v>191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9" x14ac:dyDescent="0.3">
      <c r="A28" s="10" t="s">
        <v>174</v>
      </c>
      <c r="B28" s="10">
        <v>26875</v>
      </c>
      <c r="C28" s="10">
        <v>8234</v>
      </c>
      <c r="D28" s="15">
        <v>50</v>
      </c>
      <c r="E28" s="15">
        <f>B28+C28</f>
        <v>35109</v>
      </c>
      <c r="F28" s="10">
        <f>(1000/D28)*E28</f>
        <v>702180</v>
      </c>
      <c r="G28" s="10">
        <f>(1000/D28)*B28</f>
        <v>537500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9" x14ac:dyDescent="0.3">
      <c r="A29" s="10" t="s">
        <v>182</v>
      </c>
      <c r="B29" s="10"/>
      <c r="C29" s="10"/>
      <c r="D29" s="15">
        <v>50</v>
      </c>
      <c r="E29" s="15">
        <f t="shared" ref="E29:E39" si="2">B29+C29</f>
        <v>0</v>
      </c>
      <c r="F29" s="10">
        <f t="shared" ref="F29:F39" si="3">(1000/D29)*E29</f>
        <v>0</v>
      </c>
      <c r="G29" s="10">
        <f t="shared" ref="G29:G37" si="4">(1000/D29)*B29</f>
        <v>0</v>
      </c>
      <c r="H29" s="17"/>
      <c r="I29" s="10">
        <v>27620692416</v>
      </c>
      <c r="J29" s="10"/>
      <c r="K29" s="10"/>
      <c r="L29" s="10"/>
      <c r="M29" s="10"/>
      <c r="N29" s="10"/>
      <c r="O29" s="10"/>
      <c r="P29" s="10"/>
      <c r="Q29" s="10"/>
      <c r="R29" s="10"/>
    </row>
    <row r="30" spans="1:19" x14ac:dyDescent="0.3">
      <c r="A30" s="10" t="s">
        <v>188</v>
      </c>
      <c r="B30" s="10"/>
      <c r="C30" s="10"/>
      <c r="D30" s="15">
        <v>50</v>
      </c>
      <c r="E30" s="15">
        <f t="shared" si="2"/>
        <v>0</v>
      </c>
      <c r="F30" s="10">
        <f t="shared" si="3"/>
        <v>0</v>
      </c>
      <c r="G30" s="10">
        <f t="shared" si="4"/>
        <v>0</v>
      </c>
      <c r="H30" s="17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9" x14ac:dyDescent="0.3">
      <c r="A31" s="10" t="s">
        <v>175</v>
      </c>
      <c r="B31" s="10"/>
      <c r="C31" s="10"/>
      <c r="D31" s="15">
        <v>50</v>
      </c>
      <c r="E31" s="15">
        <f t="shared" si="2"/>
        <v>0</v>
      </c>
      <c r="F31" s="10">
        <f t="shared" si="3"/>
        <v>0</v>
      </c>
      <c r="G31" s="10">
        <f t="shared" si="4"/>
        <v>0</v>
      </c>
      <c r="H31" s="17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 x14ac:dyDescent="0.3">
      <c r="A32" s="10" t="s">
        <v>182</v>
      </c>
      <c r="B32" s="10"/>
      <c r="C32" s="10"/>
      <c r="D32" s="15">
        <v>50</v>
      </c>
      <c r="E32" s="15">
        <f t="shared" si="2"/>
        <v>0</v>
      </c>
      <c r="F32" s="10">
        <f t="shared" si="3"/>
        <v>0</v>
      </c>
      <c r="G32" s="10">
        <f t="shared" si="4"/>
        <v>0</v>
      </c>
      <c r="H32" s="1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 t="s">
        <v>188</v>
      </c>
      <c r="B33" s="10"/>
      <c r="C33" s="10"/>
      <c r="D33" s="15">
        <v>50</v>
      </c>
      <c r="E33" s="15">
        <f t="shared" si="2"/>
        <v>0</v>
      </c>
      <c r="F33" s="10">
        <f t="shared" si="3"/>
        <v>0</v>
      </c>
      <c r="G33" s="10">
        <f t="shared" si="4"/>
        <v>0</v>
      </c>
      <c r="H33" s="1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 t="s">
        <v>245</v>
      </c>
      <c r="B35" s="10"/>
      <c r="C35" s="10"/>
      <c r="D35" s="15"/>
      <c r="E35" s="15"/>
      <c r="F35" s="10"/>
      <c r="G35" s="10"/>
      <c r="H35" s="10" t="s">
        <v>247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 t="s">
        <v>213</v>
      </c>
      <c r="B36" s="10"/>
      <c r="C36" s="10"/>
      <c r="D36" s="15">
        <v>50</v>
      </c>
      <c r="E36" s="15">
        <f t="shared" si="2"/>
        <v>0</v>
      </c>
      <c r="F36" s="10">
        <f t="shared" si="3"/>
        <v>0</v>
      </c>
      <c r="G36" s="10">
        <f t="shared" si="4"/>
        <v>0</v>
      </c>
      <c r="H36" s="10" t="e">
        <f>(G36-G37)/G36*100</f>
        <v>#DIV/0!</v>
      </c>
      <c r="I36" s="10" t="e">
        <f>(C36-C37)/C36</f>
        <v>#DIV/0!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 t="s">
        <v>214</v>
      </c>
      <c r="B37" s="15"/>
      <c r="C37" s="10"/>
      <c r="D37" s="15">
        <v>50</v>
      </c>
      <c r="E37" s="15">
        <f t="shared" si="2"/>
        <v>0</v>
      </c>
      <c r="F37" s="10">
        <f t="shared" si="3"/>
        <v>0</v>
      </c>
      <c r="G37" s="10">
        <f t="shared" si="4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 t="s">
        <v>228</v>
      </c>
      <c r="B39" s="10">
        <v>75</v>
      </c>
      <c r="C39" s="10">
        <v>4244</v>
      </c>
      <c r="D39" s="15">
        <v>50</v>
      </c>
      <c r="E39" s="15">
        <f t="shared" si="2"/>
        <v>4319</v>
      </c>
      <c r="F39" s="10">
        <f t="shared" si="3"/>
        <v>86380</v>
      </c>
      <c r="G39" s="10">
        <f>(1000/D39)*B39</f>
        <v>1500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5"/>
      <c r="C40" s="10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 s="10"/>
      <c r="B41" s="10"/>
      <c r="C41" s="10"/>
      <c r="D41" s="10"/>
      <c r="E41" s="15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 s="10"/>
      <c r="B42" s="10"/>
      <c r="C42" s="10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 s="10"/>
      <c r="B43" s="15"/>
      <c r="C43" s="10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 s="10"/>
      <c r="B44" s="10"/>
      <c r="C44" s="10"/>
      <c r="D44" s="10"/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 s="10"/>
      <c r="B45" s="15"/>
      <c r="C45" s="10"/>
      <c r="D45" s="10"/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 s="10"/>
      <c r="B46" s="10"/>
      <c r="C46" s="10"/>
      <c r="D46" s="10"/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 s="10"/>
      <c r="B47" s="10"/>
      <c r="C47" s="10"/>
      <c r="D47" s="10"/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 s="2"/>
      <c r="B48" s="17"/>
    </row>
    <row r="49" spans="1:7" x14ac:dyDescent="0.3">
      <c r="A49" s="10"/>
      <c r="B49" s="10"/>
      <c r="C49" s="10"/>
      <c r="D49" s="15"/>
      <c r="E49" s="15"/>
      <c r="F49" s="10"/>
      <c r="G49" s="10"/>
    </row>
    <row r="50" spans="1:7" x14ac:dyDescent="0.3">
      <c r="A50" s="10"/>
      <c r="B50" s="15"/>
      <c r="C50" s="10"/>
      <c r="D50" s="10"/>
      <c r="E50" s="15"/>
      <c r="F50" s="10"/>
      <c r="G50" s="10"/>
    </row>
    <row r="51" spans="1:7" x14ac:dyDescent="0.3">
      <c r="A51" s="10"/>
      <c r="B51" s="10"/>
      <c r="C51" s="10"/>
      <c r="D51" s="10"/>
      <c r="E51" s="15"/>
      <c r="F51" s="10"/>
      <c r="G51" s="10"/>
    </row>
    <row r="52" spans="1:7" x14ac:dyDescent="0.3">
      <c r="A52" s="10"/>
      <c r="B52" s="15"/>
      <c r="C52" s="10"/>
      <c r="D52" s="10"/>
      <c r="E52" s="15"/>
      <c r="F52" s="10"/>
      <c r="G52" s="10"/>
    </row>
    <row r="53" spans="1:7" x14ac:dyDescent="0.3">
      <c r="A53" s="10"/>
      <c r="B53" s="10"/>
      <c r="C53" s="10"/>
      <c r="D53" s="10"/>
      <c r="E53" s="15"/>
      <c r="F53" s="15"/>
      <c r="G53" s="10"/>
    </row>
    <row r="54" spans="1:7" x14ac:dyDescent="0.3">
      <c r="A54" s="2"/>
      <c r="B54" s="17"/>
    </row>
    <row r="55" spans="1:7" x14ac:dyDescent="0.3">
      <c r="A55" s="10"/>
      <c r="B55" s="10"/>
      <c r="C55" s="10"/>
      <c r="D55" s="15"/>
      <c r="E55" s="15"/>
      <c r="F55" s="10"/>
      <c r="G55" s="10"/>
    </row>
    <row r="56" spans="1:7" x14ac:dyDescent="0.3">
      <c r="A56" s="10"/>
      <c r="B56" s="15"/>
      <c r="C56" s="10"/>
      <c r="D56" s="10"/>
      <c r="E56" s="15"/>
      <c r="F56" s="10"/>
      <c r="G56" s="10"/>
    </row>
    <row r="57" spans="1:7" x14ac:dyDescent="0.3">
      <c r="A57" s="10"/>
      <c r="B57" s="10"/>
      <c r="C57" s="10"/>
      <c r="D57" s="10"/>
      <c r="E57" s="15"/>
      <c r="F57" s="10"/>
      <c r="G57" s="10"/>
    </row>
    <row r="58" spans="1:7" x14ac:dyDescent="0.3">
      <c r="A58" s="10"/>
      <c r="B58" s="15"/>
      <c r="C58" s="10"/>
      <c r="D58" s="10"/>
      <c r="E58" s="15"/>
      <c r="F58" s="10"/>
      <c r="G58" s="10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workbookViewId="0">
      <selection activeCell="Y12" sqref="Y12"/>
    </sheetView>
  </sheetViews>
  <sheetFormatPr defaultRowHeight="14.4" x14ac:dyDescent="0.3"/>
  <cols>
    <col min="1" max="1" width="16.5546875" customWidth="1"/>
    <col min="8" max="11" width="12.88671875" customWidth="1"/>
    <col min="13" max="13" width="12" bestFit="1" customWidth="1"/>
  </cols>
  <sheetData>
    <row r="1" spans="1:26" x14ac:dyDescent="0.3">
      <c r="A1" s="16"/>
      <c r="B1" s="10" t="s">
        <v>4</v>
      </c>
      <c r="C1" s="10"/>
      <c r="D1" s="10"/>
      <c r="E1" s="10"/>
      <c r="F1" s="13"/>
      <c r="G1" s="13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 t="s">
        <v>5</v>
      </c>
      <c r="C2" s="10"/>
      <c r="D2" s="10"/>
      <c r="E2" s="10"/>
      <c r="F2" s="13"/>
      <c r="G2" s="13"/>
      <c r="H2" s="10"/>
      <c r="I2" s="10"/>
      <c r="J2" s="10"/>
      <c r="K2" s="10"/>
      <c r="L2" s="10"/>
      <c r="M2" s="10" t="s">
        <v>5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6" t="s">
        <v>269</v>
      </c>
      <c r="F3" s="10" t="s">
        <v>60</v>
      </c>
      <c r="G3" s="13" t="s">
        <v>1</v>
      </c>
      <c r="H3" s="13" t="s">
        <v>286</v>
      </c>
      <c r="I3" s="13" t="s">
        <v>287</v>
      </c>
      <c r="J3" s="13" t="s">
        <v>288</v>
      </c>
      <c r="K3" s="13" t="s">
        <v>293</v>
      </c>
      <c r="L3" s="10"/>
      <c r="M3" s="10" t="s">
        <v>58</v>
      </c>
      <c r="N3" s="10" t="s">
        <v>59</v>
      </c>
      <c r="O3" s="16" t="s">
        <v>269</v>
      </c>
      <c r="P3" s="10" t="s">
        <v>60</v>
      </c>
      <c r="Q3" s="13" t="s">
        <v>1</v>
      </c>
      <c r="R3" s="13" t="s">
        <v>286</v>
      </c>
      <c r="S3" s="13" t="s">
        <v>287</v>
      </c>
      <c r="T3" s="13" t="s">
        <v>288</v>
      </c>
      <c r="U3" s="13" t="s">
        <v>293</v>
      </c>
      <c r="V3" s="13" t="s">
        <v>289</v>
      </c>
      <c r="W3" s="17" t="s">
        <v>290</v>
      </c>
      <c r="X3" s="13" t="s">
        <v>291</v>
      </c>
      <c r="Y3" s="13" t="s">
        <v>292</v>
      </c>
      <c r="Z3" s="10"/>
    </row>
    <row r="4" spans="1:26" s="10" customFormat="1" x14ac:dyDescent="0.3">
      <c r="A4" s="14"/>
      <c r="B4" s="25"/>
      <c r="C4" s="25"/>
      <c r="E4" s="15"/>
      <c r="F4" s="15"/>
      <c r="G4" s="13"/>
      <c r="H4" s="13"/>
      <c r="I4" s="13"/>
      <c r="J4" s="13"/>
      <c r="K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44762</v>
      </c>
      <c r="B5" s="16" t="s">
        <v>37</v>
      </c>
      <c r="C5" s="16">
        <v>942</v>
      </c>
      <c r="D5" s="16">
        <v>1941</v>
      </c>
      <c r="E5" s="16">
        <v>86</v>
      </c>
      <c r="F5" s="15">
        <f t="shared" ref="F5:F14" si="0">+D5+E5</f>
        <v>2027</v>
      </c>
      <c r="G5" s="13">
        <v>33</v>
      </c>
      <c r="H5" s="13">
        <f>(1000/G5)*C5</f>
        <v>28545.454545454548</v>
      </c>
      <c r="I5" s="13">
        <f>(1000/G5)*D5</f>
        <v>58818.181818181823</v>
      </c>
      <c r="J5" s="13">
        <f>(1000/G5)*E5</f>
        <v>2606.060606060606</v>
      </c>
      <c r="K5" s="13">
        <f>H5+I5+J5</f>
        <v>89969.696969696975</v>
      </c>
      <c r="M5" s="3">
        <v>533</v>
      </c>
      <c r="N5" s="3">
        <v>1149</v>
      </c>
      <c r="O5" s="3">
        <v>30</v>
      </c>
      <c r="P5" s="15">
        <f t="shared" ref="P5:P16" si="1">+N5+O5</f>
        <v>1179</v>
      </c>
      <c r="Q5" s="13">
        <v>33</v>
      </c>
      <c r="R5" s="13">
        <f t="shared" ref="R5:R16" si="2">(1000/Q5)*M5</f>
        <v>16151.515151515152</v>
      </c>
      <c r="S5" s="13">
        <f t="shared" ref="S5:S16" si="3">(1000/Q5)*N5</f>
        <v>34818.181818181823</v>
      </c>
      <c r="T5" s="13">
        <f t="shared" ref="T5:T16" si="4">(1000/Q5)*O5</f>
        <v>909.09090909090912</v>
      </c>
      <c r="U5" s="13">
        <f>R5+S5+T5</f>
        <v>51878.787878787887</v>
      </c>
      <c r="V5" s="10">
        <f>(H5-R5)/H5*100</f>
        <v>43.418259023354565</v>
      </c>
      <c r="W5" s="10">
        <f>(I5-S5)/I5*100</f>
        <v>40.803709428129828</v>
      </c>
      <c r="X5" s="10">
        <f>(J5-T5)/J5*100</f>
        <v>65.116279069767444</v>
      </c>
      <c r="Y5" s="10">
        <f>(K5-U5)/K5*100</f>
        <v>42.33748736948467</v>
      </c>
    </row>
    <row r="6" spans="1:26" s="10" customFormat="1" x14ac:dyDescent="0.3">
      <c r="A6" s="14">
        <v>44762</v>
      </c>
      <c r="B6" s="16" t="s">
        <v>39</v>
      </c>
      <c r="C6" s="16">
        <v>922</v>
      </c>
      <c r="D6" s="16">
        <v>1876</v>
      </c>
      <c r="E6" s="3">
        <v>92</v>
      </c>
      <c r="F6" s="15">
        <f t="shared" si="0"/>
        <v>1968</v>
      </c>
      <c r="G6" s="13">
        <v>33</v>
      </c>
      <c r="H6" s="13">
        <f t="shared" ref="H6:H8" si="5">(1000/G6)*C6</f>
        <v>27939.39393939394</v>
      </c>
      <c r="I6" s="13">
        <f t="shared" ref="I6:I8" si="6">(1000/G6)*D6</f>
        <v>56848.484848484848</v>
      </c>
      <c r="J6" s="13">
        <f t="shared" ref="J6:J8" si="7">(1000/G6)*E6</f>
        <v>2787.878787878788</v>
      </c>
      <c r="K6" s="13">
        <f t="shared" ref="K6:K8" si="8">H6+I6+J6</f>
        <v>87575.757575757569</v>
      </c>
      <c r="L6" s="10" t="s">
        <v>194</v>
      </c>
      <c r="M6" s="3">
        <v>559</v>
      </c>
      <c r="N6" s="3">
        <v>1239</v>
      </c>
      <c r="O6" s="3">
        <v>44</v>
      </c>
      <c r="P6" s="15">
        <f t="shared" si="1"/>
        <v>1283</v>
      </c>
      <c r="Q6" s="13">
        <v>33</v>
      </c>
      <c r="R6" s="13">
        <f t="shared" si="2"/>
        <v>16939.39393939394</v>
      </c>
      <c r="S6" s="13">
        <f t="shared" si="3"/>
        <v>37545.454545454544</v>
      </c>
      <c r="T6" s="13">
        <f t="shared" si="4"/>
        <v>1333.3333333333335</v>
      </c>
      <c r="U6" s="13">
        <f t="shared" ref="U6:U8" si="9">R6+S6+T6</f>
        <v>55818.181818181816</v>
      </c>
      <c r="V6" s="10">
        <f t="shared" ref="V6:V8" si="10">(H6-R6)/H6*100</f>
        <v>39.370932754880691</v>
      </c>
      <c r="W6" s="10">
        <f t="shared" ref="W6:W8" si="11">(I6-S6)/I6*100</f>
        <v>33.955223880597018</v>
      </c>
      <c r="X6" s="10">
        <f t="shared" ref="X6:X8" si="12">(J6-T6)/J6*100</f>
        <v>52.173913043478258</v>
      </c>
      <c r="Y6" s="10">
        <f t="shared" ref="Y6:Y8" si="13">(K6-U6)/K6*100</f>
        <v>36.262975778546711</v>
      </c>
    </row>
    <row r="7" spans="1:26" s="10" customFormat="1" x14ac:dyDescent="0.3">
      <c r="A7" s="14">
        <v>44762</v>
      </c>
      <c r="B7" s="16" t="s">
        <v>38</v>
      </c>
      <c r="C7" s="16">
        <v>915</v>
      </c>
      <c r="D7" s="16">
        <v>1764</v>
      </c>
      <c r="E7" s="16">
        <v>44</v>
      </c>
      <c r="F7" s="15">
        <f t="shared" si="0"/>
        <v>1808</v>
      </c>
      <c r="G7" s="13">
        <v>33</v>
      </c>
      <c r="H7" s="13">
        <f t="shared" si="5"/>
        <v>27727.272727272728</v>
      </c>
      <c r="I7" s="13">
        <f t="shared" si="6"/>
        <v>53454.545454545456</v>
      </c>
      <c r="J7" s="13">
        <f t="shared" si="7"/>
        <v>1333.3333333333335</v>
      </c>
      <c r="K7" s="13">
        <f t="shared" si="8"/>
        <v>82515.151515151505</v>
      </c>
      <c r="M7" s="3">
        <v>541</v>
      </c>
      <c r="N7" s="3">
        <v>1296</v>
      </c>
      <c r="O7" s="3">
        <v>25</v>
      </c>
      <c r="P7" s="15">
        <f t="shared" si="1"/>
        <v>1321</v>
      </c>
      <c r="Q7" s="13">
        <v>33</v>
      </c>
      <c r="R7" s="13">
        <f t="shared" si="2"/>
        <v>16393.939393939396</v>
      </c>
      <c r="S7" s="13">
        <f t="shared" si="3"/>
        <v>39272.727272727272</v>
      </c>
      <c r="T7" s="13">
        <f t="shared" si="4"/>
        <v>757.57575757575762</v>
      </c>
      <c r="U7" s="13">
        <f t="shared" si="9"/>
        <v>56424.242424242431</v>
      </c>
      <c r="V7" s="10">
        <f t="shared" si="10"/>
        <v>40.874316939890704</v>
      </c>
      <c r="W7" s="10">
        <f t="shared" si="11"/>
        <v>26.530612244897959</v>
      </c>
      <c r="X7" s="10">
        <f t="shared" si="12"/>
        <v>43.18181818181818</v>
      </c>
      <c r="Y7" s="10">
        <f t="shared" si="13"/>
        <v>31.619537275064253</v>
      </c>
    </row>
    <row r="8" spans="1:26" s="10" customFormat="1" x14ac:dyDescent="0.3">
      <c r="A8" s="14">
        <v>44762</v>
      </c>
      <c r="B8" s="16" t="s">
        <v>36</v>
      </c>
      <c r="C8" s="16">
        <v>903</v>
      </c>
      <c r="D8" s="16">
        <v>1846</v>
      </c>
      <c r="E8" s="16">
        <v>47</v>
      </c>
      <c r="F8" s="15">
        <f t="shared" si="0"/>
        <v>1893</v>
      </c>
      <c r="G8" s="13">
        <v>33</v>
      </c>
      <c r="H8" s="13">
        <f t="shared" si="5"/>
        <v>27363.636363636364</v>
      </c>
      <c r="I8" s="13">
        <f t="shared" si="6"/>
        <v>55939.393939393944</v>
      </c>
      <c r="J8" s="13">
        <f t="shared" si="7"/>
        <v>1424.2424242424242</v>
      </c>
      <c r="K8" s="13">
        <f t="shared" si="8"/>
        <v>84727.272727272735</v>
      </c>
      <c r="M8" s="3">
        <v>553</v>
      </c>
      <c r="N8" s="3">
        <v>1199</v>
      </c>
      <c r="O8" s="3">
        <v>19</v>
      </c>
      <c r="P8" s="15">
        <f t="shared" si="1"/>
        <v>1218</v>
      </c>
      <c r="Q8" s="13">
        <v>33</v>
      </c>
      <c r="R8" s="13">
        <f t="shared" si="2"/>
        <v>16757.57575757576</v>
      </c>
      <c r="S8" s="13">
        <f t="shared" si="3"/>
        <v>36333.333333333336</v>
      </c>
      <c r="T8" s="13">
        <f t="shared" si="4"/>
        <v>575.75757575757575</v>
      </c>
      <c r="U8" s="13">
        <f t="shared" si="9"/>
        <v>53666.666666666672</v>
      </c>
      <c r="V8" s="10">
        <f t="shared" si="10"/>
        <v>38.759689922480611</v>
      </c>
      <c r="W8" s="10">
        <f t="shared" si="11"/>
        <v>35.048754062838569</v>
      </c>
      <c r="X8" s="10">
        <f t="shared" si="12"/>
        <v>59.574468085106382</v>
      </c>
      <c r="Y8" s="10">
        <f t="shared" si="13"/>
        <v>36.659513590844064</v>
      </c>
    </row>
    <row r="9" spans="1:26" s="10" customFormat="1" x14ac:dyDescent="0.3">
      <c r="A9" s="14"/>
      <c r="B9" s="16"/>
      <c r="C9" s="16"/>
      <c r="E9" s="15"/>
      <c r="F9" s="15"/>
      <c r="G9" s="13"/>
      <c r="H9" s="13"/>
      <c r="I9" s="13"/>
      <c r="J9" s="13"/>
      <c r="K9" s="13"/>
      <c r="O9" s="15"/>
      <c r="P9" s="15"/>
      <c r="Q9" s="13"/>
      <c r="R9" s="13"/>
      <c r="S9" s="13"/>
      <c r="T9" s="13"/>
      <c r="U9" s="13"/>
      <c r="X9" s="13"/>
    </row>
    <row r="10" spans="1:26" s="10" customFormat="1" x14ac:dyDescent="0.3">
      <c r="A10" s="14"/>
      <c r="B10" s="16"/>
      <c r="C10" s="16"/>
      <c r="E10" s="15"/>
      <c r="F10" s="15"/>
      <c r="G10" s="13"/>
      <c r="H10" s="13"/>
      <c r="I10" s="13"/>
      <c r="J10" s="13"/>
      <c r="K10" s="13"/>
      <c r="O10" s="15"/>
      <c r="P10" s="15"/>
      <c r="Q10" s="13"/>
      <c r="R10" s="13"/>
      <c r="S10" s="13"/>
      <c r="T10" s="13"/>
      <c r="U10" s="13"/>
      <c r="X10" s="13"/>
    </row>
    <row r="11" spans="1:26" s="10" customFormat="1" x14ac:dyDescent="0.3">
      <c r="A11" s="14"/>
      <c r="B11" s="16"/>
      <c r="C11" s="16"/>
      <c r="E11" s="15"/>
      <c r="F11" s="15"/>
      <c r="G11" s="13"/>
      <c r="H11" s="13"/>
      <c r="I11" s="13"/>
      <c r="J11" s="13"/>
      <c r="K11" s="13"/>
      <c r="O11" s="15"/>
      <c r="P11" s="15"/>
      <c r="Q11" s="13"/>
      <c r="R11" s="13"/>
      <c r="S11" s="13"/>
      <c r="T11" s="13"/>
      <c r="U11" s="13"/>
      <c r="X11" s="13"/>
    </row>
    <row r="12" spans="1:26" s="10" customFormat="1" x14ac:dyDescent="0.3">
      <c r="A12" s="14"/>
      <c r="B12" s="16"/>
      <c r="C12" s="16"/>
      <c r="E12" s="15"/>
      <c r="F12" s="15"/>
      <c r="G12" s="13"/>
      <c r="H12" s="13"/>
      <c r="I12" s="13"/>
      <c r="J12" s="13"/>
      <c r="K12" s="13"/>
      <c r="O12" s="15"/>
      <c r="P12" s="15"/>
      <c r="Q12" s="13"/>
      <c r="R12" s="13"/>
      <c r="S12" s="13"/>
      <c r="T12" s="13"/>
      <c r="U12" s="13"/>
      <c r="X12" s="13"/>
      <c r="Y12" s="10" t="s">
        <v>294</v>
      </c>
    </row>
    <row r="13" spans="1:26" s="10" customFormat="1" x14ac:dyDescent="0.3">
      <c r="A13" s="14">
        <v>44762</v>
      </c>
      <c r="B13" s="16" t="s">
        <v>42</v>
      </c>
      <c r="C13" s="16">
        <v>632</v>
      </c>
      <c r="D13" s="16">
        <v>1307</v>
      </c>
      <c r="E13" s="16">
        <v>66</v>
      </c>
      <c r="F13" s="15">
        <f>+D13+E13</f>
        <v>1373</v>
      </c>
      <c r="G13" s="13">
        <v>33</v>
      </c>
      <c r="H13" s="13">
        <f>(1000/G13)*C13</f>
        <v>19151.515151515152</v>
      </c>
      <c r="I13" s="13">
        <f>(1000/G13)*D13</f>
        <v>39606.060606060608</v>
      </c>
      <c r="J13" s="13">
        <f>(1000/G13)*E13</f>
        <v>2000</v>
      </c>
      <c r="K13" s="13">
        <f t="shared" ref="K13:K16" si="14">H13+I13+J13</f>
        <v>60757.57575757576</v>
      </c>
      <c r="M13" s="16">
        <v>281</v>
      </c>
      <c r="N13" s="16">
        <v>740</v>
      </c>
      <c r="O13" s="16">
        <v>24</v>
      </c>
      <c r="P13" s="15">
        <f t="shared" si="1"/>
        <v>764</v>
      </c>
      <c r="Q13" s="13">
        <v>33</v>
      </c>
      <c r="R13" s="13">
        <f t="shared" si="2"/>
        <v>8515.1515151515159</v>
      </c>
      <c r="S13" s="13">
        <f t="shared" si="3"/>
        <v>22424.242424242424</v>
      </c>
      <c r="T13" s="13">
        <f t="shared" si="4"/>
        <v>727.27272727272725</v>
      </c>
      <c r="U13" s="13">
        <f t="shared" ref="U13:U16" si="15">R13+S13+T13</f>
        <v>31666.666666666668</v>
      </c>
      <c r="V13" s="10">
        <f t="shared" ref="V13:X16" si="16">(H13-R13)/H13*100</f>
        <v>55.537974683544299</v>
      </c>
      <c r="W13" s="10">
        <f t="shared" si="16"/>
        <v>43.381790359602149</v>
      </c>
      <c r="X13" s="10">
        <f t="shared" si="16"/>
        <v>63.636363636363633</v>
      </c>
      <c r="Y13" s="10">
        <f t="shared" ref="Y13:Y16" si="17">(K13-U13)/K13*100</f>
        <v>47.880299251870326</v>
      </c>
    </row>
    <row r="14" spans="1:26" s="10" customFormat="1" x14ac:dyDescent="0.3">
      <c r="A14" s="14">
        <v>44762</v>
      </c>
      <c r="B14" s="16" t="s">
        <v>43</v>
      </c>
      <c r="C14" s="16">
        <v>660</v>
      </c>
      <c r="D14" s="16">
        <v>1243</v>
      </c>
      <c r="E14" s="16">
        <v>72</v>
      </c>
      <c r="F14" s="15">
        <f t="shared" si="0"/>
        <v>1315</v>
      </c>
      <c r="G14" s="13">
        <v>33</v>
      </c>
      <c r="H14" s="13">
        <f t="shared" ref="H14:H16" si="18">(1000/G14)*C14</f>
        <v>20000</v>
      </c>
      <c r="I14" s="13">
        <f t="shared" ref="I14:I16" si="19">(1000/G14)*D14</f>
        <v>37666.666666666672</v>
      </c>
      <c r="J14" s="13">
        <f t="shared" ref="J14:J16" si="20">(1000/G14)*E14</f>
        <v>2181.818181818182</v>
      </c>
      <c r="K14" s="13">
        <f t="shared" si="14"/>
        <v>59848.484848484855</v>
      </c>
      <c r="M14" s="16">
        <v>402</v>
      </c>
      <c r="N14" s="16">
        <v>912</v>
      </c>
      <c r="O14" s="16">
        <v>28</v>
      </c>
      <c r="P14" s="15">
        <f t="shared" si="1"/>
        <v>940</v>
      </c>
      <c r="Q14" s="13">
        <v>33</v>
      </c>
      <c r="R14" s="13">
        <f t="shared" si="2"/>
        <v>12181.818181818182</v>
      </c>
      <c r="S14" s="13">
        <f t="shared" si="3"/>
        <v>27636.363636363636</v>
      </c>
      <c r="T14" s="13">
        <f t="shared" si="4"/>
        <v>848.4848484848485</v>
      </c>
      <c r="U14" s="13">
        <f t="shared" si="15"/>
        <v>40666.666666666664</v>
      </c>
      <c r="V14" s="10">
        <f t="shared" si="16"/>
        <v>39.090909090909093</v>
      </c>
      <c r="W14" s="10">
        <f t="shared" si="16"/>
        <v>26.629123089300087</v>
      </c>
      <c r="X14" s="10">
        <f t="shared" si="16"/>
        <v>61.111111111111114</v>
      </c>
      <c r="Y14" s="10">
        <f t="shared" si="17"/>
        <v>32.05063291139242</v>
      </c>
    </row>
    <row r="15" spans="1:26" s="10" customFormat="1" x14ac:dyDescent="0.3">
      <c r="A15" s="14">
        <v>44762</v>
      </c>
      <c r="B15" s="16" t="s">
        <v>40</v>
      </c>
      <c r="C15" s="16">
        <v>611</v>
      </c>
      <c r="D15" s="16">
        <v>1109</v>
      </c>
      <c r="E15" s="16">
        <v>27</v>
      </c>
      <c r="F15" s="15">
        <f>+D15+E15</f>
        <v>1136</v>
      </c>
      <c r="G15" s="13">
        <v>33</v>
      </c>
      <c r="H15" s="13">
        <f t="shared" si="18"/>
        <v>18515.151515151516</v>
      </c>
      <c r="I15" s="13">
        <f t="shared" si="19"/>
        <v>33606.060606060608</v>
      </c>
      <c r="J15" s="13">
        <f t="shared" si="20"/>
        <v>818.18181818181824</v>
      </c>
      <c r="K15" s="13">
        <f t="shared" si="14"/>
        <v>52939.393939393944</v>
      </c>
      <c r="M15" s="3">
        <v>264</v>
      </c>
      <c r="N15" s="3">
        <v>614</v>
      </c>
      <c r="O15" s="3">
        <v>6</v>
      </c>
      <c r="P15" s="15">
        <f t="shared" si="1"/>
        <v>620</v>
      </c>
      <c r="Q15" s="13">
        <v>33</v>
      </c>
      <c r="R15" s="13">
        <f t="shared" si="2"/>
        <v>8000</v>
      </c>
      <c r="S15" s="13">
        <f t="shared" si="3"/>
        <v>18606.060606060608</v>
      </c>
      <c r="T15" s="13">
        <f t="shared" si="4"/>
        <v>181.81818181818181</v>
      </c>
      <c r="U15" s="13">
        <f t="shared" si="15"/>
        <v>26787.878787878788</v>
      </c>
      <c r="V15" s="10">
        <f t="shared" si="16"/>
        <v>56.792144026186584</v>
      </c>
      <c r="W15" s="10">
        <f t="shared" si="16"/>
        <v>44.634806131650137</v>
      </c>
      <c r="X15" s="10">
        <f t="shared" si="16"/>
        <v>77.777777777777786</v>
      </c>
      <c r="Y15" s="10">
        <f t="shared" si="17"/>
        <v>49.398969662278198</v>
      </c>
    </row>
    <row r="16" spans="1:26" s="10" customFormat="1" x14ac:dyDescent="0.3">
      <c r="A16" s="14">
        <v>44762</v>
      </c>
      <c r="B16" s="16" t="s">
        <v>41</v>
      </c>
      <c r="C16" s="16">
        <v>686</v>
      </c>
      <c r="D16" s="16">
        <v>1274</v>
      </c>
      <c r="E16" s="16">
        <v>92</v>
      </c>
      <c r="F16" s="15">
        <f>+D16+E16</f>
        <v>1366</v>
      </c>
      <c r="G16" s="13">
        <v>33</v>
      </c>
      <c r="H16" s="13">
        <f t="shared" si="18"/>
        <v>20787.878787878788</v>
      </c>
      <c r="I16" s="13">
        <f t="shared" si="19"/>
        <v>38606.060606060608</v>
      </c>
      <c r="J16" s="13">
        <f t="shared" si="20"/>
        <v>2787.878787878788</v>
      </c>
      <c r="K16" s="13">
        <f t="shared" si="14"/>
        <v>62181.818181818177</v>
      </c>
      <c r="M16" s="3">
        <v>341</v>
      </c>
      <c r="N16" s="3">
        <v>762</v>
      </c>
      <c r="O16" s="3">
        <v>45</v>
      </c>
      <c r="P16" s="15">
        <f t="shared" si="1"/>
        <v>807</v>
      </c>
      <c r="Q16" s="13">
        <v>33</v>
      </c>
      <c r="R16" s="13">
        <f t="shared" si="2"/>
        <v>10333.333333333334</v>
      </c>
      <c r="S16" s="13">
        <f t="shared" si="3"/>
        <v>23090.909090909092</v>
      </c>
      <c r="T16" s="13">
        <f t="shared" si="4"/>
        <v>1363.6363636363637</v>
      </c>
      <c r="U16" s="13">
        <f t="shared" si="15"/>
        <v>34787.878787878784</v>
      </c>
      <c r="V16" s="10">
        <f t="shared" si="16"/>
        <v>50.291545189504369</v>
      </c>
      <c r="W16" s="10">
        <f t="shared" si="16"/>
        <v>40.188383045525903</v>
      </c>
      <c r="X16" s="10">
        <f t="shared" si="16"/>
        <v>51.086956521739125</v>
      </c>
      <c r="Y16" s="10">
        <f t="shared" si="17"/>
        <v>44.054580896686161</v>
      </c>
    </row>
    <row r="17" spans="1:26" s="10" customFormat="1" x14ac:dyDescent="0.3">
      <c r="A17" s="14"/>
      <c r="B17" s="16"/>
      <c r="C17" s="16"/>
      <c r="E17" s="15"/>
      <c r="F17" s="15"/>
      <c r="G17" s="13"/>
      <c r="H17" s="13"/>
      <c r="I17" s="13"/>
      <c r="J17" s="13"/>
      <c r="K17" s="13"/>
      <c r="O17" s="15"/>
      <c r="P17" s="15"/>
      <c r="Q17" s="13"/>
      <c r="R17" s="13"/>
      <c r="S17" s="13"/>
      <c r="X17" s="13"/>
    </row>
    <row r="18" spans="1:26" s="10" customFormat="1" x14ac:dyDescent="0.3">
      <c r="A18" s="14"/>
      <c r="B18" s="16"/>
      <c r="C18" s="16"/>
      <c r="E18" s="15"/>
      <c r="F18" s="15"/>
      <c r="G18" s="13"/>
      <c r="H18" s="13"/>
      <c r="I18" s="13"/>
      <c r="J18" s="13"/>
      <c r="K18" s="13"/>
      <c r="O18" s="15"/>
      <c r="P18" s="15"/>
      <c r="Q18" s="13"/>
      <c r="R18" s="13"/>
      <c r="S18" s="13"/>
      <c r="X18" s="13"/>
    </row>
    <row r="19" spans="1:26" s="10" customFormat="1" x14ac:dyDescent="0.3">
      <c r="A19" s="14"/>
      <c r="B19" s="16"/>
      <c r="C19" s="16"/>
      <c r="E19" s="15"/>
      <c r="F19" s="15"/>
      <c r="G19" s="13"/>
      <c r="H19" s="13"/>
      <c r="I19" s="13"/>
      <c r="J19" s="13"/>
      <c r="K19" s="13"/>
      <c r="O19" s="15"/>
      <c r="P19" s="15"/>
      <c r="Q19" s="13"/>
      <c r="R19" s="13"/>
      <c r="S19" s="13"/>
      <c r="X19" s="13"/>
    </row>
    <row r="20" spans="1:26" s="10" customFormat="1" x14ac:dyDescent="0.3">
      <c r="A20" s="14"/>
      <c r="B20" s="16"/>
      <c r="C20" s="16"/>
      <c r="E20" s="15"/>
      <c r="F20" s="15"/>
      <c r="G20" s="13"/>
      <c r="H20" s="13"/>
      <c r="I20" s="13"/>
      <c r="J20" s="13"/>
      <c r="K20" s="13"/>
      <c r="O20" s="15"/>
      <c r="P20" s="15"/>
      <c r="Q20" s="13"/>
      <c r="R20" s="13"/>
      <c r="S20" s="13"/>
      <c r="X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 t="s">
        <v>68</v>
      </c>
      <c r="H22" s="10" t="s">
        <v>69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/>
      <c r="E23" s="10"/>
      <c r="F23" s="10"/>
      <c r="G23" s="13">
        <f>AVERAGE(H4:H20)</f>
        <v>23753.78787878788</v>
      </c>
      <c r="H23" s="13">
        <f>_xlfn.STDEV.S(H4:H20)</f>
        <v>4485.0660266649911</v>
      </c>
      <c r="I23" s="13"/>
      <c r="J23" s="13"/>
      <c r="K23" s="13"/>
      <c r="L23" s="10"/>
      <c r="M23" s="10"/>
      <c r="N23" s="10"/>
      <c r="O23" s="10"/>
      <c r="P23" s="10"/>
      <c r="Q23" s="10" t="s">
        <v>192</v>
      </c>
      <c r="R23" s="10"/>
      <c r="S23" s="10"/>
      <c r="T23" s="10">
        <f>AVERAGE(T5:T20)</f>
        <v>837.12121212121224</v>
      </c>
      <c r="U23" s="10"/>
      <c r="V23" s="10"/>
      <c r="W23" s="10"/>
      <c r="X23" s="13"/>
      <c r="Y23" s="10"/>
      <c r="Z23" s="10"/>
    </row>
    <row r="24" spans="1:26" x14ac:dyDescent="0.3">
      <c r="A24" s="10"/>
      <c r="B24" s="10"/>
      <c r="C24" s="10"/>
      <c r="D24" s="10"/>
      <c r="E24" s="10"/>
      <c r="F24" s="10">
        <v>8</v>
      </c>
      <c r="G24" s="13">
        <f>AVERAGE(H13:H20)</f>
        <v>19613.636363636364</v>
      </c>
      <c r="H24" s="13">
        <f>_xlfn.STDEV.S(H13:H20)</f>
        <v>991.35380623973242</v>
      </c>
      <c r="I24" s="13"/>
      <c r="J24" s="13"/>
      <c r="K24" s="13"/>
      <c r="L24" s="10"/>
      <c r="M24" s="10"/>
      <c r="N24" s="10"/>
      <c r="O24" s="10"/>
      <c r="P24" s="10">
        <v>8</v>
      </c>
      <c r="Q24" s="13">
        <f>AVERAGE(T13:T20)</f>
        <v>780.30303030303025</v>
      </c>
      <c r="R24" s="13"/>
      <c r="S24" s="13"/>
      <c r="T24" s="13">
        <f>_xlfn.STDEV.S(T13:T20)</f>
        <v>485.08516950248884</v>
      </c>
      <c r="U24" s="13"/>
      <c r="V24" s="13"/>
      <c r="W24" s="10"/>
      <c r="X24" s="10"/>
      <c r="Y24" s="10"/>
      <c r="Z24" s="10"/>
    </row>
    <row r="25" spans="1:26" x14ac:dyDescent="0.3">
      <c r="A25" s="10"/>
      <c r="B25" s="10" t="s">
        <v>55</v>
      </c>
      <c r="C25" s="10"/>
      <c r="D25" s="10"/>
      <c r="E25" s="10"/>
      <c r="F25" s="10">
        <v>7.5</v>
      </c>
      <c r="G25" s="13">
        <f>AVERAGE(H5:H12)</f>
        <v>27893.939393939396</v>
      </c>
      <c r="H25" s="13">
        <f>_xlfn.STDEV.S(H6:H12)</f>
        <v>291.18253142221374</v>
      </c>
      <c r="I25" s="13"/>
      <c r="J25" s="13"/>
      <c r="K25" s="13"/>
      <c r="L25" s="10"/>
      <c r="M25" s="10"/>
      <c r="N25" s="10"/>
      <c r="O25" s="10"/>
      <c r="P25" s="10">
        <v>7.5</v>
      </c>
      <c r="Q25" s="13">
        <f>AVERAGE(T5:T12)</f>
        <v>893.93939393939399</v>
      </c>
      <c r="R25" s="13"/>
      <c r="S25" s="13"/>
      <c r="T25" s="13">
        <f>_xlfn.STDEV.S(T5:T12)</f>
        <v>323.07445639837334</v>
      </c>
      <c r="U25" s="13"/>
      <c r="V25" s="13"/>
      <c r="W25" s="10"/>
      <c r="X25" s="10"/>
      <c r="Y25" s="10"/>
      <c r="Z25" s="10"/>
    </row>
    <row r="26" spans="1:26" x14ac:dyDescent="0.3">
      <c r="A26" s="10"/>
      <c r="B26" s="10" t="s">
        <v>56</v>
      </c>
      <c r="C26" s="10"/>
      <c r="D26" s="10" t="s">
        <v>57</v>
      </c>
      <c r="E26" s="10"/>
      <c r="F26" s="10"/>
      <c r="G26" s="10"/>
      <c r="H26" s="10"/>
      <c r="I26" s="10"/>
      <c r="J26" s="10"/>
      <c r="K26" s="10"/>
      <c r="L26" s="10"/>
      <c r="M26" s="10"/>
      <c r="N26" s="10" t="s">
        <v>240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0" t="s">
        <v>0</v>
      </c>
      <c r="C27" s="10"/>
      <c r="D27" s="10" t="s">
        <v>0</v>
      </c>
      <c r="E27" s="10" t="s">
        <v>1</v>
      </c>
      <c r="F27" s="10" t="s">
        <v>127</v>
      </c>
      <c r="G27" s="13" t="s">
        <v>190</v>
      </c>
      <c r="H27" s="13" t="s">
        <v>191</v>
      </c>
      <c r="I27" s="13"/>
      <c r="J27" s="13"/>
      <c r="K27" s="1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 t="s">
        <v>174</v>
      </c>
      <c r="B28" s="10">
        <v>26875</v>
      </c>
      <c r="C28" s="10"/>
      <c r="D28" s="10">
        <v>8234</v>
      </c>
      <c r="E28" s="15">
        <v>50</v>
      </c>
      <c r="F28" s="15">
        <f>B28+D28</f>
        <v>35109</v>
      </c>
      <c r="G28" s="10">
        <f>(1000/E28)*F28</f>
        <v>702180</v>
      </c>
      <c r="H28" s="10">
        <f>(1000/E28)*B28</f>
        <v>537500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 t="s">
        <v>182</v>
      </c>
      <c r="B29" s="10"/>
      <c r="C29" s="10"/>
      <c r="D29" s="10"/>
      <c r="E29" s="15">
        <v>50</v>
      </c>
      <c r="F29" s="15">
        <f t="shared" ref="F29:F39" si="21">B29+D29</f>
        <v>0</v>
      </c>
      <c r="G29" s="10">
        <f t="shared" ref="G29:G39" si="22">(1000/E29)*F29</f>
        <v>0</v>
      </c>
      <c r="H29" s="10">
        <f t="shared" ref="H29:H37" si="23">(1000/E29)*B29</f>
        <v>0</v>
      </c>
      <c r="I29" s="10"/>
      <c r="J29" s="10"/>
      <c r="K29" s="10"/>
      <c r="L29" s="17"/>
      <c r="M29" s="10">
        <v>27620692416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 t="s">
        <v>188</v>
      </c>
      <c r="B30" s="10"/>
      <c r="C30" s="10"/>
      <c r="D30" s="10"/>
      <c r="E30" s="15">
        <v>50</v>
      </c>
      <c r="F30" s="15">
        <f t="shared" si="21"/>
        <v>0</v>
      </c>
      <c r="G30" s="10">
        <f t="shared" si="22"/>
        <v>0</v>
      </c>
      <c r="H30" s="10">
        <f t="shared" si="23"/>
        <v>0</v>
      </c>
      <c r="I30" s="10"/>
      <c r="J30" s="10"/>
      <c r="K30" s="10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A31" s="10" t="s">
        <v>175</v>
      </c>
      <c r="B31" s="10"/>
      <c r="C31" s="10"/>
      <c r="D31" s="10"/>
      <c r="E31" s="15">
        <v>50</v>
      </c>
      <c r="F31" s="15">
        <f t="shared" si="21"/>
        <v>0</v>
      </c>
      <c r="G31" s="10">
        <f t="shared" si="22"/>
        <v>0</v>
      </c>
      <c r="H31" s="10">
        <f t="shared" si="23"/>
        <v>0</v>
      </c>
      <c r="I31" s="10"/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A32" s="10" t="s">
        <v>182</v>
      </c>
      <c r="B32" s="10"/>
      <c r="C32" s="10"/>
      <c r="D32" s="10"/>
      <c r="E32" s="15">
        <v>50</v>
      </c>
      <c r="F32" s="15">
        <f t="shared" si="21"/>
        <v>0</v>
      </c>
      <c r="G32" s="10">
        <f t="shared" si="22"/>
        <v>0</v>
      </c>
      <c r="H32" s="10">
        <f t="shared" si="23"/>
        <v>0</v>
      </c>
      <c r="I32" s="10"/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s="10" t="s">
        <v>188</v>
      </c>
      <c r="B33" s="10"/>
      <c r="C33" s="10"/>
      <c r="D33" s="10"/>
      <c r="E33" s="15">
        <v>50</v>
      </c>
      <c r="F33" s="15">
        <f t="shared" si="21"/>
        <v>0</v>
      </c>
      <c r="G33" s="10">
        <f t="shared" si="22"/>
        <v>0</v>
      </c>
      <c r="H33" s="10">
        <f t="shared" si="23"/>
        <v>0</v>
      </c>
      <c r="I33" s="10"/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s="10"/>
      <c r="B34" s="10"/>
      <c r="C34" s="10"/>
      <c r="D34" s="10"/>
      <c r="E34" s="15"/>
      <c r="F34" s="1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s="10" t="s">
        <v>245</v>
      </c>
      <c r="B35" s="10"/>
      <c r="C35" s="10"/>
      <c r="D35" s="10"/>
      <c r="E35" s="15"/>
      <c r="F35" s="15"/>
      <c r="G35" s="10"/>
      <c r="H35" s="10"/>
      <c r="I35" s="10"/>
      <c r="J35" s="10"/>
      <c r="K35" s="10"/>
      <c r="L35" s="10" t="s">
        <v>247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A36" s="10" t="s">
        <v>213</v>
      </c>
      <c r="B36" s="10"/>
      <c r="C36" s="10"/>
      <c r="D36" s="10"/>
      <c r="E36" s="15">
        <v>50</v>
      </c>
      <c r="F36" s="15">
        <f t="shared" si="21"/>
        <v>0</v>
      </c>
      <c r="G36" s="10">
        <f t="shared" si="22"/>
        <v>0</v>
      </c>
      <c r="H36" s="10">
        <f t="shared" si="23"/>
        <v>0</v>
      </c>
      <c r="I36" s="10"/>
      <c r="J36" s="10"/>
      <c r="K36" s="10"/>
      <c r="L36" s="10" t="e">
        <f>(H36-H37)/H36*100</f>
        <v>#DIV/0!</v>
      </c>
      <c r="M36" s="10" t="e">
        <f>(D36-D37)/D36</f>
        <v>#DIV/0!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s="10" t="s">
        <v>214</v>
      </c>
      <c r="B37" s="15"/>
      <c r="C37" s="15"/>
      <c r="D37" s="10"/>
      <c r="E37" s="15">
        <v>50</v>
      </c>
      <c r="F37" s="15">
        <f t="shared" si="21"/>
        <v>0</v>
      </c>
      <c r="G37" s="10">
        <f t="shared" si="22"/>
        <v>0</v>
      </c>
      <c r="H37" s="10">
        <f t="shared" si="23"/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s="10"/>
      <c r="B38" s="10"/>
      <c r="C38" s="10"/>
      <c r="D38" s="10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s="10" t="s">
        <v>228</v>
      </c>
      <c r="B39" s="10">
        <v>75</v>
      </c>
      <c r="C39" s="10"/>
      <c r="D39" s="10">
        <v>4244</v>
      </c>
      <c r="E39" s="15">
        <v>50</v>
      </c>
      <c r="F39" s="15">
        <f t="shared" si="21"/>
        <v>4319</v>
      </c>
      <c r="G39" s="10">
        <f t="shared" si="22"/>
        <v>86380</v>
      </c>
      <c r="H39" s="10">
        <f>(1000/E39)*B39</f>
        <v>1500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s="10"/>
      <c r="B40" s="15"/>
      <c r="C40" s="15"/>
      <c r="D40" s="10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s="10"/>
      <c r="B41" s="10"/>
      <c r="C41" s="10"/>
      <c r="D41" s="10"/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s="10"/>
      <c r="B42" s="10"/>
      <c r="C42" s="10"/>
      <c r="D42" s="10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s="10"/>
      <c r="B43" s="15"/>
      <c r="C43" s="15"/>
      <c r="D43" s="10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s="10"/>
      <c r="B44" s="10"/>
      <c r="C44" s="10"/>
      <c r="D44" s="10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s="10"/>
      <c r="B45" s="15"/>
      <c r="C45" s="15"/>
      <c r="D45" s="10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s="10"/>
      <c r="B46" s="10" t="s">
        <v>55</v>
      </c>
      <c r="C46" s="10"/>
      <c r="D46" s="10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s="10"/>
      <c r="B47" s="10" t="s">
        <v>57</v>
      </c>
      <c r="C47" s="10" t="s">
        <v>266</v>
      </c>
      <c r="D47" s="10" t="s">
        <v>267</v>
      </c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s="2"/>
      <c r="B48" s="17" t="s">
        <v>0</v>
      </c>
      <c r="C48" s="17" t="s">
        <v>0</v>
      </c>
      <c r="D48" t="s">
        <v>0</v>
      </c>
    </row>
    <row r="49" spans="1:11" x14ac:dyDescent="0.3">
      <c r="A49" s="10" t="s">
        <v>270</v>
      </c>
      <c r="B49" s="16">
        <v>632</v>
      </c>
      <c r="C49" s="16">
        <v>1307</v>
      </c>
      <c r="D49" s="16">
        <v>66</v>
      </c>
      <c r="E49" s="15"/>
      <c r="F49" s="15"/>
      <c r="G49" s="10"/>
      <c r="H49" s="10"/>
      <c r="I49" s="10"/>
      <c r="J49" s="10"/>
      <c r="K49" s="10"/>
    </row>
    <row r="50" spans="1:11" x14ac:dyDescent="0.3">
      <c r="A50" s="10" t="s">
        <v>271</v>
      </c>
      <c r="B50" s="16">
        <v>660</v>
      </c>
      <c r="C50" s="16">
        <v>1243</v>
      </c>
      <c r="D50" s="16">
        <v>72</v>
      </c>
      <c r="E50" s="10"/>
      <c r="F50" s="15"/>
      <c r="G50" s="10"/>
      <c r="H50" s="10"/>
      <c r="I50" s="10"/>
      <c r="J50" s="10"/>
      <c r="K50" s="10"/>
    </row>
    <row r="51" spans="1:11" x14ac:dyDescent="0.3">
      <c r="A51" s="10" t="s">
        <v>272</v>
      </c>
      <c r="B51" s="16">
        <v>611</v>
      </c>
      <c r="C51" s="16">
        <v>1109</v>
      </c>
      <c r="D51" s="16">
        <v>27</v>
      </c>
      <c r="E51" s="10"/>
      <c r="F51" s="15"/>
      <c r="G51" s="10"/>
      <c r="H51" s="10"/>
      <c r="I51" s="10"/>
      <c r="J51" s="10"/>
      <c r="K51" s="10"/>
    </row>
    <row r="52" spans="1:11" x14ac:dyDescent="0.3">
      <c r="A52" s="10" t="s">
        <v>273</v>
      </c>
      <c r="B52" s="16">
        <v>686</v>
      </c>
      <c r="C52" s="16">
        <v>1274</v>
      </c>
      <c r="D52" s="16">
        <v>92</v>
      </c>
      <c r="E52" s="10"/>
      <c r="F52" s="15"/>
      <c r="G52" s="10"/>
      <c r="H52" s="10"/>
      <c r="I52" s="10"/>
      <c r="J52" s="10"/>
      <c r="K52" s="10"/>
    </row>
    <row r="53" spans="1:11" x14ac:dyDescent="0.3">
      <c r="A53" s="10" t="s">
        <v>274</v>
      </c>
      <c r="B53" s="16">
        <v>942</v>
      </c>
      <c r="C53" s="16">
        <v>1941</v>
      </c>
      <c r="D53" s="16">
        <v>86</v>
      </c>
      <c r="E53" s="10"/>
      <c r="F53" s="15"/>
      <c r="G53" s="15"/>
      <c r="H53" s="10"/>
      <c r="I53" s="10"/>
      <c r="J53" s="10"/>
      <c r="K53" s="10"/>
    </row>
    <row r="54" spans="1:11" x14ac:dyDescent="0.3">
      <c r="A54" s="2" t="s">
        <v>275</v>
      </c>
      <c r="B54" s="16">
        <v>922</v>
      </c>
      <c r="C54" s="16">
        <v>1876</v>
      </c>
      <c r="D54" s="3">
        <v>92</v>
      </c>
    </row>
    <row r="55" spans="1:11" x14ac:dyDescent="0.3">
      <c r="A55" s="10" t="s">
        <v>276</v>
      </c>
      <c r="B55" s="16">
        <v>915</v>
      </c>
      <c r="C55" s="16">
        <v>1764</v>
      </c>
      <c r="D55" s="16">
        <v>44</v>
      </c>
      <c r="E55" s="15"/>
      <c r="F55" s="15"/>
      <c r="G55" s="10"/>
      <c r="H55" s="10"/>
      <c r="I55" s="10"/>
      <c r="J55" s="10"/>
      <c r="K55" s="10"/>
    </row>
    <row r="56" spans="1:11" x14ac:dyDescent="0.3">
      <c r="A56" s="10" t="s">
        <v>277</v>
      </c>
      <c r="B56" s="16">
        <v>903</v>
      </c>
      <c r="C56" s="16">
        <v>1846</v>
      </c>
      <c r="D56" s="16">
        <v>47</v>
      </c>
      <c r="E56" s="10"/>
      <c r="F56" s="15"/>
      <c r="G56" s="10"/>
      <c r="H56" s="10"/>
      <c r="I56" s="10"/>
      <c r="J56" s="10"/>
      <c r="K56" s="10"/>
    </row>
    <row r="57" spans="1:11" x14ac:dyDescent="0.3">
      <c r="A57" s="10" t="s">
        <v>278</v>
      </c>
      <c r="B57" s="16">
        <v>281</v>
      </c>
      <c r="C57" s="16">
        <v>740</v>
      </c>
      <c r="D57" s="16">
        <v>24</v>
      </c>
      <c r="E57" s="10"/>
      <c r="F57" s="15"/>
      <c r="G57" s="10"/>
      <c r="H57" s="10"/>
      <c r="I57" s="10"/>
      <c r="J57" s="10"/>
      <c r="K57" s="10"/>
    </row>
    <row r="58" spans="1:11" x14ac:dyDescent="0.3">
      <c r="A58" s="10" t="s">
        <v>279</v>
      </c>
      <c r="B58" s="16">
        <v>402</v>
      </c>
      <c r="C58" s="16">
        <v>912</v>
      </c>
      <c r="D58" s="16">
        <v>28</v>
      </c>
      <c r="E58" s="10"/>
      <c r="F58" s="15"/>
      <c r="G58" s="10"/>
      <c r="H58" s="10"/>
      <c r="I58" s="10"/>
      <c r="J58" s="10"/>
      <c r="K58" s="10"/>
    </row>
    <row r="59" spans="1:11" x14ac:dyDescent="0.3">
      <c r="A59" t="s">
        <v>280</v>
      </c>
      <c r="B59" s="3">
        <v>264</v>
      </c>
      <c r="C59" s="3">
        <v>614</v>
      </c>
      <c r="D59" s="3">
        <v>6</v>
      </c>
    </row>
    <row r="60" spans="1:11" x14ac:dyDescent="0.3">
      <c r="A60" t="s">
        <v>281</v>
      </c>
      <c r="B60" s="3">
        <v>341</v>
      </c>
      <c r="C60" s="3">
        <v>762</v>
      </c>
      <c r="D60" s="3">
        <v>45</v>
      </c>
    </row>
    <row r="61" spans="1:11" x14ac:dyDescent="0.3">
      <c r="A61" t="s">
        <v>282</v>
      </c>
      <c r="B61" s="3">
        <v>533</v>
      </c>
      <c r="C61" s="3">
        <v>1149</v>
      </c>
      <c r="D61" s="3">
        <v>30</v>
      </c>
    </row>
    <row r="62" spans="1:11" x14ac:dyDescent="0.3">
      <c r="A62" t="s">
        <v>283</v>
      </c>
      <c r="B62" s="3">
        <v>559</v>
      </c>
      <c r="C62" s="3">
        <v>1239</v>
      </c>
      <c r="D62" s="3">
        <v>44</v>
      </c>
    </row>
    <row r="63" spans="1:11" x14ac:dyDescent="0.3">
      <c r="A63" t="s">
        <v>284</v>
      </c>
      <c r="B63" s="3">
        <v>541</v>
      </c>
      <c r="C63" s="3">
        <v>1296</v>
      </c>
      <c r="D63" s="3">
        <v>25</v>
      </c>
    </row>
    <row r="64" spans="1:11" x14ac:dyDescent="0.3">
      <c r="A64" t="s">
        <v>285</v>
      </c>
      <c r="B64" s="3">
        <v>553</v>
      </c>
      <c r="C64" s="3">
        <v>1199</v>
      </c>
      <c r="D64" s="3">
        <v>19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workbookViewId="0">
      <selection activeCell="M17" sqref="M17"/>
    </sheetView>
  </sheetViews>
  <sheetFormatPr defaultRowHeight="14.4" x14ac:dyDescent="0.3"/>
  <cols>
    <col min="1" max="1" width="16.5546875" customWidth="1"/>
    <col min="8" max="11" width="12.88671875" customWidth="1"/>
    <col min="13" max="13" width="12" bestFit="1" customWidth="1"/>
  </cols>
  <sheetData>
    <row r="1" spans="1:26" x14ac:dyDescent="0.3">
      <c r="A1" s="16"/>
      <c r="B1" s="10" t="s">
        <v>4</v>
      </c>
      <c r="C1" s="10"/>
      <c r="D1" s="10"/>
      <c r="E1" s="10"/>
      <c r="F1" s="13"/>
      <c r="G1" s="13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 t="s">
        <v>5</v>
      </c>
      <c r="C2" s="10"/>
      <c r="D2" s="10"/>
      <c r="E2" s="10"/>
      <c r="F2" s="13"/>
      <c r="G2" s="13"/>
      <c r="H2" s="10"/>
      <c r="I2" s="10"/>
      <c r="J2" s="10"/>
      <c r="K2" s="10"/>
      <c r="L2" s="10"/>
      <c r="M2" s="10" t="s">
        <v>5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6" t="s">
        <v>269</v>
      </c>
      <c r="F3" s="10" t="s">
        <v>60</v>
      </c>
      <c r="G3" s="13" t="s">
        <v>1</v>
      </c>
      <c r="H3" s="13" t="s">
        <v>286</v>
      </c>
      <c r="I3" s="13" t="s">
        <v>287</v>
      </c>
      <c r="J3" s="13" t="s">
        <v>288</v>
      </c>
      <c r="K3" s="13" t="s">
        <v>293</v>
      </c>
      <c r="L3" s="10"/>
      <c r="M3" s="10" t="s">
        <v>58</v>
      </c>
      <c r="N3" s="10" t="s">
        <v>59</v>
      </c>
      <c r="O3" s="16" t="s">
        <v>269</v>
      </c>
      <c r="P3" s="10" t="s">
        <v>60</v>
      </c>
      <c r="Q3" s="13" t="s">
        <v>1</v>
      </c>
      <c r="R3" s="13" t="s">
        <v>286</v>
      </c>
      <c r="S3" s="13" t="s">
        <v>287</v>
      </c>
      <c r="T3" s="13" t="s">
        <v>288</v>
      </c>
      <c r="U3" s="13" t="s">
        <v>293</v>
      </c>
      <c r="V3" s="13" t="s">
        <v>289</v>
      </c>
      <c r="W3" s="17" t="s">
        <v>290</v>
      </c>
      <c r="X3" s="13" t="s">
        <v>291</v>
      </c>
      <c r="Y3" s="13" t="s">
        <v>292</v>
      </c>
      <c r="Z3" s="10"/>
    </row>
    <row r="4" spans="1:26" s="10" customFormat="1" x14ac:dyDescent="0.3">
      <c r="A4" s="14"/>
      <c r="B4" s="25"/>
      <c r="C4" s="25"/>
      <c r="E4" s="15"/>
      <c r="F4" s="15"/>
      <c r="G4" s="13"/>
      <c r="H4" s="13"/>
      <c r="I4" s="13"/>
      <c r="J4" s="13"/>
      <c r="K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44762</v>
      </c>
      <c r="B5" s="16" t="s">
        <v>37</v>
      </c>
      <c r="C5" s="15">
        <v>1833</v>
      </c>
      <c r="D5" s="15">
        <v>2238</v>
      </c>
      <c r="E5" s="16">
        <v>271</v>
      </c>
      <c r="F5" s="15">
        <f t="shared" ref="F5:F14" si="0">+D5+E5</f>
        <v>2509</v>
      </c>
      <c r="G5" s="13">
        <v>33</v>
      </c>
      <c r="H5" s="13">
        <f>(1000/G5)*C5</f>
        <v>55545.454545454551</v>
      </c>
      <c r="I5" s="13">
        <f>(1000/G5)*D5</f>
        <v>67818.181818181823</v>
      </c>
      <c r="J5" s="13">
        <f>(1000/G5)*E5</f>
        <v>8212.121212121212</v>
      </c>
      <c r="K5" s="13">
        <f>H5+I5+J5</f>
        <v>131575.7575757576</v>
      </c>
      <c r="M5" s="1">
        <v>1039</v>
      </c>
      <c r="N5" s="1">
        <v>1485</v>
      </c>
      <c r="O5" s="3">
        <v>97</v>
      </c>
      <c r="P5" s="15">
        <f t="shared" ref="P5:P16" si="1">+N5+O5</f>
        <v>1582</v>
      </c>
      <c r="Q5" s="13">
        <v>33</v>
      </c>
      <c r="R5" s="13">
        <f t="shared" ref="R5:R16" si="2">(1000/Q5)*M5</f>
        <v>31484.848484848488</v>
      </c>
      <c r="S5" s="13">
        <f t="shared" ref="S5:S16" si="3">(1000/Q5)*N5</f>
        <v>45000</v>
      </c>
      <c r="T5" s="13">
        <f t="shared" ref="T5:T16" si="4">(1000/Q5)*O5</f>
        <v>2939.3939393939395</v>
      </c>
      <c r="U5" s="13">
        <f>R5+S5+T5</f>
        <v>79424.242424242417</v>
      </c>
      <c r="V5" s="10">
        <f>(H5-R5)/H5*100</f>
        <v>43.316966721222038</v>
      </c>
      <c r="W5" s="10">
        <f>(I5-S5)/I5*100</f>
        <v>33.646112600536199</v>
      </c>
      <c r="X5" s="10">
        <f>(J5-T5)/J5*100</f>
        <v>64.206642066420656</v>
      </c>
      <c r="Y5" s="10">
        <f>(K5-U5)/K5*100</f>
        <v>39.636112390603422</v>
      </c>
    </row>
    <row r="6" spans="1:26" s="10" customFormat="1" x14ac:dyDescent="0.3">
      <c r="A6" s="14">
        <v>44762</v>
      </c>
      <c r="B6" s="16" t="s">
        <v>39</v>
      </c>
      <c r="C6" s="15">
        <v>1723</v>
      </c>
      <c r="D6" s="15">
        <v>2213</v>
      </c>
      <c r="E6" s="3">
        <v>291</v>
      </c>
      <c r="F6" s="15">
        <f t="shared" si="0"/>
        <v>2504</v>
      </c>
      <c r="G6" s="13">
        <v>33</v>
      </c>
      <c r="H6" s="13">
        <f t="shared" ref="H6:H8" si="5">(1000/G6)*C6</f>
        <v>52212.121212121216</v>
      </c>
      <c r="I6" s="13">
        <f t="shared" ref="I6:I8" si="6">(1000/G6)*D6</f>
        <v>67060.606060606064</v>
      </c>
      <c r="J6" s="13">
        <f t="shared" ref="J6:J8" si="7">(1000/G6)*E6</f>
        <v>8818.181818181818</v>
      </c>
      <c r="K6" s="13">
        <f t="shared" ref="K6:K8" si="8">H6+I6+J6</f>
        <v>128090.9090909091</v>
      </c>
      <c r="L6" s="10" t="s">
        <v>194</v>
      </c>
      <c r="M6" s="1">
        <v>1109</v>
      </c>
      <c r="N6" s="1">
        <v>1648</v>
      </c>
      <c r="O6" s="3">
        <v>113</v>
      </c>
      <c r="P6" s="15">
        <f t="shared" si="1"/>
        <v>1761</v>
      </c>
      <c r="Q6" s="13">
        <v>33</v>
      </c>
      <c r="R6" s="13">
        <f t="shared" si="2"/>
        <v>33606.060606060608</v>
      </c>
      <c r="S6" s="13">
        <f t="shared" si="3"/>
        <v>49939.393939393944</v>
      </c>
      <c r="T6" s="13">
        <f t="shared" si="4"/>
        <v>3424.2424242424245</v>
      </c>
      <c r="U6" s="13">
        <f t="shared" ref="U6:U8" si="9">R6+S6+T6</f>
        <v>86969.69696969699</v>
      </c>
      <c r="V6" s="10">
        <f t="shared" ref="V6:Y8" si="10">(H6-R6)/H6*100</f>
        <v>35.635519442832269</v>
      </c>
      <c r="W6" s="10">
        <f t="shared" si="10"/>
        <v>25.530953456845907</v>
      </c>
      <c r="X6" s="10">
        <f t="shared" si="10"/>
        <v>61.168384879725089</v>
      </c>
      <c r="Y6" s="10">
        <f t="shared" si="10"/>
        <v>32.103146439555232</v>
      </c>
    </row>
    <row r="7" spans="1:26" s="10" customFormat="1" x14ac:dyDescent="0.3">
      <c r="A7" s="14">
        <v>44762</v>
      </c>
      <c r="B7" s="16" t="s">
        <v>38</v>
      </c>
      <c r="C7" s="15">
        <v>1822</v>
      </c>
      <c r="D7" s="15">
        <v>2340</v>
      </c>
      <c r="E7" s="16">
        <v>280</v>
      </c>
      <c r="F7" s="15">
        <f t="shared" si="0"/>
        <v>2620</v>
      </c>
      <c r="G7" s="13">
        <v>33</v>
      </c>
      <c r="H7" s="13">
        <f t="shared" si="5"/>
        <v>55212.121212121216</v>
      </c>
      <c r="I7" s="13">
        <f t="shared" si="6"/>
        <v>70909.090909090912</v>
      </c>
      <c r="J7" s="13">
        <f t="shared" si="7"/>
        <v>8484.8484848484859</v>
      </c>
      <c r="K7" s="13">
        <f t="shared" si="8"/>
        <v>134606.06060606061</v>
      </c>
      <c r="M7" s="1">
        <v>1268</v>
      </c>
      <c r="N7" s="1">
        <v>1776</v>
      </c>
      <c r="O7" s="3">
        <v>139</v>
      </c>
      <c r="P7" s="15">
        <f t="shared" si="1"/>
        <v>1915</v>
      </c>
      <c r="Q7" s="13">
        <v>33</v>
      </c>
      <c r="R7" s="13">
        <f t="shared" si="2"/>
        <v>38424.242424242424</v>
      </c>
      <c r="S7" s="13">
        <f t="shared" si="3"/>
        <v>53818.181818181823</v>
      </c>
      <c r="T7" s="13">
        <f t="shared" si="4"/>
        <v>4212.121212121212</v>
      </c>
      <c r="U7" s="13">
        <f t="shared" si="9"/>
        <v>96454.54545454547</v>
      </c>
      <c r="V7" s="10">
        <f t="shared" si="10"/>
        <v>30.406147091108675</v>
      </c>
      <c r="W7" s="10">
        <f t="shared" si="10"/>
        <v>24.102564102564099</v>
      </c>
      <c r="X7" s="10">
        <f t="shared" si="10"/>
        <v>50.357142857142868</v>
      </c>
      <c r="Y7" s="10">
        <f t="shared" si="10"/>
        <v>28.343088698784317</v>
      </c>
    </row>
    <row r="8" spans="1:26" s="10" customFormat="1" x14ac:dyDescent="0.3">
      <c r="A8" s="14">
        <v>44762</v>
      </c>
      <c r="B8" s="16" t="s">
        <v>36</v>
      </c>
      <c r="C8" s="15">
        <v>1852</v>
      </c>
      <c r="D8" s="15">
        <v>2380</v>
      </c>
      <c r="E8" s="16">
        <v>212</v>
      </c>
      <c r="F8" s="15">
        <f t="shared" si="0"/>
        <v>2592</v>
      </c>
      <c r="G8" s="13">
        <v>33</v>
      </c>
      <c r="H8" s="13">
        <f t="shared" si="5"/>
        <v>56121.212121212127</v>
      </c>
      <c r="I8" s="13">
        <f t="shared" si="6"/>
        <v>72121.212121212127</v>
      </c>
      <c r="J8" s="13">
        <f t="shared" si="7"/>
        <v>6424.2424242424249</v>
      </c>
      <c r="K8" s="13">
        <f t="shared" si="8"/>
        <v>134666.66666666669</v>
      </c>
      <c r="M8" s="1">
        <v>1039</v>
      </c>
      <c r="N8" s="1">
        <v>1466</v>
      </c>
      <c r="O8" s="3">
        <v>78</v>
      </c>
      <c r="P8" s="15">
        <f t="shared" si="1"/>
        <v>1544</v>
      </c>
      <c r="Q8" s="13">
        <v>33</v>
      </c>
      <c r="R8" s="13">
        <f t="shared" si="2"/>
        <v>31484.848484848488</v>
      </c>
      <c r="S8" s="13">
        <f t="shared" si="3"/>
        <v>44424.242424242424</v>
      </c>
      <c r="T8" s="13">
        <f t="shared" si="4"/>
        <v>2363.636363636364</v>
      </c>
      <c r="U8" s="13">
        <f t="shared" si="9"/>
        <v>78272.727272727279</v>
      </c>
      <c r="V8" s="10">
        <f t="shared" si="10"/>
        <v>43.898488120950326</v>
      </c>
      <c r="W8" s="10">
        <f t="shared" si="10"/>
        <v>38.403361344537821</v>
      </c>
      <c r="X8" s="10">
        <f t="shared" si="10"/>
        <v>63.20754716981132</v>
      </c>
      <c r="Y8" s="10">
        <f t="shared" si="10"/>
        <v>41.876687668766884</v>
      </c>
    </row>
    <row r="9" spans="1:26" s="10" customFormat="1" x14ac:dyDescent="0.3">
      <c r="A9" s="14"/>
      <c r="B9" s="16"/>
      <c r="C9" s="16"/>
      <c r="E9" s="15"/>
      <c r="F9" s="15"/>
      <c r="G9" s="13"/>
      <c r="H9" s="13"/>
      <c r="I9" s="13"/>
      <c r="J9" s="13"/>
      <c r="K9" s="13"/>
      <c r="O9" s="15"/>
      <c r="P9" s="15"/>
      <c r="Q9" s="13"/>
      <c r="R9" s="13"/>
      <c r="S9" s="13"/>
      <c r="T9" s="13"/>
      <c r="U9" s="13"/>
      <c r="X9" s="13"/>
    </row>
    <row r="10" spans="1:26" s="10" customFormat="1" x14ac:dyDescent="0.3">
      <c r="A10" s="14"/>
      <c r="B10" s="16"/>
      <c r="C10" s="16"/>
      <c r="E10" s="15"/>
      <c r="F10" s="15"/>
      <c r="G10" s="13"/>
      <c r="H10" s="13"/>
      <c r="I10" s="13"/>
      <c r="J10" s="13"/>
      <c r="K10" s="13"/>
      <c r="O10" s="15"/>
      <c r="P10" s="15"/>
      <c r="Q10" s="13"/>
      <c r="R10" s="13"/>
      <c r="S10" s="13"/>
      <c r="T10" s="13"/>
      <c r="U10" s="13"/>
      <c r="X10" s="13"/>
    </row>
    <row r="11" spans="1:26" s="10" customFormat="1" x14ac:dyDescent="0.3">
      <c r="A11" s="14"/>
      <c r="B11" s="16"/>
      <c r="C11" s="16"/>
      <c r="E11" s="15"/>
      <c r="F11" s="15"/>
      <c r="G11" s="13"/>
      <c r="H11" s="13"/>
      <c r="I11" s="13"/>
      <c r="J11" s="13"/>
      <c r="K11" s="13"/>
      <c r="O11" s="15"/>
      <c r="P11" s="15"/>
      <c r="Q11" s="13"/>
      <c r="R11" s="13"/>
      <c r="S11" s="13"/>
      <c r="T11" s="13"/>
      <c r="U11" s="13"/>
      <c r="X11" s="13"/>
    </row>
    <row r="12" spans="1:26" s="10" customFormat="1" x14ac:dyDescent="0.3">
      <c r="A12" s="14"/>
      <c r="B12" s="16"/>
      <c r="C12" s="16"/>
      <c r="E12" s="15"/>
      <c r="F12" s="15"/>
      <c r="G12" s="13"/>
      <c r="H12" s="13"/>
      <c r="I12" s="13"/>
      <c r="J12" s="13"/>
      <c r="K12" s="13"/>
      <c r="O12" s="15"/>
      <c r="P12" s="15"/>
      <c r="Q12" s="13"/>
      <c r="R12" s="13"/>
      <c r="S12" s="13"/>
      <c r="T12" s="13"/>
      <c r="U12" s="13"/>
      <c r="X12" s="13"/>
      <c r="Y12" s="10" t="s">
        <v>294</v>
      </c>
    </row>
    <row r="13" spans="1:26" s="10" customFormat="1" x14ac:dyDescent="0.3">
      <c r="A13" s="14">
        <v>44762</v>
      </c>
      <c r="B13" s="16" t="s">
        <v>42</v>
      </c>
      <c r="C13" s="15">
        <v>1653</v>
      </c>
      <c r="D13" s="15">
        <v>1979</v>
      </c>
      <c r="E13" s="16">
        <v>260</v>
      </c>
      <c r="F13" s="15">
        <f>+D13+E13</f>
        <v>2239</v>
      </c>
      <c r="G13" s="13">
        <v>33</v>
      </c>
      <c r="H13" s="13">
        <f>(1000/G13)*C13</f>
        <v>50090.909090909096</v>
      </c>
      <c r="I13" s="13">
        <f>(1000/G13)*D13</f>
        <v>59969.696969696975</v>
      </c>
      <c r="J13" s="13">
        <f>(1000/G13)*E13</f>
        <v>7878.787878787879</v>
      </c>
      <c r="K13" s="13">
        <f t="shared" ref="K13:K16" si="11">H13+I13+J13</f>
        <v>117939.39393939395</v>
      </c>
      <c r="M13" s="16">
        <v>775</v>
      </c>
      <c r="N13" s="15">
        <v>1259</v>
      </c>
      <c r="O13" s="16">
        <v>79</v>
      </c>
      <c r="P13" s="15">
        <f t="shared" si="1"/>
        <v>1338</v>
      </c>
      <c r="Q13" s="13">
        <v>33</v>
      </c>
      <c r="R13" s="13">
        <f t="shared" si="2"/>
        <v>23484.848484848488</v>
      </c>
      <c r="S13" s="13">
        <f t="shared" si="3"/>
        <v>38151.515151515152</v>
      </c>
      <c r="T13" s="13">
        <f t="shared" si="4"/>
        <v>2393.939393939394</v>
      </c>
      <c r="U13" s="13">
        <f t="shared" ref="U13:U16" si="12">R13+S13+T13</f>
        <v>64030.303030303032</v>
      </c>
      <c r="V13" s="10">
        <f t="shared" ref="V13:X16" si="13">(H13-R13)/H13*100</f>
        <v>53.115547489413181</v>
      </c>
      <c r="W13" s="10">
        <f t="shared" si="13"/>
        <v>36.382011116725629</v>
      </c>
      <c r="X13" s="10">
        <f t="shared" si="13"/>
        <v>69.615384615384613</v>
      </c>
      <c r="Y13" s="10">
        <f t="shared" ref="Y13:Y16" si="14">(K13-U13)/K13*100</f>
        <v>45.709146968139777</v>
      </c>
    </row>
    <row r="14" spans="1:26" s="10" customFormat="1" x14ac:dyDescent="0.3">
      <c r="A14" s="14">
        <v>44762</v>
      </c>
      <c r="B14" s="16" t="s">
        <v>43</v>
      </c>
      <c r="C14" s="15">
        <v>1681</v>
      </c>
      <c r="D14" s="15">
        <v>2036</v>
      </c>
      <c r="E14" s="16">
        <v>211</v>
      </c>
      <c r="F14" s="15">
        <f t="shared" si="0"/>
        <v>2247</v>
      </c>
      <c r="G14" s="13">
        <v>33</v>
      </c>
      <c r="H14" s="13">
        <f t="shared" ref="H14:H16" si="15">(1000/G14)*C14</f>
        <v>50939.393939393944</v>
      </c>
      <c r="I14" s="13">
        <f t="shared" ref="I14:I16" si="16">(1000/G14)*D14</f>
        <v>61696.969696969703</v>
      </c>
      <c r="J14" s="13">
        <f t="shared" ref="J14:J16" si="17">(1000/G14)*E14</f>
        <v>6393.939393939394</v>
      </c>
      <c r="K14" s="13">
        <f t="shared" si="11"/>
        <v>119030.30303030304</v>
      </c>
      <c r="M14" s="15">
        <v>1114</v>
      </c>
      <c r="N14" s="15">
        <v>1487</v>
      </c>
      <c r="O14" s="16">
        <v>99</v>
      </c>
      <c r="P14" s="15">
        <f t="shared" si="1"/>
        <v>1586</v>
      </c>
      <c r="Q14" s="13">
        <v>33</v>
      </c>
      <c r="R14" s="13">
        <f t="shared" si="2"/>
        <v>33757.57575757576</v>
      </c>
      <c r="S14" s="13">
        <f t="shared" si="3"/>
        <v>45060.606060606064</v>
      </c>
      <c r="T14" s="13">
        <f t="shared" si="4"/>
        <v>3000</v>
      </c>
      <c r="U14" s="13">
        <f t="shared" si="12"/>
        <v>81818.181818181823</v>
      </c>
      <c r="V14" s="10">
        <f t="shared" si="13"/>
        <v>33.729922665080309</v>
      </c>
      <c r="W14" s="10">
        <f t="shared" si="13"/>
        <v>26.964636542239688</v>
      </c>
      <c r="X14" s="10">
        <f t="shared" si="13"/>
        <v>53.080568720379148</v>
      </c>
      <c r="Y14" s="10">
        <f t="shared" si="14"/>
        <v>31.262729124236255</v>
      </c>
    </row>
    <row r="15" spans="1:26" s="10" customFormat="1" x14ac:dyDescent="0.3">
      <c r="A15" s="14">
        <v>44762</v>
      </c>
      <c r="B15" s="16" t="s">
        <v>40</v>
      </c>
      <c r="C15" s="15">
        <v>1698</v>
      </c>
      <c r="D15" s="15">
        <v>2157</v>
      </c>
      <c r="E15" s="16">
        <v>226</v>
      </c>
      <c r="F15" s="15">
        <f>+D15+E15</f>
        <v>2383</v>
      </c>
      <c r="G15" s="13">
        <v>33</v>
      </c>
      <c r="H15" s="13">
        <f t="shared" si="15"/>
        <v>51454.545454545456</v>
      </c>
      <c r="I15" s="13">
        <f t="shared" si="16"/>
        <v>65363.636363636368</v>
      </c>
      <c r="J15" s="13">
        <f t="shared" si="17"/>
        <v>6848.484848484849</v>
      </c>
      <c r="K15" s="13">
        <f t="shared" si="11"/>
        <v>123666.66666666667</v>
      </c>
      <c r="M15" s="3">
        <v>960</v>
      </c>
      <c r="N15" s="1">
        <v>1356</v>
      </c>
      <c r="O15" s="3">
        <v>103</v>
      </c>
      <c r="P15" s="15">
        <f t="shared" si="1"/>
        <v>1459</v>
      </c>
      <c r="Q15" s="13">
        <v>33</v>
      </c>
      <c r="R15" s="13">
        <f t="shared" si="2"/>
        <v>29090.909090909092</v>
      </c>
      <c r="S15" s="13">
        <f t="shared" si="3"/>
        <v>41090.909090909096</v>
      </c>
      <c r="T15" s="13">
        <f t="shared" si="4"/>
        <v>3121.2121212121215</v>
      </c>
      <c r="U15" s="13">
        <f t="shared" si="12"/>
        <v>73303.030303030318</v>
      </c>
      <c r="V15" s="10">
        <f t="shared" si="13"/>
        <v>43.462897526501763</v>
      </c>
      <c r="W15" s="10">
        <f t="shared" si="13"/>
        <v>37.134909596662027</v>
      </c>
      <c r="X15" s="10">
        <f t="shared" si="13"/>
        <v>54.424778761061944</v>
      </c>
      <c r="Y15" s="10">
        <f t="shared" si="14"/>
        <v>40.725312423425621</v>
      </c>
    </row>
    <row r="16" spans="1:26" s="10" customFormat="1" x14ac:dyDescent="0.3">
      <c r="A16" s="14">
        <v>44762</v>
      </c>
      <c r="B16" s="16" t="s">
        <v>41</v>
      </c>
      <c r="C16" s="15">
        <v>1755</v>
      </c>
      <c r="D16" s="15">
        <v>2087</v>
      </c>
      <c r="E16" s="16">
        <v>263</v>
      </c>
      <c r="F16" s="15">
        <f>+D16+E16</f>
        <v>2350</v>
      </c>
      <c r="G16" s="13">
        <v>33</v>
      </c>
      <c r="H16" s="13">
        <f t="shared" si="15"/>
        <v>53181.818181818184</v>
      </c>
      <c r="I16" s="13">
        <f t="shared" si="16"/>
        <v>63242.424242424247</v>
      </c>
      <c r="J16" s="13">
        <f t="shared" si="17"/>
        <v>7969.69696969697</v>
      </c>
      <c r="K16" s="13">
        <f t="shared" si="11"/>
        <v>124393.93939393941</v>
      </c>
      <c r="M16" s="1">
        <v>1129</v>
      </c>
      <c r="N16" s="1">
        <v>1702</v>
      </c>
      <c r="O16" s="3">
        <v>99</v>
      </c>
      <c r="P16" s="15">
        <f t="shared" si="1"/>
        <v>1801</v>
      </c>
      <c r="Q16" s="13">
        <v>33</v>
      </c>
      <c r="R16" s="13">
        <f t="shared" si="2"/>
        <v>34212.121212121216</v>
      </c>
      <c r="S16" s="13">
        <f t="shared" si="3"/>
        <v>51575.757575757576</v>
      </c>
      <c r="T16" s="13">
        <f t="shared" si="4"/>
        <v>3000</v>
      </c>
      <c r="U16" s="13">
        <f t="shared" si="12"/>
        <v>88787.878787878784</v>
      </c>
      <c r="V16" s="10">
        <f t="shared" si="13"/>
        <v>35.669515669515668</v>
      </c>
      <c r="W16" s="10">
        <f t="shared" si="13"/>
        <v>18.447532343076194</v>
      </c>
      <c r="X16" s="10">
        <f t="shared" si="13"/>
        <v>62.357414448669203</v>
      </c>
      <c r="Y16" s="10">
        <f t="shared" si="14"/>
        <v>28.623629719853849</v>
      </c>
    </row>
    <row r="17" spans="1:26" s="10" customFormat="1" x14ac:dyDescent="0.3">
      <c r="A17" s="14"/>
      <c r="B17" s="16"/>
      <c r="C17" s="16"/>
      <c r="E17" s="15"/>
      <c r="F17" s="15"/>
      <c r="G17" s="13"/>
      <c r="H17" s="13"/>
      <c r="I17" s="13"/>
      <c r="J17" s="13"/>
      <c r="K17" s="13"/>
      <c r="O17" s="15"/>
      <c r="P17" s="15"/>
      <c r="Q17" s="13"/>
      <c r="R17" s="13"/>
      <c r="S17" s="13"/>
      <c r="X17" s="13"/>
    </row>
    <row r="18" spans="1:26" s="10" customFormat="1" x14ac:dyDescent="0.3">
      <c r="A18" s="14"/>
      <c r="B18" s="16"/>
      <c r="C18" s="16"/>
      <c r="E18" s="15"/>
      <c r="F18" s="15"/>
      <c r="G18" s="13"/>
      <c r="H18" s="13"/>
      <c r="I18" s="13"/>
      <c r="J18" s="13"/>
      <c r="K18" s="13"/>
      <c r="O18" s="15"/>
      <c r="P18" s="15"/>
      <c r="Q18" s="13"/>
      <c r="R18" s="13"/>
      <c r="S18" s="13"/>
      <c r="X18" s="13"/>
    </row>
    <row r="19" spans="1:26" s="10" customFormat="1" x14ac:dyDescent="0.3">
      <c r="A19" s="14"/>
      <c r="B19" s="16"/>
      <c r="C19" s="16"/>
      <c r="E19" s="15"/>
      <c r="F19" s="15"/>
      <c r="G19" s="13"/>
      <c r="H19" s="13"/>
      <c r="I19" s="13"/>
      <c r="J19" s="13"/>
      <c r="K19" s="13"/>
      <c r="O19" s="15"/>
      <c r="P19" s="15"/>
      <c r="Q19" s="13"/>
      <c r="R19" s="13"/>
      <c r="S19" s="13"/>
      <c r="X19" s="13"/>
    </row>
    <row r="20" spans="1:26" s="10" customFormat="1" x14ac:dyDescent="0.3">
      <c r="A20" s="14"/>
      <c r="B20" s="16"/>
      <c r="C20" s="16"/>
      <c r="E20" s="15"/>
      <c r="F20" s="15"/>
      <c r="G20" s="13"/>
      <c r="H20" s="13"/>
      <c r="I20" s="13"/>
      <c r="J20" s="13"/>
      <c r="K20" s="13"/>
      <c r="O20" s="15"/>
      <c r="P20" s="15"/>
      <c r="Q20" s="13"/>
      <c r="R20" s="13"/>
      <c r="S20" s="13"/>
      <c r="X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 t="s">
        <v>68</v>
      </c>
      <c r="H22" s="10" t="s">
        <v>69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/>
      <c r="E23" s="10"/>
      <c r="F23" s="10"/>
      <c r="G23" s="13">
        <f>AVERAGE(H4:H20)</f>
        <v>53094.696969696975</v>
      </c>
      <c r="H23" s="13">
        <f>_xlfn.STDEV.S(H4:H20)</f>
        <v>2292.6650717697808</v>
      </c>
      <c r="I23" s="13"/>
      <c r="J23" s="13"/>
      <c r="K23" s="13"/>
      <c r="L23" s="10"/>
      <c r="M23" s="10"/>
      <c r="N23" s="10"/>
      <c r="O23" s="10"/>
      <c r="P23" s="10"/>
      <c r="Q23" s="10" t="s">
        <v>192</v>
      </c>
      <c r="R23" s="10"/>
      <c r="S23" s="10"/>
      <c r="T23" s="10">
        <f>AVERAGE(T5:T20)</f>
        <v>3056.818181818182</v>
      </c>
      <c r="U23" s="10"/>
      <c r="V23" s="10"/>
      <c r="W23" s="10"/>
      <c r="X23" s="13"/>
      <c r="Y23" s="10"/>
      <c r="Z23" s="10"/>
    </row>
    <row r="24" spans="1:26" x14ac:dyDescent="0.3">
      <c r="A24" s="10"/>
      <c r="B24" s="10"/>
      <c r="C24" s="10"/>
      <c r="D24" s="10"/>
      <c r="E24" s="10"/>
      <c r="F24" s="10">
        <v>8</v>
      </c>
      <c r="G24" s="13">
        <f>AVERAGE(H13:H20)</f>
        <v>51416.666666666672</v>
      </c>
      <c r="H24" s="13">
        <f>_xlfn.STDEV.S(H13:H20)</f>
        <v>1304.1749729094122</v>
      </c>
      <c r="I24" s="13"/>
      <c r="J24" s="13"/>
      <c r="K24" s="13"/>
      <c r="L24" s="10"/>
      <c r="M24" s="10"/>
      <c r="N24" s="10"/>
      <c r="O24" s="10"/>
      <c r="P24" s="10">
        <v>8</v>
      </c>
      <c r="Q24" s="13">
        <f>AVERAGE(T13:T20)</f>
        <v>2878.787878787879</v>
      </c>
      <c r="R24" s="13"/>
      <c r="S24" s="13"/>
      <c r="T24" s="13">
        <f>_xlfn.STDEV.S(T13:T20)</f>
        <v>328.24397594488732</v>
      </c>
      <c r="U24" s="13"/>
      <c r="V24" s="13"/>
      <c r="W24" s="10"/>
      <c r="X24" s="10"/>
      <c r="Y24" s="10"/>
      <c r="Z24" s="10"/>
    </row>
    <row r="25" spans="1:26" x14ac:dyDescent="0.3">
      <c r="A25" s="10"/>
      <c r="B25" s="10" t="s">
        <v>55</v>
      </c>
      <c r="C25" s="10"/>
      <c r="D25" s="10"/>
      <c r="E25" s="10"/>
      <c r="F25" s="10">
        <v>7.5</v>
      </c>
      <c r="G25" s="13">
        <f>AVERAGE(H5:H12)</f>
        <v>54772.727272727279</v>
      </c>
      <c r="H25" s="13">
        <f>_xlfn.STDEV.S(H6:H12)</f>
        <v>2045.6228886954764</v>
      </c>
      <c r="I25" s="13"/>
      <c r="J25" s="13"/>
      <c r="K25" s="13"/>
      <c r="L25" s="10"/>
      <c r="M25" s="10"/>
      <c r="N25" s="10"/>
      <c r="O25" s="10"/>
      <c r="P25" s="10">
        <v>7.5</v>
      </c>
      <c r="Q25" s="13">
        <f>AVERAGE(T5:T12)</f>
        <v>3234.848484848485</v>
      </c>
      <c r="R25" s="13"/>
      <c r="S25" s="13"/>
      <c r="T25" s="13">
        <f>_xlfn.STDEV.S(T5:T12)</f>
        <v>782.56756818541464</v>
      </c>
      <c r="U25" s="13"/>
      <c r="V25" s="13"/>
      <c r="W25" s="10"/>
      <c r="X25" s="10"/>
      <c r="Y25" s="10"/>
      <c r="Z25" s="10"/>
    </row>
    <row r="26" spans="1:26" x14ac:dyDescent="0.3">
      <c r="A26" s="10"/>
      <c r="B26" s="10" t="s">
        <v>56</v>
      </c>
      <c r="C26" s="10"/>
      <c r="D26" s="10" t="s">
        <v>57</v>
      </c>
      <c r="E26" s="10"/>
      <c r="F26" s="10"/>
      <c r="G26" s="10"/>
      <c r="H26" s="10"/>
      <c r="I26" s="10"/>
      <c r="J26" s="10"/>
      <c r="K26" s="10"/>
      <c r="L26" s="10"/>
      <c r="M26" s="10"/>
      <c r="N26" s="10" t="s">
        <v>240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0" t="s">
        <v>0</v>
      </c>
      <c r="C27" s="10"/>
      <c r="D27" s="10" t="s">
        <v>0</v>
      </c>
      <c r="E27" s="10" t="s">
        <v>1</v>
      </c>
      <c r="F27" s="10" t="s">
        <v>127</v>
      </c>
      <c r="G27" s="13" t="s">
        <v>190</v>
      </c>
      <c r="H27" s="13" t="s">
        <v>191</v>
      </c>
      <c r="I27" s="13"/>
      <c r="J27" s="13"/>
      <c r="K27" s="1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 t="s">
        <v>174</v>
      </c>
      <c r="B28" s="10">
        <v>26875</v>
      </c>
      <c r="C28" s="10"/>
      <c r="D28" s="10">
        <v>8234</v>
      </c>
      <c r="E28" s="15">
        <v>50</v>
      </c>
      <c r="F28" s="15">
        <f>B28+D28</f>
        <v>35109</v>
      </c>
      <c r="G28" s="10">
        <f>(1000/E28)*F28</f>
        <v>702180</v>
      </c>
      <c r="H28" s="10">
        <f>(1000/E28)*B28</f>
        <v>537500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 t="s">
        <v>182</v>
      </c>
      <c r="B29" s="10"/>
      <c r="C29" s="10"/>
      <c r="D29" s="10"/>
      <c r="E29" s="15">
        <v>50</v>
      </c>
      <c r="F29" s="15">
        <f t="shared" ref="F29:F39" si="18">B29+D29</f>
        <v>0</v>
      </c>
      <c r="G29" s="10">
        <f t="shared" ref="G29:G39" si="19">(1000/E29)*F29</f>
        <v>0</v>
      </c>
      <c r="H29" s="10">
        <f t="shared" ref="H29:H37" si="20">(1000/E29)*B29</f>
        <v>0</v>
      </c>
      <c r="I29" s="10"/>
      <c r="J29" s="10"/>
      <c r="K29" s="10"/>
      <c r="L29" s="17"/>
      <c r="M29" s="10">
        <v>27620692416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 t="s">
        <v>188</v>
      </c>
      <c r="B30" s="10"/>
      <c r="C30" s="10"/>
      <c r="D30" s="10"/>
      <c r="E30" s="15">
        <v>50</v>
      </c>
      <c r="F30" s="15">
        <f t="shared" si="18"/>
        <v>0</v>
      </c>
      <c r="G30" s="10">
        <f t="shared" si="19"/>
        <v>0</v>
      </c>
      <c r="H30" s="10">
        <f t="shared" si="20"/>
        <v>0</v>
      </c>
      <c r="I30" s="10"/>
      <c r="J30" s="10"/>
      <c r="K30" s="10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A31" s="10" t="s">
        <v>175</v>
      </c>
      <c r="B31" s="10"/>
      <c r="C31" s="10"/>
      <c r="D31" s="10"/>
      <c r="E31" s="15">
        <v>50</v>
      </c>
      <c r="F31" s="15">
        <f t="shared" si="18"/>
        <v>0</v>
      </c>
      <c r="G31" s="10">
        <f t="shared" si="19"/>
        <v>0</v>
      </c>
      <c r="H31" s="10">
        <f t="shared" si="20"/>
        <v>0</v>
      </c>
      <c r="I31" s="10"/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A32" s="10" t="s">
        <v>182</v>
      </c>
      <c r="B32" s="10"/>
      <c r="C32" s="10"/>
      <c r="D32" s="10"/>
      <c r="E32" s="15">
        <v>50</v>
      </c>
      <c r="F32" s="15">
        <f t="shared" si="18"/>
        <v>0</v>
      </c>
      <c r="G32" s="10">
        <f t="shared" si="19"/>
        <v>0</v>
      </c>
      <c r="H32" s="10">
        <f t="shared" si="20"/>
        <v>0</v>
      </c>
      <c r="I32" s="10"/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s="10" t="s">
        <v>188</v>
      </c>
      <c r="B33" s="10"/>
      <c r="C33" s="10"/>
      <c r="D33" s="10"/>
      <c r="E33" s="15">
        <v>50</v>
      </c>
      <c r="F33" s="15">
        <f t="shared" si="18"/>
        <v>0</v>
      </c>
      <c r="G33" s="10">
        <f t="shared" si="19"/>
        <v>0</v>
      </c>
      <c r="H33" s="10">
        <f t="shared" si="20"/>
        <v>0</v>
      </c>
      <c r="I33" s="10"/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s="10"/>
      <c r="B34" s="10"/>
      <c r="C34" s="10"/>
      <c r="D34" s="10"/>
      <c r="E34" s="15"/>
      <c r="F34" s="1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s="10" t="s">
        <v>245</v>
      </c>
      <c r="B35" s="10"/>
      <c r="C35" s="10"/>
      <c r="D35" s="10"/>
      <c r="E35" s="15"/>
      <c r="F35" s="15"/>
      <c r="G35" s="10"/>
      <c r="H35" s="10"/>
      <c r="I35" s="10"/>
      <c r="J35" s="10"/>
      <c r="K35" s="10"/>
      <c r="L35" s="10" t="s">
        <v>247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A36" s="10" t="s">
        <v>213</v>
      </c>
      <c r="B36" s="10"/>
      <c r="C36" s="10"/>
      <c r="D36" s="10"/>
      <c r="E36" s="15">
        <v>50</v>
      </c>
      <c r="F36" s="15">
        <f t="shared" si="18"/>
        <v>0</v>
      </c>
      <c r="G36" s="10">
        <f t="shared" si="19"/>
        <v>0</v>
      </c>
      <c r="H36" s="10">
        <f t="shared" si="20"/>
        <v>0</v>
      </c>
      <c r="I36" s="10"/>
      <c r="J36" s="10"/>
      <c r="K36" s="10"/>
      <c r="L36" s="10" t="e">
        <f>(H36-H37)/H36*100</f>
        <v>#DIV/0!</v>
      </c>
      <c r="M36" s="10" t="e">
        <f>(D36-D37)/D36</f>
        <v>#DIV/0!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s="10" t="s">
        <v>214</v>
      </c>
      <c r="B37" s="15"/>
      <c r="C37" s="15"/>
      <c r="D37" s="10"/>
      <c r="E37" s="15">
        <v>50</v>
      </c>
      <c r="F37" s="15">
        <f t="shared" si="18"/>
        <v>0</v>
      </c>
      <c r="G37" s="10">
        <f t="shared" si="19"/>
        <v>0</v>
      </c>
      <c r="H37" s="10">
        <f t="shared" si="20"/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s="10"/>
      <c r="B38" s="10"/>
      <c r="C38" s="10"/>
      <c r="D38" s="10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s="10" t="s">
        <v>228</v>
      </c>
      <c r="B39" s="10">
        <v>75</v>
      </c>
      <c r="C39" s="10"/>
      <c r="D39" s="10">
        <v>4244</v>
      </c>
      <c r="E39" s="15">
        <v>50</v>
      </c>
      <c r="F39" s="15">
        <f t="shared" si="18"/>
        <v>4319</v>
      </c>
      <c r="G39" s="10">
        <f t="shared" si="19"/>
        <v>86380</v>
      </c>
      <c r="H39" s="10">
        <f>(1000/E39)*B39</f>
        <v>1500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s="10"/>
      <c r="B40" s="15"/>
      <c r="C40" s="15"/>
      <c r="D40" s="10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s="10"/>
      <c r="B41" s="10"/>
      <c r="C41" s="10"/>
      <c r="D41" s="10"/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s="10"/>
      <c r="B42" s="10"/>
      <c r="C42" s="10"/>
      <c r="D42" s="10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s="10"/>
      <c r="B43" s="15"/>
      <c r="C43" s="15"/>
      <c r="D43" s="10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s="10"/>
      <c r="B44" s="10"/>
      <c r="C44" s="10"/>
      <c r="D44" s="10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s="10"/>
      <c r="B45" s="15"/>
      <c r="C45" s="15"/>
      <c r="D45" s="10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s="10"/>
      <c r="B46" s="10" t="s">
        <v>55</v>
      </c>
      <c r="C46" s="10"/>
      <c r="D46" s="10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s="10"/>
      <c r="B47" s="10" t="s">
        <v>57</v>
      </c>
      <c r="C47" s="10" t="s">
        <v>266</v>
      </c>
      <c r="D47" s="10" t="s">
        <v>267</v>
      </c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s="2"/>
      <c r="B48" s="17" t="s">
        <v>0</v>
      </c>
      <c r="C48" s="17" t="s">
        <v>0</v>
      </c>
      <c r="D48" t="s">
        <v>0</v>
      </c>
    </row>
    <row r="49" spans="1:11" x14ac:dyDescent="0.3">
      <c r="A49" s="10" t="s">
        <v>295</v>
      </c>
      <c r="B49" s="15">
        <v>1653</v>
      </c>
      <c r="C49" s="15">
        <v>1979</v>
      </c>
      <c r="D49" s="16">
        <v>260</v>
      </c>
      <c r="E49" s="15"/>
      <c r="F49" s="15"/>
      <c r="G49" s="10"/>
      <c r="H49" s="10"/>
      <c r="I49" s="10"/>
      <c r="J49" s="10"/>
      <c r="K49" s="10"/>
    </row>
    <row r="50" spans="1:11" x14ac:dyDescent="0.3">
      <c r="A50" s="10" t="s">
        <v>296</v>
      </c>
      <c r="B50" s="15">
        <v>1681</v>
      </c>
      <c r="C50" s="15">
        <v>2036</v>
      </c>
      <c r="D50" s="16">
        <v>211</v>
      </c>
      <c r="E50" s="10"/>
      <c r="F50" s="15"/>
      <c r="G50" s="10"/>
      <c r="H50" s="10"/>
      <c r="I50" s="10"/>
      <c r="J50" s="10"/>
      <c r="K50" s="10"/>
    </row>
    <row r="51" spans="1:11" x14ac:dyDescent="0.3">
      <c r="A51" s="10" t="s">
        <v>297</v>
      </c>
      <c r="B51" s="15">
        <v>1698</v>
      </c>
      <c r="C51" s="15">
        <v>2157</v>
      </c>
      <c r="D51" s="16">
        <v>226</v>
      </c>
      <c r="E51" s="10"/>
      <c r="F51" s="15"/>
      <c r="G51" s="10"/>
      <c r="H51" s="10"/>
      <c r="I51" s="10"/>
      <c r="J51" s="10"/>
      <c r="K51" s="10"/>
    </row>
    <row r="52" spans="1:11" x14ac:dyDescent="0.3">
      <c r="A52" s="10" t="s">
        <v>298</v>
      </c>
      <c r="B52" s="15">
        <v>1755</v>
      </c>
      <c r="C52" s="15">
        <v>2087</v>
      </c>
      <c r="D52" s="16">
        <v>263</v>
      </c>
      <c r="E52" s="10"/>
      <c r="F52" s="15"/>
      <c r="G52" s="10"/>
      <c r="H52" s="10"/>
      <c r="I52" s="10"/>
      <c r="J52" s="10"/>
      <c r="K52" s="10"/>
    </row>
    <row r="53" spans="1:11" x14ac:dyDescent="0.3">
      <c r="A53" s="10" t="s">
        <v>299</v>
      </c>
      <c r="B53" s="15">
        <v>1833</v>
      </c>
      <c r="C53" s="15">
        <v>2238</v>
      </c>
      <c r="D53" s="16">
        <v>271</v>
      </c>
      <c r="E53" s="10"/>
      <c r="F53" s="15"/>
      <c r="G53" s="15"/>
      <c r="H53" s="10"/>
      <c r="I53" s="10"/>
      <c r="J53" s="10"/>
      <c r="K53" s="10"/>
    </row>
    <row r="54" spans="1:11" x14ac:dyDescent="0.3">
      <c r="A54" s="2" t="s">
        <v>300</v>
      </c>
      <c r="B54" s="15">
        <v>1723</v>
      </c>
      <c r="C54" s="15">
        <v>2213</v>
      </c>
      <c r="D54" s="3">
        <v>291</v>
      </c>
    </row>
    <row r="55" spans="1:11" x14ac:dyDescent="0.3">
      <c r="A55" s="10" t="s">
        <v>301</v>
      </c>
      <c r="B55" s="15">
        <v>1822</v>
      </c>
      <c r="C55" s="15">
        <v>2340</v>
      </c>
      <c r="D55" s="16">
        <v>280</v>
      </c>
      <c r="E55" s="15"/>
      <c r="F55" s="15"/>
      <c r="G55" s="10"/>
      <c r="H55" s="10"/>
      <c r="I55" s="10"/>
      <c r="J55" s="10"/>
      <c r="K55" s="10"/>
    </row>
    <row r="56" spans="1:11" x14ac:dyDescent="0.3">
      <c r="A56" s="10" t="s">
        <v>302</v>
      </c>
      <c r="B56" s="15">
        <v>1852</v>
      </c>
      <c r="C56" s="15">
        <v>2380</v>
      </c>
      <c r="D56" s="16">
        <v>212</v>
      </c>
      <c r="E56" s="10"/>
      <c r="F56" s="15"/>
      <c r="G56" s="10"/>
      <c r="H56" s="10"/>
      <c r="I56" s="10"/>
      <c r="J56" s="10"/>
      <c r="K56" s="10"/>
    </row>
    <row r="57" spans="1:11" x14ac:dyDescent="0.3">
      <c r="A57" s="10" t="s">
        <v>303</v>
      </c>
      <c r="B57" s="16">
        <v>775</v>
      </c>
      <c r="C57" s="15">
        <v>1259</v>
      </c>
      <c r="D57" s="16">
        <v>79</v>
      </c>
      <c r="E57" s="10"/>
      <c r="F57" s="15"/>
      <c r="G57" s="10"/>
      <c r="H57" s="10"/>
      <c r="I57" s="10"/>
      <c r="J57" s="10"/>
      <c r="K57" s="10"/>
    </row>
    <row r="58" spans="1:11" x14ac:dyDescent="0.3">
      <c r="A58" s="10" t="s">
        <v>304</v>
      </c>
      <c r="B58" s="15">
        <v>1114</v>
      </c>
      <c r="C58" s="15">
        <v>1487</v>
      </c>
      <c r="D58" s="16">
        <v>99</v>
      </c>
      <c r="E58" s="10"/>
      <c r="F58" s="15"/>
      <c r="G58" s="10"/>
      <c r="H58" s="10"/>
      <c r="I58" s="10"/>
      <c r="J58" s="10"/>
      <c r="K58" s="10"/>
    </row>
    <row r="59" spans="1:11" x14ac:dyDescent="0.3">
      <c r="A59" t="s">
        <v>305</v>
      </c>
      <c r="B59" s="3">
        <v>960</v>
      </c>
      <c r="C59" s="1">
        <v>1356</v>
      </c>
      <c r="D59" s="3">
        <v>103</v>
      </c>
    </row>
    <row r="60" spans="1:11" x14ac:dyDescent="0.3">
      <c r="A60" t="s">
        <v>306</v>
      </c>
      <c r="B60" s="1">
        <v>1129</v>
      </c>
      <c r="C60" s="1">
        <v>1702</v>
      </c>
      <c r="D60" s="3">
        <v>99</v>
      </c>
    </row>
    <row r="61" spans="1:11" x14ac:dyDescent="0.3">
      <c r="A61" t="s">
        <v>307</v>
      </c>
      <c r="B61" s="1">
        <v>1039</v>
      </c>
      <c r="C61" s="1">
        <v>1485</v>
      </c>
      <c r="D61" s="3">
        <v>97</v>
      </c>
    </row>
    <row r="62" spans="1:11" x14ac:dyDescent="0.3">
      <c r="A62" t="s">
        <v>308</v>
      </c>
      <c r="B62" s="1">
        <v>1109</v>
      </c>
      <c r="C62" s="1">
        <v>1648</v>
      </c>
      <c r="D62" s="3">
        <v>113</v>
      </c>
    </row>
    <row r="63" spans="1:11" x14ac:dyDescent="0.3">
      <c r="A63" t="s">
        <v>309</v>
      </c>
      <c r="B63" s="1">
        <v>1268</v>
      </c>
      <c r="C63" s="1">
        <v>1776</v>
      </c>
      <c r="D63" s="3">
        <v>139</v>
      </c>
    </row>
    <row r="64" spans="1:11" x14ac:dyDescent="0.3">
      <c r="A64" t="s">
        <v>310</v>
      </c>
      <c r="B64" s="1">
        <v>1039</v>
      </c>
      <c r="C64" s="1">
        <v>1466</v>
      </c>
      <c r="D64" s="3">
        <v>78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workbookViewId="0">
      <selection activeCell="G19" sqref="G19"/>
    </sheetView>
  </sheetViews>
  <sheetFormatPr defaultRowHeight="14.4" x14ac:dyDescent="0.3"/>
  <cols>
    <col min="1" max="1" width="16.5546875" customWidth="1"/>
    <col min="8" max="11" width="12.88671875" customWidth="1"/>
    <col min="13" max="13" width="12" bestFit="1" customWidth="1"/>
  </cols>
  <sheetData>
    <row r="1" spans="1:26" x14ac:dyDescent="0.3">
      <c r="A1" s="16"/>
      <c r="B1" s="10" t="s">
        <v>4</v>
      </c>
      <c r="C1" s="10"/>
      <c r="D1" s="10"/>
      <c r="E1" s="10"/>
      <c r="F1" s="13"/>
      <c r="G1" s="13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 t="s">
        <v>5</v>
      </c>
      <c r="C2" s="10"/>
      <c r="D2" s="10"/>
      <c r="E2" s="10"/>
      <c r="F2" s="13"/>
      <c r="G2" s="13"/>
      <c r="H2" s="10"/>
      <c r="I2" s="10"/>
      <c r="J2" s="10"/>
      <c r="K2" s="10"/>
      <c r="L2" s="10"/>
      <c r="M2" s="10" t="s">
        <v>5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6" t="s">
        <v>269</v>
      </c>
      <c r="F3" s="10" t="s">
        <v>60</v>
      </c>
      <c r="G3" s="13" t="s">
        <v>1</v>
      </c>
      <c r="H3" s="13" t="s">
        <v>286</v>
      </c>
      <c r="I3" s="13" t="s">
        <v>287</v>
      </c>
      <c r="J3" s="13" t="s">
        <v>288</v>
      </c>
      <c r="K3" s="13" t="s">
        <v>293</v>
      </c>
      <c r="L3" s="10"/>
      <c r="M3" s="10" t="s">
        <v>58</v>
      </c>
      <c r="N3" s="10" t="s">
        <v>59</v>
      </c>
      <c r="O3" s="16" t="s">
        <v>269</v>
      </c>
      <c r="P3" s="10" t="s">
        <v>60</v>
      </c>
      <c r="Q3" s="13" t="s">
        <v>1</v>
      </c>
      <c r="R3" s="13" t="s">
        <v>286</v>
      </c>
      <c r="S3" s="13" t="s">
        <v>287</v>
      </c>
      <c r="T3" s="13" t="s">
        <v>288</v>
      </c>
      <c r="U3" s="13" t="s">
        <v>293</v>
      </c>
      <c r="V3" s="13" t="s">
        <v>289</v>
      </c>
      <c r="W3" s="17" t="s">
        <v>290</v>
      </c>
      <c r="X3" s="13" t="s">
        <v>291</v>
      </c>
      <c r="Y3" s="13" t="s">
        <v>292</v>
      </c>
      <c r="Z3" s="10"/>
    </row>
    <row r="4" spans="1:26" s="10" customFormat="1" x14ac:dyDescent="0.3">
      <c r="A4" s="14"/>
      <c r="B4" s="25"/>
      <c r="C4" s="25"/>
      <c r="E4" s="15"/>
      <c r="F4" s="15"/>
      <c r="G4" s="13"/>
      <c r="H4" s="13"/>
      <c r="I4" s="13"/>
      <c r="J4" s="13"/>
      <c r="K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44767</v>
      </c>
      <c r="B5" s="16" t="s">
        <v>37</v>
      </c>
      <c r="C5" s="15">
        <v>1951</v>
      </c>
      <c r="D5" s="15">
        <v>2266</v>
      </c>
      <c r="E5" s="10">
        <v>174</v>
      </c>
      <c r="F5" s="15">
        <f t="shared" ref="F5:F14" si="0">+D5+E5</f>
        <v>2440</v>
      </c>
      <c r="G5" s="13">
        <v>33</v>
      </c>
      <c r="H5" s="13">
        <f>(1000/G5)*C5</f>
        <v>59121.212121212127</v>
      </c>
      <c r="I5" s="13">
        <f>(1000/G5)*D5</f>
        <v>68666.666666666672</v>
      </c>
      <c r="J5" s="13">
        <f>(1000/G5)*E5</f>
        <v>5272.727272727273</v>
      </c>
      <c r="K5" s="13">
        <f>H5+I5+J5</f>
        <v>133060.60606060608</v>
      </c>
      <c r="M5" s="10">
        <v>879</v>
      </c>
      <c r="N5" s="15">
        <v>1171</v>
      </c>
      <c r="O5" s="10">
        <v>63</v>
      </c>
      <c r="P5" s="15">
        <f t="shared" ref="P5:P16" si="1">+N5+O5</f>
        <v>1234</v>
      </c>
      <c r="Q5" s="13">
        <v>33</v>
      </c>
      <c r="R5" s="13">
        <f t="shared" ref="R5:R16" si="2">(1000/Q5)*M5</f>
        <v>26636.363636363636</v>
      </c>
      <c r="S5" s="13">
        <f t="shared" ref="S5:S16" si="3">(1000/Q5)*N5</f>
        <v>35484.848484848488</v>
      </c>
      <c r="T5" s="13">
        <f t="shared" ref="T5:T16" si="4">(1000/Q5)*O5</f>
        <v>1909.0909090909092</v>
      </c>
      <c r="U5" s="13">
        <f>R5+S5+T5</f>
        <v>64030.303030303039</v>
      </c>
      <c r="V5" s="10">
        <f>(H5-R5)/H5*100</f>
        <v>54.946181445412613</v>
      </c>
      <c r="W5" s="10">
        <f>(I5-S5)/I5*100</f>
        <v>48.323036187113857</v>
      </c>
      <c r="X5" s="10">
        <f>(J5-T5)/J5*100</f>
        <v>63.793103448275865</v>
      </c>
      <c r="Y5" s="10">
        <f>(K5-U5)/K5*100</f>
        <v>51.878843088134815</v>
      </c>
    </row>
    <row r="6" spans="1:26" s="10" customFormat="1" x14ac:dyDescent="0.3">
      <c r="A6" s="14">
        <v>44767</v>
      </c>
      <c r="B6" s="16" t="s">
        <v>39</v>
      </c>
      <c r="C6" s="15">
        <v>1922</v>
      </c>
      <c r="D6" s="15">
        <v>2193</v>
      </c>
      <c r="E6" s="10">
        <v>142</v>
      </c>
      <c r="F6" s="15">
        <f t="shared" si="0"/>
        <v>2335</v>
      </c>
      <c r="G6" s="13">
        <v>33</v>
      </c>
      <c r="H6" s="13">
        <f t="shared" ref="H6:H8" si="5">(1000/G6)*C6</f>
        <v>58242.424242424247</v>
      </c>
      <c r="I6" s="13">
        <f t="shared" ref="I6:I8" si="6">(1000/G6)*D6</f>
        <v>66454.545454545456</v>
      </c>
      <c r="J6" s="13">
        <f t="shared" ref="J6:J8" si="7">(1000/G6)*E6</f>
        <v>4303.030303030303</v>
      </c>
      <c r="K6" s="13">
        <f t="shared" ref="K6:K8" si="8">H6+I6+J6</f>
        <v>129000</v>
      </c>
      <c r="L6" s="10" t="s">
        <v>194</v>
      </c>
      <c r="M6" s="15">
        <v>1089</v>
      </c>
      <c r="N6" s="15">
        <v>1357</v>
      </c>
      <c r="O6" s="10">
        <v>59</v>
      </c>
      <c r="P6" s="15">
        <f t="shared" si="1"/>
        <v>1416</v>
      </c>
      <c r="Q6" s="13">
        <v>33</v>
      </c>
      <c r="R6" s="13">
        <f t="shared" si="2"/>
        <v>33000</v>
      </c>
      <c r="S6" s="13">
        <f t="shared" si="3"/>
        <v>41121.21212121212</v>
      </c>
      <c r="T6" s="13">
        <f t="shared" si="4"/>
        <v>1787.878787878788</v>
      </c>
      <c r="U6" s="13">
        <f t="shared" ref="U6:U8" si="9">R6+S6+T6</f>
        <v>75909.090909090912</v>
      </c>
      <c r="V6" s="10">
        <f t="shared" ref="V6:Y8" si="10">(H6-R6)/H6*100</f>
        <v>43.340270551508851</v>
      </c>
      <c r="W6" s="10">
        <f t="shared" si="10"/>
        <v>38.121295029639768</v>
      </c>
      <c r="X6" s="10">
        <f t="shared" si="10"/>
        <v>58.450704225352112</v>
      </c>
      <c r="Y6" s="10">
        <f t="shared" si="10"/>
        <v>41.155743481324876</v>
      </c>
    </row>
    <row r="7" spans="1:26" s="10" customFormat="1" x14ac:dyDescent="0.3">
      <c r="A7" s="14">
        <v>44767</v>
      </c>
      <c r="B7" s="16" t="s">
        <v>38</v>
      </c>
      <c r="C7" s="15">
        <v>1874</v>
      </c>
      <c r="D7" s="15">
        <v>2118</v>
      </c>
      <c r="E7" s="10">
        <v>164</v>
      </c>
      <c r="F7" s="15">
        <f t="shared" si="0"/>
        <v>2282</v>
      </c>
      <c r="G7" s="13">
        <v>33</v>
      </c>
      <c r="H7" s="13">
        <f t="shared" si="5"/>
        <v>56787.878787878792</v>
      </c>
      <c r="I7" s="13">
        <f t="shared" si="6"/>
        <v>64181.818181818184</v>
      </c>
      <c r="J7" s="13">
        <f t="shared" si="7"/>
        <v>4969.69696969697</v>
      </c>
      <c r="K7" s="13">
        <f t="shared" si="8"/>
        <v>125939.39393939395</v>
      </c>
      <c r="M7" s="10">
        <v>876</v>
      </c>
      <c r="N7" s="15">
        <v>1238</v>
      </c>
      <c r="O7" s="10">
        <v>41</v>
      </c>
      <c r="P7" s="15">
        <f t="shared" si="1"/>
        <v>1279</v>
      </c>
      <c r="Q7" s="13">
        <v>33</v>
      </c>
      <c r="R7" s="13">
        <f t="shared" si="2"/>
        <v>26545.454545454548</v>
      </c>
      <c r="S7" s="13">
        <f t="shared" si="3"/>
        <v>37515.15151515152</v>
      </c>
      <c r="T7" s="13">
        <f t="shared" si="4"/>
        <v>1242.4242424242425</v>
      </c>
      <c r="U7" s="13">
        <f t="shared" si="9"/>
        <v>65303.030303030304</v>
      </c>
      <c r="V7" s="10">
        <f t="shared" si="10"/>
        <v>53.255069370330844</v>
      </c>
      <c r="W7" s="10">
        <f t="shared" si="10"/>
        <v>41.548630783758256</v>
      </c>
      <c r="X7" s="10">
        <f t="shared" si="10"/>
        <v>75</v>
      </c>
      <c r="Y7" s="10">
        <f t="shared" si="10"/>
        <v>48.147256977863336</v>
      </c>
    </row>
    <row r="8" spans="1:26" s="10" customFormat="1" x14ac:dyDescent="0.3">
      <c r="A8" s="14">
        <v>44767</v>
      </c>
      <c r="B8" s="16" t="s">
        <v>36</v>
      </c>
      <c r="C8" s="15">
        <v>1956</v>
      </c>
      <c r="D8" s="15">
        <v>2225</v>
      </c>
      <c r="E8" s="10">
        <v>197</v>
      </c>
      <c r="F8" s="15">
        <f t="shared" si="0"/>
        <v>2422</v>
      </c>
      <c r="G8" s="13">
        <v>33</v>
      </c>
      <c r="H8" s="13">
        <f t="shared" si="5"/>
        <v>59272.727272727272</v>
      </c>
      <c r="I8" s="13">
        <f t="shared" si="6"/>
        <v>67424.242424242431</v>
      </c>
      <c r="J8" s="13">
        <f t="shared" si="7"/>
        <v>5969.69696969697</v>
      </c>
      <c r="K8" s="13">
        <f t="shared" si="8"/>
        <v>132666.66666666666</v>
      </c>
      <c r="M8" s="15">
        <v>1017</v>
      </c>
      <c r="N8" s="15">
        <v>1385</v>
      </c>
      <c r="O8" s="10">
        <v>64</v>
      </c>
      <c r="P8" s="15">
        <f t="shared" si="1"/>
        <v>1449</v>
      </c>
      <c r="Q8" s="13">
        <v>33</v>
      </c>
      <c r="R8" s="13">
        <f t="shared" si="2"/>
        <v>30818.18181818182</v>
      </c>
      <c r="S8" s="13">
        <f t="shared" si="3"/>
        <v>41969.696969696968</v>
      </c>
      <c r="T8" s="13">
        <f t="shared" si="4"/>
        <v>1939.3939393939395</v>
      </c>
      <c r="U8" s="13">
        <f t="shared" si="9"/>
        <v>74727.272727272721</v>
      </c>
      <c r="V8" s="10">
        <f t="shared" si="10"/>
        <v>48.006134969325146</v>
      </c>
      <c r="W8" s="10">
        <f t="shared" si="10"/>
        <v>37.752808988764052</v>
      </c>
      <c r="X8" s="10">
        <f t="shared" si="10"/>
        <v>67.512690355329951</v>
      </c>
      <c r="Y8" s="10">
        <f t="shared" si="10"/>
        <v>43.672910004568301</v>
      </c>
    </row>
    <row r="9" spans="1:26" s="10" customFormat="1" x14ac:dyDescent="0.3">
      <c r="A9" s="14"/>
      <c r="B9" s="16"/>
      <c r="C9" s="16"/>
      <c r="E9" s="15"/>
      <c r="F9" s="15"/>
      <c r="G9" s="13"/>
      <c r="H9" s="13"/>
      <c r="I9" s="13"/>
      <c r="J9" s="13"/>
      <c r="K9" s="13"/>
      <c r="O9" s="15"/>
      <c r="P9" s="15"/>
      <c r="Q9" s="13"/>
      <c r="R9" s="13"/>
      <c r="S9" s="13"/>
      <c r="T9" s="13"/>
      <c r="U9" s="13"/>
      <c r="X9" s="13"/>
    </row>
    <row r="10" spans="1:26" s="10" customFormat="1" x14ac:dyDescent="0.3">
      <c r="A10" s="14"/>
      <c r="B10" s="16"/>
      <c r="C10" s="16"/>
      <c r="E10" s="15"/>
      <c r="F10" s="15"/>
      <c r="G10" s="13"/>
      <c r="H10" s="13"/>
      <c r="I10" s="13"/>
      <c r="J10" s="13"/>
      <c r="K10" s="13"/>
      <c r="O10" s="15"/>
      <c r="P10" s="15"/>
      <c r="Q10" s="13"/>
      <c r="R10" s="13"/>
      <c r="S10" s="13"/>
      <c r="T10" s="13"/>
      <c r="U10" s="13"/>
      <c r="X10" s="13"/>
    </row>
    <row r="11" spans="1:26" s="10" customFormat="1" x14ac:dyDescent="0.3">
      <c r="A11" s="14"/>
      <c r="B11" s="16"/>
      <c r="C11" s="16"/>
      <c r="E11" s="15"/>
      <c r="F11" s="15"/>
      <c r="G11" s="13"/>
      <c r="H11" s="13"/>
      <c r="I11" s="13"/>
      <c r="J11" s="13"/>
      <c r="K11" s="13"/>
      <c r="O11" s="15"/>
      <c r="P11" s="15"/>
      <c r="Q11" s="13"/>
      <c r="R11" s="13"/>
      <c r="S11" s="13"/>
      <c r="T11" s="13"/>
      <c r="U11" s="13"/>
      <c r="X11" s="13"/>
    </row>
    <row r="12" spans="1:26" s="10" customFormat="1" x14ac:dyDescent="0.3">
      <c r="A12" s="14"/>
      <c r="B12" s="16"/>
      <c r="C12" s="16"/>
      <c r="E12" s="15"/>
      <c r="F12" s="15"/>
      <c r="G12" s="13"/>
      <c r="H12" s="13"/>
      <c r="I12" s="13"/>
      <c r="J12" s="13"/>
      <c r="K12" s="13"/>
      <c r="M12" s="10" t="s">
        <v>294</v>
      </c>
      <c r="N12" s="15"/>
      <c r="P12" s="15"/>
      <c r="Q12" s="13"/>
      <c r="R12" s="13"/>
      <c r="S12" s="13"/>
      <c r="T12" s="13"/>
      <c r="U12" s="13"/>
      <c r="X12" s="13"/>
      <c r="Y12" s="10" t="s">
        <v>294</v>
      </c>
    </row>
    <row r="13" spans="1:26" s="10" customFormat="1" x14ac:dyDescent="0.3">
      <c r="A13" s="14">
        <v>44767</v>
      </c>
      <c r="B13" s="16" t="s">
        <v>42</v>
      </c>
      <c r="C13" s="15">
        <v>1689</v>
      </c>
      <c r="D13" s="15">
        <v>2160</v>
      </c>
      <c r="E13" s="10">
        <v>170</v>
      </c>
      <c r="F13" s="15">
        <f>+D13+E13</f>
        <v>2330</v>
      </c>
      <c r="G13" s="13">
        <v>33</v>
      </c>
      <c r="H13" s="13">
        <f>(1000/G13)*C13</f>
        <v>51181.818181818184</v>
      </c>
      <c r="I13" s="13">
        <f>(1000/G13)*D13</f>
        <v>65454.545454545456</v>
      </c>
      <c r="J13" s="13">
        <f>(1000/G13)*E13</f>
        <v>5151.515151515152</v>
      </c>
      <c r="K13" s="13">
        <f t="shared" ref="K13:K16" si="11">H13+I13+J13</f>
        <v>121787.8787878788</v>
      </c>
      <c r="M13" s="10">
        <v>693</v>
      </c>
      <c r="N13" s="15">
        <v>1078</v>
      </c>
      <c r="O13" s="10">
        <v>54</v>
      </c>
      <c r="P13" s="15">
        <f t="shared" si="1"/>
        <v>1132</v>
      </c>
      <c r="Q13" s="13">
        <v>33</v>
      </c>
      <c r="R13" s="13">
        <f t="shared" si="2"/>
        <v>21000</v>
      </c>
      <c r="S13" s="13">
        <f t="shared" si="3"/>
        <v>32666.666666666668</v>
      </c>
      <c r="T13" s="13">
        <f t="shared" si="4"/>
        <v>1636.3636363636365</v>
      </c>
      <c r="U13" s="13">
        <f t="shared" ref="U13:U16" si="12">R13+S13+T13</f>
        <v>55303.030303030311</v>
      </c>
      <c r="V13" s="10">
        <f t="shared" ref="V13:Y16" si="13">(H13-R13)/H13*100</f>
        <v>58.96980461811723</v>
      </c>
      <c r="W13" s="10">
        <f t="shared" si="13"/>
        <v>50.092592592592588</v>
      </c>
      <c r="X13" s="10">
        <f t="shared" si="13"/>
        <v>68.235294117647058</v>
      </c>
      <c r="Y13" s="10">
        <f t="shared" si="13"/>
        <v>54.590694202537939</v>
      </c>
    </row>
    <row r="14" spans="1:26" s="10" customFormat="1" x14ac:dyDescent="0.3">
      <c r="A14" s="14">
        <v>44767</v>
      </c>
      <c r="B14" s="16" t="s">
        <v>43</v>
      </c>
      <c r="C14" s="15">
        <v>1638</v>
      </c>
      <c r="D14" s="15">
        <v>1798</v>
      </c>
      <c r="E14" s="10">
        <v>171</v>
      </c>
      <c r="F14" s="15">
        <f t="shared" si="0"/>
        <v>1969</v>
      </c>
      <c r="G14" s="13">
        <v>33</v>
      </c>
      <c r="H14" s="13">
        <f t="shared" ref="H14:H16" si="14">(1000/G14)*C14</f>
        <v>49636.36363636364</v>
      </c>
      <c r="I14" s="13">
        <f t="shared" ref="I14:I16" si="15">(1000/G14)*D14</f>
        <v>54484.848484848488</v>
      </c>
      <c r="J14" s="13">
        <f t="shared" ref="J14:J16" si="16">(1000/G14)*E14</f>
        <v>5181.818181818182</v>
      </c>
      <c r="K14" s="13">
        <f t="shared" si="11"/>
        <v>109303.0303030303</v>
      </c>
      <c r="M14" s="10">
        <v>926</v>
      </c>
      <c r="N14" s="15">
        <v>1196</v>
      </c>
      <c r="O14" s="10">
        <v>87</v>
      </c>
      <c r="P14" s="15">
        <f t="shared" si="1"/>
        <v>1283</v>
      </c>
      <c r="Q14" s="13">
        <v>33</v>
      </c>
      <c r="R14" s="13">
        <f t="shared" si="2"/>
        <v>28060.606060606064</v>
      </c>
      <c r="S14" s="13">
        <f t="shared" si="3"/>
        <v>36242.424242424247</v>
      </c>
      <c r="T14" s="13">
        <f t="shared" si="4"/>
        <v>2636.3636363636365</v>
      </c>
      <c r="U14" s="13">
        <f t="shared" si="12"/>
        <v>66939.393939393951</v>
      </c>
      <c r="V14" s="10">
        <f t="shared" si="13"/>
        <v>43.467643467643462</v>
      </c>
      <c r="W14" s="10">
        <f t="shared" si="13"/>
        <v>33.481646273637367</v>
      </c>
      <c r="X14" s="10">
        <f t="shared" si="13"/>
        <v>49.122807017543856</v>
      </c>
      <c r="Y14" s="10">
        <f t="shared" si="13"/>
        <v>38.75797061269752</v>
      </c>
    </row>
    <row r="15" spans="1:26" s="10" customFormat="1" x14ac:dyDescent="0.3">
      <c r="A15" s="14">
        <v>44767</v>
      </c>
      <c r="B15" s="16" t="s">
        <v>40</v>
      </c>
      <c r="C15" s="15">
        <v>1744</v>
      </c>
      <c r="D15" s="15">
        <v>1881</v>
      </c>
      <c r="E15" s="10">
        <v>125</v>
      </c>
      <c r="F15" s="15">
        <f>+D15+E15</f>
        <v>2006</v>
      </c>
      <c r="G15" s="13">
        <v>33</v>
      </c>
      <c r="H15" s="13">
        <f t="shared" si="14"/>
        <v>52848.484848484848</v>
      </c>
      <c r="I15" s="13">
        <f t="shared" si="15"/>
        <v>57000</v>
      </c>
      <c r="J15" s="13">
        <f t="shared" si="16"/>
        <v>3787.878787878788</v>
      </c>
      <c r="K15" s="13">
        <f t="shared" si="11"/>
        <v>113636.36363636363</v>
      </c>
      <c r="M15" s="10">
        <v>708</v>
      </c>
      <c r="N15" s="10">
        <v>927</v>
      </c>
      <c r="O15" s="10">
        <v>49</v>
      </c>
      <c r="P15" s="15">
        <f t="shared" si="1"/>
        <v>976</v>
      </c>
      <c r="Q15" s="13">
        <v>33</v>
      </c>
      <c r="R15" s="13">
        <f t="shared" si="2"/>
        <v>21454.545454545456</v>
      </c>
      <c r="S15" s="13">
        <f t="shared" si="3"/>
        <v>28090.909090909092</v>
      </c>
      <c r="T15" s="13">
        <f t="shared" si="4"/>
        <v>1484.848484848485</v>
      </c>
      <c r="U15" s="13">
        <f t="shared" si="12"/>
        <v>51030.303030303032</v>
      </c>
      <c r="V15" s="10">
        <f t="shared" si="13"/>
        <v>59.403669724770637</v>
      </c>
      <c r="W15" s="10">
        <f t="shared" si="13"/>
        <v>50.717703349282296</v>
      </c>
      <c r="X15" s="10">
        <f t="shared" si="13"/>
        <v>60.8</v>
      </c>
      <c r="Y15" s="10">
        <f t="shared" si="13"/>
        <v>55.093333333333327</v>
      </c>
    </row>
    <row r="16" spans="1:26" s="10" customFormat="1" x14ac:dyDescent="0.3">
      <c r="A16" s="14">
        <v>44767</v>
      </c>
      <c r="B16" s="16" t="s">
        <v>41</v>
      </c>
      <c r="C16" s="15">
        <v>1712</v>
      </c>
      <c r="D16" s="15">
        <v>1895</v>
      </c>
      <c r="E16" s="10">
        <v>117</v>
      </c>
      <c r="F16" s="15">
        <f>+D16+E16</f>
        <v>2012</v>
      </c>
      <c r="G16" s="13">
        <v>33</v>
      </c>
      <c r="H16" s="13">
        <f t="shared" si="14"/>
        <v>51878.78787878788</v>
      </c>
      <c r="I16" s="13">
        <f t="shared" si="15"/>
        <v>57424.242424242424</v>
      </c>
      <c r="J16" s="13">
        <f t="shared" si="16"/>
        <v>3545.4545454545455</v>
      </c>
      <c r="K16" s="13">
        <f t="shared" si="11"/>
        <v>112848.48484848485</v>
      </c>
      <c r="M16" s="10">
        <v>914</v>
      </c>
      <c r="N16" s="15">
        <v>1411</v>
      </c>
      <c r="O16" s="10">
        <v>56</v>
      </c>
      <c r="P16" s="15">
        <f t="shared" si="1"/>
        <v>1467</v>
      </c>
      <c r="Q16" s="13">
        <v>33</v>
      </c>
      <c r="R16" s="13">
        <f t="shared" si="2"/>
        <v>27696.9696969697</v>
      </c>
      <c r="S16" s="13">
        <f t="shared" si="3"/>
        <v>42757.57575757576</v>
      </c>
      <c r="T16" s="13">
        <f t="shared" si="4"/>
        <v>1696.969696969697</v>
      </c>
      <c r="U16" s="13">
        <f t="shared" si="12"/>
        <v>72151.515151515152</v>
      </c>
      <c r="V16" s="10">
        <f t="shared" si="13"/>
        <v>46.612149532710276</v>
      </c>
      <c r="W16" s="10">
        <f t="shared" si="13"/>
        <v>25.540897097625326</v>
      </c>
      <c r="X16" s="10">
        <f t="shared" si="13"/>
        <v>52.136752136752143</v>
      </c>
      <c r="Y16" s="10">
        <f t="shared" si="13"/>
        <v>36.063372717508059</v>
      </c>
    </row>
    <row r="17" spans="1:26" s="10" customFormat="1" x14ac:dyDescent="0.3">
      <c r="A17" s="14"/>
      <c r="B17" s="16"/>
      <c r="C17" s="16"/>
      <c r="E17" s="15"/>
      <c r="F17" s="15"/>
      <c r="G17" s="13"/>
      <c r="H17" s="13"/>
      <c r="I17" s="13"/>
      <c r="J17" s="13"/>
      <c r="K17" s="13"/>
      <c r="O17" s="15"/>
      <c r="P17" s="15"/>
      <c r="Q17" s="13"/>
      <c r="R17" s="13"/>
      <c r="S17" s="13"/>
      <c r="X17" s="13"/>
    </row>
    <row r="18" spans="1:26" s="10" customFormat="1" x14ac:dyDescent="0.3">
      <c r="A18" s="14"/>
      <c r="B18" s="16"/>
      <c r="C18" s="16"/>
      <c r="E18" s="15"/>
      <c r="F18" s="15"/>
      <c r="G18" s="13"/>
      <c r="H18" s="13"/>
      <c r="I18" s="13"/>
      <c r="J18" s="13"/>
      <c r="K18" s="13"/>
      <c r="O18" s="15"/>
      <c r="P18" s="15"/>
      <c r="Q18" s="13"/>
      <c r="R18" s="13"/>
      <c r="S18" s="13"/>
      <c r="X18" s="13"/>
    </row>
    <row r="19" spans="1:26" s="10" customFormat="1" x14ac:dyDescent="0.3">
      <c r="A19" s="14"/>
      <c r="B19" s="16"/>
      <c r="C19" s="16"/>
      <c r="E19" s="15"/>
      <c r="F19" s="15"/>
      <c r="G19" s="13" t="s">
        <v>294</v>
      </c>
      <c r="H19" s="13"/>
      <c r="I19" s="13"/>
      <c r="J19" s="13"/>
      <c r="K19" s="13"/>
      <c r="O19" s="15"/>
      <c r="P19" s="15"/>
      <c r="Q19" s="13"/>
      <c r="R19" s="13"/>
      <c r="S19" s="13"/>
      <c r="X19" s="13"/>
    </row>
    <row r="20" spans="1:26" s="10" customFormat="1" x14ac:dyDescent="0.3">
      <c r="A20" s="14"/>
      <c r="B20" s="16"/>
      <c r="C20" s="16"/>
      <c r="E20" s="15"/>
      <c r="F20" s="15"/>
      <c r="G20" s="13"/>
      <c r="H20" s="13"/>
      <c r="I20" s="13"/>
      <c r="J20" s="13"/>
      <c r="K20" s="13"/>
      <c r="O20" s="15"/>
      <c r="P20" s="15"/>
      <c r="Q20" s="13"/>
      <c r="R20" s="13"/>
      <c r="S20" s="13"/>
      <c r="X20" s="13"/>
    </row>
    <row r="21" spans="1:26" s="10" customFormat="1" x14ac:dyDescent="0.3">
      <c r="A21" s="23"/>
      <c r="B21" s="23" t="s">
        <v>55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26" x14ac:dyDescent="0.3">
      <c r="A22" s="23"/>
      <c r="B22" s="10" t="s">
        <v>57</v>
      </c>
      <c r="C22" s="10" t="s">
        <v>266</v>
      </c>
      <c r="D22" s="10" t="s">
        <v>267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 t="s">
        <v>0</v>
      </c>
      <c r="C23" s="10" t="s">
        <v>0</v>
      </c>
      <c r="D23" s="10" t="s">
        <v>0</v>
      </c>
      <c r="E23" s="10"/>
      <c r="F23" s="10"/>
      <c r="G23" s="13"/>
      <c r="H23" s="13"/>
      <c r="I23" s="13"/>
      <c r="J23" s="13"/>
      <c r="K23" s="13"/>
      <c r="L23" s="10"/>
      <c r="M23" s="10"/>
      <c r="N23" s="10"/>
      <c r="O23" s="10"/>
      <c r="P23" s="10"/>
      <c r="Q23" s="10" t="s">
        <v>192</v>
      </c>
      <c r="R23" s="10"/>
      <c r="S23" s="10"/>
      <c r="T23" s="10">
        <f>AVERAGE(T5:T20)</f>
        <v>1791.6666666666665</v>
      </c>
      <c r="U23" s="10"/>
      <c r="V23" s="10"/>
      <c r="W23" s="10"/>
      <c r="X23" s="13"/>
      <c r="Y23" s="10"/>
      <c r="Z23" s="10"/>
    </row>
    <row r="24" spans="1:26" x14ac:dyDescent="0.3">
      <c r="A24" s="10" t="s">
        <v>311</v>
      </c>
      <c r="B24" s="15">
        <v>1689</v>
      </c>
      <c r="C24" s="15">
        <v>2160</v>
      </c>
      <c r="D24" s="10">
        <v>170</v>
      </c>
      <c r="E24" s="10"/>
      <c r="F24" s="10"/>
      <c r="G24" s="13"/>
      <c r="H24" s="13"/>
      <c r="I24" s="13"/>
      <c r="J24" s="13"/>
      <c r="K24" s="13"/>
      <c r="L24" s="10"/>
      <c r="M24" s="10"/>
      <c r="N24" s="10"/>
      <c r="O24" s="10"/>
      <c r="P24" s="10">
        <v>8</v>
      </c>
      <c r="Q24" s="13">
        <f>AVERAGE(T13:T20)</f>
        <v>1863.6363636363637</v>
      </c>
      <c r="R24" s="13"/>
      <c r="S24" s="13"/>
      <c r="T24" s="13">
        <f>_xlfn.STDEV.S(T13:T20)</f>
        <v>522.81875937808218</v>
      </c>
      <c r="U24" s="13"/>
      <c r="V24" s="13"/>
      <c r="W24" s="10"/>
      <c r="X24" s="10"/>
      <c r="Y24" s="10"/>
      <c r="Z24" s="10"/>
    </row>
    <row r="25" spans="1:26" x14ac:dyDescent="0.3">
      <c r="A25" s="10" t="s">
        <v>312</v>
      </c>
      <c r="B25" s="15">
        <v>1638</v>
      </c>
      <c r="C25" s="15">
        <v>1798</v>
      </c>
      <c r="D25" s="10">
        <v>171</v>
      </c>
      <c r="E25" s="10"/>
      <c r="F25" s="10"/>
      <c r="G25" s="13"/>
      <c r="H25" s="13"/>
      <c r="I25" s="13"/>
      <c r="J25" s="13"/>
      <c r="K25" s="13"/>
      <c r="L25" s="10"/>
      <c r="M25" s="10"/>
      <c r="N25" s="10"/>
      <c r="O25" s="10"/>
      <c r="P25" s="10">
        <v>7.5</v>
      </c>
      <c r="Q25" s="13">
        <f>AVERAGE(T5:T12)</f>
        <v>1719.69696969697</v>
      </c>
      <c r="R25" s="13"/>
      <c r="S25" s="13"/>
      <c r="T25" s="13">
        <f>_xlfn.STDEV.S(T5:T12)</f>
        <v>324.84603496739271</v>
      </c>
      <c r="U25" s="13"/>
      <c r="V25" s="13"/>
      <c r="W25" s="10"/>
      <c r="X25" s="10"/>
      <c r="Y25" s="10"/>
      <c r="Z25" s="10"/>
    </row>
    <row r="26" spans="1:26" x14ac:dyDescent="0.3">
      <c r="A26" s="10" t="s">
        <v>313</v>
      </c>
      <c r="B26" s="15">
        <v>1744</v>
      </c>
      <c r="C26" s="15">
        <v>1881</v>
      </c>
      <c r="D26" s="10">
        <v>125</v>
      </c>
      <c r="E26" s="10"/>
      <c r="F26" s="10"/>
      <c r="G26" s="10"/>
      <c r="H26" s="10"/>
      <c r="I26" s="10"/>
      <c r="J26" s="10"/>
      <c r="K26" s="10"/>
      <c r="L26" s="10"/>
      <c r="M26" s="10"/>
      <c r="N26" s="10" t="s">
        <v>240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 t="s">
        <v>314</v>
      </c>
      <c r="B27" s="15">
        <v>1712</v>
      </c>
      <c r="C27" s="15">
        <v>1895</v>
      </c>
      <c r="D27" s="10">
        <v>117</v>
      </c>
      <c r="E27" s="10"/>
      <c r="F27" s="10"/>
      <c r="G27" s="13"/>
      <c r="H27" s="13"/>
      <c r="I27" s="13"/>
      <c r="J27" s="13"/>
      <c r="K27" s="1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 t="s">
        <v>315</v>
      </c>
      <c r="B28" s="15">
        <v>1951</v>
      </c>
      <c r="C28" s="15">
        <v>2266</v>
      </c>
      <c r="D28" s="10">
        <v>174</v>
      </c>
      <c r="E28" s="15"/>
      <c r="F28" s="1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 t="s">
        <v>316</v>
      </c>
      <c r="B29" s="15">
        <v>1922</v>
      </c>
      <c r="C29" s="15">
        <v>2193</v>
      </c>
      <c r="D29" s="10">
        <v>142</v>
      </c>
      <c r="E29" s="15"/>
      <c r="F29" s="15"/>
      <c r="G29" s="10"/>
      <c r="H29" s="10"/>
      <c r="I29" s="10"/>
      <c r="J29" s="10"/>
      <c r="K29" s="10"/>
      <c r="L29" s="17"/>
      <c r="M29" s="10">
        <v>27620692416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 t="s">
        <v>317</v>
      </c>
      <c r="B30" s="15">
        <v>1874</v>
      </c>
      <c r="C30" s="15">
        <v>2118</v>
      </c>
      <c r="D30" s="10">
        <v>164</v>
      </c>
      <c r="E30" s="15"/>
      <c r="F30" s="15"/>
      <c r="G30" s="10"/>
      <c r="H30" s="10"/>
      <c r="I30" s="10"/>
      <c r="J30" s="10"/>
      <c r="K30" s="10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A31" s="10" t="s">
        <v>318</v>
      </c>
      <c r="B31" s="15">
        <v>1956</v>
      </c>
      <c r="C31" s="15">
        <v>2225</v>
      </c>
      <c r="D31" s="10">
        <v>197</v>
      </c>
      <c r="E31" s="15"/>
      <c r="F31" s="15"/>
      <c r="G31" s="10"/>
      <c r="H31" s="10"/>
      <c r="I31" s="10"/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A32" s="10" t="s">
        <v>319</v>
      </c>
      <c r="B32" s="10">
        <v>693</v>
      </c>
      <c r="C32" s="15">
        <v>1078</v>
      </c>
      <c r="D32" s="10">
        <v>54</v>
      </c>
      <c r="E32" s="15"/>
      <c r="F32" s="15"/>
      <c r="G32" s="10"/>
      <c r="H32" s="10"/>
      <c r="I32" s="10"/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s="10" t="s">
        <v>320</v>
      </c>
      <c r="B33" s="10">
        <v>926</v>
      </c>
      <c r="C33" s="15">
        <v>1196</v>
      </c>
      <c r="D33" s="10">
        <v>87</v>
      </c>
      <c r="E33" s="15"/>
      <c r="F33" s="15"/>
      <c r="G33" s="10"/>
      <c r="H33" s="10"/>
      <c r="I33" s="10"/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s="10" t="s">
        <v>321</v>
      </c>
      <c r="B34" s="10">
        <v>708</v>
      </c>
      <c r="C34" s="10">
        <v>927</v>
      </c>
      <c r="D34" s="10">
        <v>49</v>
      </c>
      <c r="E34" s="15"/>
      <c r="F34" s="1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s="10" t="s">
        <v>322</v>
      </c>
      <c r="B35" s="10">
        <v>914</v>
      </c>
      <c r="C35" s="15">
        <v>1411</v>
      </c>
      <c r="D35" s="10">
        <v>56</v>
      </c>
      <c r="E35" s="15"/>
      <c r="F35" s="15"/>
      <c r="G35" s="10"/>
      <c r="H35" s="10"/>
      <c r="I35" s="10"/>
      <c r="J35" s="10"/>
      <c r="K35" s="10"/>
      <c r="L35" s="10" t="s">
        <v>247</v>
      </c>
      <c r="M35" s="10"/>
      <c r="N35" s="10"/>
      <c r="O35" s="10"/>
      <c r="P35" s="10"/>
      <c r="Q35" s="10"/>
      <c r="R35" s="10">
        <f>729453/33*1000</f>
        <v>22104636.363636363</v>
      </c>
      <c r="S35" s="10"/>
      <c r="T35" s="10"/>
      <c r="U35" s="10"/>
      <c r="V35" s="10"/>
      <c r="W35" s="10"/>
      <c r="X35" s="10"/>
      <c r="Y35" s="10"/>
    </row>
    <row r="36" spans="1:25" x14ac:dyDescent="0.3">
      <c r="A36" s="10" t="s">
        <v>323</v>
      </c>
      <c r="B36" s="10">
        <v>879</v>
      </c>
      <c r="C36" s="15">
        <v>1171</v>
      </c>
      <c r="D36" s="10">
        <v>63</v>
      </c>
      <c r="E36" s="15"/>
      <c r="F36" s="15"/>
      <c r="G36" s="10"/>
      <c r="H36" s="10"/>
      <c r="I36" s="10"/>
      <c r="J36" s="10"/>
      <c r="K36" s="10"/>
      <c r="L36" s="10" t="e">
        <f>(H36-H37)/H36*100</f>
        <v>#DIV/0!</v>
      </c>
      <c r="M36" s="10">
        <f>(D36-D37)/D36</f>
        <v>6.3492063492063489E-2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s="10" t="s">
        <v>324</v>
      </c>
      <c r="B37" s="15">
        <v>1089</v>
      </c>
      <c r="C37" s="15">
        <v>1357</v>
      </c>
      <c r="D37" s="10">
        <v>59</v>
      </c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s="10" t="s">
        <v>325</v>
      </c>
      <c r="B38" s="10">
        <v>876</v>
      </c>
      <c r="C38" s="15">
        <v>1238</v>
      </c>
      <c r="D38" s="10">
        <v>41</v>
      </c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s="10" t="s">
        <v>326</v>
      </c>
      <c r="B39" s="15">
        <v>1017</v>
      </c>
      <c r="C39" s="15">
        <v>1385</v>
      </c>
      <c r="D39" s="10">
        <v>64</v>
      </c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s="10"/>
      <c r="B40" s="15"/>
      <c r="C40" s="15"/>
      <c r="D40" s="10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s="10"/>
      <c r="B41" s="10"/>
      <c r="C41" s="10"/>
      <c r="D41" s="10"/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s="10"/>
      <c r="B42" s="10"/>
      <c r="C42" s="10"/>
      <c r="D42" s="10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s="10"/>
      <c r="B43" s="15"/>
      <c r="C43" s="15"/>
      <c r="D43" s="10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s="10"/>
      <c r="B44" s="10"/>
      <c r="C44" s="10"/>
      <c r="D44" s="10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s="10"/>
      <c r="B45" s="15"/>
      <c r="C45" s="15"/>
      <c r="D45" s="10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s="10"/>
      <c r="B46" s="10"/>
      <c r="C46" s="10"/>
      <c r="D46" s="10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s="10"/>
      <c r="B47" s="10"/>
      <c r="C47" s="10"/>
      <c r="D47" s="10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s="2"/>
      <c r="B48" s="17"/>
      <c r="C48" s="17"/>
    </row>
    <row r="49" spans="1:11" x14ac:dyDescent="0.3">
      <c r="A49" s="10"/>
      <c r="B49" s="15"/>
      <c r="C49" s="15"/>
      <c r="D49" s="16"/>
      <c r="E49" s="15"/>
      <c r="F49" s="15"/>
      <c r="G49" s="10"/>
      <c r="H49" s="10"/>
      <c r="I49" s="10"/>
      <c r="J49" s="10"/>
      <c r="K49" s="10"/>
    </row>
    <row r="50" spans="1:11" x14ac:dyDescent="0.3">
      <c r="A50" s="10"/>
      <c r="B50" s="15"/>
      <c r="C50" s="15"/>
      <c r="D50" s="16"/>
      <c r="E50" s="10"/>
      <c r="F50" s="15"/>
      <c r="G50" s="10"/>
      <c r="H50" s="10"/>
      <c r="I50" s="10"/>
      <c r="J50" s="10"/>
      <c r="K50" s="10"/>
    </row>
    <row r="51" spans="1:11" x14ac:dyDescent="0.3">
      <c r="A51" s="10"/>
      <c r="B51" s="15"/>
      <c r="C51" s="15"/>
      <c r="D51" s="16"/>
      <c r="E51" s="10"/>
      <c r="F51" s="15"/>
      <c r="G51" s="10"/>
      <c r="H51" s="10"/>
      <c r="I51" s="10"/>
      <c r="J51" s="10"/>
      <c r="K51" s="10"/>
    </row>
    <row r="52" spans="1:11" x14ac:dyDescent="0.3">
      <c r="A52" s="10"/>
      <c r="B52" s="15"/>
      <c r="C52" s="15"/>
      <c r="D52" s="16"/>
      <c r="E52" s="10"/>
      <c r="F52" s="15"/>
      <c r="G52" s="10"/>
      <c r="H52" s="10"/>
      <c r="I52" s="10"/>
      <c r="J52" s="10"/>
      <c r="K52" s="10"/>
    </row>
    <row r="53" spans="1:11" x14ac:dyDescent="0.3">
      <c r="A53" s="10"/>
      <c r="B53" s="15"/>
      <c r="C53" s="15"/>
      <c r="D53" s="16"/>
      <c r="E53" s="10"/>
      <c r="F53" s="15"/>
      <c r="G53" s="15"/>
      <c r="H53" s="10"/>
      <c r="I53" s="10"/>
      <c r="J53" s="10"/>
      <c r="K53" s="10"/>
    </row>
    <row r="54" spans="1:11" x14ac:dyDescent="0.3">
      <c r="A54" s="2"/>
      <c r="B54" s="15"/>
      <c r="C54" s="15"/>
      <c r="D54" s="3"/>
    </row>
    <row r="55" spans="1:11" x14ac:dyDescent="0.3">
      <c r="A55" s="10"/>
      <c r="B55" s="15"/>
      <c r="C55" s="15"/>
      <c r="D55" s="16"/>
      <c r="E55" s="15"/>
      <c r="F55" s="15"/>
      <c r="G55" s="10"/>
      <c r="H55" s="10"/>
      <c r="I55" s="10"/>
      <c r="J55" s="10"/>
      <c r="K55" s="10"/>
    </row>
    <row r="56" spans="1:11" x14ac:dyDescent="0.3">
      <c r="A56" s="10"/>
      <c r="B56" s="15"/>
      <c r="C56" s="15"/>
      <c r="D56" s="16"/>
      <c r="E56" s="10"/>
      <c r="F56" s="15"/>
      <c r="G56" s="10"/>
      <c r="H56" s="10"/>
      <c r="I56" s="10"/>
      <c r="J56" s="10"/>
      <c r="K56" s="10"/>
    </row>
    <row r="57" spans="1:11" x14ac:dyDescent="0.3">
      <c r="A57" s="10"/>
      <c r="B57" s="16"/>
      <c r="C57" s="15"/>
      <c r="D57" s="16"/>
      <c r="E57" s="10"/>
      <c r="F57" s="15"/>
      <c r="G57" s="10"/>
      <c r="H57" s="10"/>
      <c r="I57" s="10"/>
      <c r="J57" s="10"/>
      <c r="K57" s="10"/>
    </row>
    <row r="58" spans="1:11" x14ac:dyDescent="0.3">
      <c r="A58" s="10"/>
      <c r="B58" s="15"/>
      <c r="C58" s="15"/>
      <c r="D58" s="16"/>
      <c r="E58" s="10"/>
      <c r="F58" s="15"/>
      <c r="G58" s="10"/>
      <c r="H58" s="10"/>
      <c r="I58" s="10"/>
      <c r="J58" s="10"/>
      <c r="K58" s="10"/>
    </row>
    <row r="59" spans="1:11" x14ac:dyDescent="0.3">
      <c r="B59" s="3"/>
      <c r="C59" s="1"/>
      <c r="D59" s="3"/>
    </row>
    <row r="60" spans="1:11" x14ac:dyDescent="0.3">
      <c r="B60" s="1"/>
      <c r="C60" s="1"/>
      <c r="D60" s="3"/>
    </row>
    <row r="61" spans="1:11" x14ac:dyDescent="0.3">
      <c r="B61" s="1"/>
      <c r="C61" s="1"/>
      <c r="D61" s="3"/>
    </row>
    <row r="62" spans="1:11" x14ac:dyDescent="0.3">
      <c r="B62" s="1"/>
      <c r="C62" s="1"/>
      <c r="D62" s="3"/>
    </row>
    <row r="63" spans="1:11" x14ac:dyDescent="0.3">
      <c r="B63" s="1"/>
      <c r="C63" s="1"/>
      <c r="D63" s="3"/>
    </row>
    <row r="64" spans="1:11" x14ac:dyDescent="0.3">
      <c r="B64" s="1"/>
      <c r="C64" s="1"/>
      <c r="D64" s="3"/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B11" sqref="B11"/>
    </sheetView>
  </sheetViews>
  <sheetFormatPr defaultRowHeight="14.4" x14ac:dyDescent="0.3"/>
  <cols>
    <col min="1" max="1" width="16.5546875" customWidth="1"/>
    <col min="8" max="11" width="12.88671875" customWidth="1"/>
    <col min="13" max="13" width="12" bestFit="1" customWidth="1"/>
    <col min="21" max="21" width="14.5546875" customWidth="1"/>
  </cols>
  <sheetData>
    <row r="1" spans="1:26" x14ac:dyDescent="0.3">
      <c r="A1" s="16"/>
      <c r="B1" s="10" t="s">
        <v>4</v>
      </c>
      <c r="C1" s="10"/>
      <c r="D1" s="10"/>
      <c r="E1" s="10"/>
      <c r="F1" s="13"/>
      <c r="G1" s="13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 t="s">
        <v>5</v>
      </c>
      <c r="C2" s="10"/>
      <c r="D2" s="10"/>
      <c r="E2" s="10"/>
      <c r="F2" s="13"/>
      <c r="G2" s="13"/>
      <c r="H2" s="10"/>
      <c r="I2" s="10"/>
      <c r="J2" s="10"/>
      <c r="K2" s="10"/>
      <c r="L2" s="10"/>
      <c r="M2" s="10" t="s">
        <v>5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6" t="s">
        <v>269</v>
      </c>
      <c r="F3" s="10" t="s">
        <v>60</v>
      </c>
      <c r="G3" s="13" t="s">
        <v>1</v>
      </c>
      <c r="H3" s="13" t="s">
        <v>286</v>
      </c>
      <c r="I3" s="13" t="s">
        <v>287</v>
      </c>
      <c r="J3" s="13" t="s">
        <v>288</v>
      </c>
      <c r="K3" s="13" t="s">
        <v>293</v>
      </c>
      <c r="L3" s="10"/>
      <c r="M3" s="10" t="s">
        <v>58</v>
      </c>
      <c r="N3" s="10" t="s">
        <v>59</v>
      </c>
      <c r="O3" s="16" t="s">
        <v>269</v>
      </c>
      <c r="P3" s="10" t="s">
        <v>60</v>
      </c>
      <c r="Q3" s="13" t="s">
        <v>1</v>
      </c>
      <c r="R3" s="13" t="s">
        <v>286</v>
      </c>
      <c r="S3" s="13" t="s">
        <v>287</v>
      </c>
      <c r="T3" s="13" t="s">
        <v>288</v>
      </c>
      <c r="U3" s="13" t="s">
        <v>293</v>
      </c>
      <c r="V3" s="13" t="s">
        <v>289</v>
      </c>
      <c r="W3" s="17" t="s">
        <v>290</v>
      </c>
      <c r="X3" s="13" t="s">
        <v>291</v>
      </c>
      <c r="Y3" s="13" t="s">
        <v>292</v>
      </c>
      <c r="Z3" s="10"/>
    </row>
    <row r="4" spans="1:26" s="10" customFormat="1" x14ac:dyDescent="0.3">
      <c r="A4" s="14"/>
      <c r="B4" s="25"/>
      <c r="C4" s="25"/>
      <c r="E4" s="15"/>
      <c r="F4" s="15"/>
      <c r="G4" s="13"/>
      <c r="H4" s="13"/>
      <c r="I4" s="13"/>
      <c r="J4" s="13"/>
      <c r="K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44770</v>
      </c>
      <c r="B5" s="16" t="s">
        <v>37</v>
      </c>
      <c r="C5" s="15">
        <v>3676</v>
      </c>
      <c r="D5" s="15">
        <v>3235</v>
      </c>
      <c r="E5" s="10">
        <v>136</v>
      </c>
      <c r="F5" s="15">
        <f t="shared" ref="F5:F8" si="0">+D5+E5</f>
        <v>3371</v>
      </c>
      <c r="G5" s="13">
        <v>50</v>
      </c>
      <c r="H5" s="13">
        <f>(1000/G5)*C5</f>
        <v>73520</v>
      </c>
      <c r="I5" s="13">
        <f>(1000/G5)*D5</f>
        <v>64700</v>
      </c>
      <c r="J5" s="13">
        <f>(1000/G5)*E5</f>
        <v>2720</v>
      </c>
      <c r="K5" s="13">
        <f>H5+I5+J5</f>
        <v>140940</v>
      </c>
      <c r="M5" s="15">
        <v>3057</v>
      </c>
      <c r="N5" s="15">
        <v>2856</v>
      </c>
      <c r="O5" s="10">
        <v>181</v>
      </c>
      <c r="P5" s="15">
        <f t="shared" ref="P5:P8" si="1">+N5+O5</f>
        <v>3037</v>
      </c>
      <c r="Q5" s="13">
        <v>50</v>
      </c>
      <c r="R5" s="13">
        <f t="shared" ref="R5:R8" si="2">(1000/Q5)*M5</f>
        <v>61140</v>
      </c>
      <c r="S5" s="13">
        <f t="shared" ref="S5:S8" si="3">(1000/Q5)*N5</f>
        <v>57120</v>
      </c>
      <c r="T5" s="13">
        <f t="shared" ref="T5:T8" si="4">(1000/Q5)*O5</f>
        <v>3620</v>
      </c>
      <c r="U5" s="13">
        <f>R5+S5+T5</f>
        <v>121880</v>
      </c>
      <c r="V5" s="10">
        <f>(H5-R5)/H5*100</f>
        <v>16.838955386289445</v>
      </c>
      <c r="W5" s="10">
        <f>(I5-S5)/I5*100</f>
        <v>11.715610510046368</v>
      </c>
      <c r="X5" s="10">
        <f>(J5-T5)/J5*100</f>
        <v>-33.088235294117645</v>
      </c>
      <c r="Y5" s="10">
        <f>(K5-U5)/K5*100</f>
        <v>13.52348517099475</v>
      </c>
    </row>
    <row r="6" spans="1:26" s="10" customFormat="1" x14ac:dyDescent="0.3">
      <c r="A6" s="14">
        <v>44770</v>
      </c>
      <c r="B6" s="16" t="s">
        <v>39</v>
      </c>
      <c r="C6" s="15">
        <v>3366</v>
      </c>
      <c r="D6" s="15">
        <v>3133</v>
      </c>
      <c r="E6" s="10">
        <v>161</v>
      </c>
      <c r="F6" s="15">
        <f t="shared" si="0"/>
        <v>3294</v>
      </c>
      <c r="G6" s="13">
        <v>50</v>
      </c>
      <c r="H6" s="13">
        <f t="shared" ref="H6:H8" si="5">(1000/G6)*C6</f>
        <v>67320</v>
      </c>
      <c r="I6" s="13">
        <f t="shared" ref="I6:I8" si="6">(1000/G6)*D6</f>
        <v>62660</v>
      </c>
      <c r="J6" s="13">
        <f t="shared" ref="J6:J8" si="7">(1000/G6)*E6</f>
        <v>3220</v>
      </c>
      <c r="K6" s="13">
        <f t="shared" ref="K6:K8" si="8">H6+I6+J6</f>
        <v>133200</v>
      </c>
      <c r="L6" s="10" t="s">
        <v>194</v>
      </c>
      <c r="M6" s="16">
        <v>2618</v>
      </c>
      <c r="N6" s="16">
        <v>2574</v>
      </c>
      <c r="O6" s="3">
        <v>96</v>
      </c>
      <c r="P6" s="15">
        <f t="shared" si="1"/>
        <v>2670</v>
      </c>
      <c r="Q6" s="13">
        <v>50</v>
      </c>
      <c r="R6" s="13">
        <f t="shared" si="2"/>
        <v>52360</v>
      </c>
      <c r="S6" s="13">
        <f t="shared" si="3"/>
        <v>51480</v>
      </c>
      <c r="T6" s="13">
        <f t="shared" si="4"/>
        <v>1920</v>
      </c>
      <c r="U6" s="13">
        <f t="shared" ref="U6:U8" si="9">R6+S6+T6</f>
        <v>105760</v>
      </c>
      <c r="V6" s="10">
        <f t="shared" ref="V6:Y8" si="10">(H6-R6)/H6*100</f>
        <v>22.222222222222221</v>
      </c>
      <c r="W6" s="10">
        <f t="shared" si="10"/>
        <v>17.842323651452283</v>
      </c>
      <c r="X6" s="10">
        <f t="shared" si="10"/>
        <v>40.372670807453417</v>
      </c>
      <c r="Y6" s="10">
        <f t="shared" si="10"/>
        <v>20.6006006006006</v>
      </c>
    </row>
    <row r="7" spans="1:26" s="10" customFormat="1" x14ac:dyDescent="0.3">
      <c r="A7" s="14">
        <v>44770</v>
      </c>
      <c r="B7" s="16" t="s">
        <v>38</v>
      </c>
      <c r="C7" s="15">
        <v>3386</v>
      </c>
      <c r="D7" s="15">
        <v>3159</v>
      </c>
      <c r="E7" s="16">
        <v>157</v>
      </c>
      <c r="F7" s="15">
        <f t="shared" si="0"/>
        <v>3316</v>
      </c>
      <c r="G7" s="13">
        <v>50</v>
      </c>
      <c r="H7" s="13">
        <f t="shared" si="5"/>
        <v>67720</v>
      </c>
      <c r="I7" s="13">
        <f t="shared" si="6"/>
        <v>63180</v>
      </c>
      <c r="J7" s="13">
        <f t="shared" si="7"/>
        <v>3140</v>
      </c>
      <c r="K7" s="13">
        <f t="shared" si="8"/>
        <v>134040</v>
      </c>
      <c r="M7" s="15">
        <v>2742</v>
      </c>
      <c r="N7" s="15">
        <v>2559</v>
      </c>
      <c r="O7" s="16">
        <v>119</v>
      </c>
      <c r="P7" s="15">
        <f t="shared" si="1"/>
        <v>2678</v>
      </c>
      <c r="Q7" s="13">
        <v>50</v>
      </c>
      <c r="R7" s="13">
        <f t="shared" si="2"/>
        <v>54840</v>
      </c>
      <c r="S7" s="13">
        <f t="shared" si="3"/>
        <v>51180</v>
      </c>
      <c r="T7" s="13">
        <f t="shared" si="4"/>
        <v>2380</v>
      </c>
      <c r="U7" s="13">
        <f t="shared" si="9"/>
        <v>108400</v>
      </c>
      <c r="V7" s="10">
        <f t="shared" si="10"/>
        <v>19.019492025989368</v>
      </c>
      <c r="W7" s="10">
        <f t="shared" si="10"/>
        <v>18.99335232668566</v>
      </c>
      <c r="X7" s="10">
        <f t="shared" si="10"/>
        <v>24.203821656050955</v>
      </c>
      <c r="Y7" s="10">
        <f t="shared" si="10"/>
        <v>19.128618322888691</v>
      </c>
    </row>
    <row r="8" spans="1:26" s="10" customFormat="1" x14ac:dyDescent="0.3">
      <c r="A8" s="14">
        <v>44770</v>
      </c>
      <c r="B8" s="16" t="s">
        <v>36</v>
      </c>
      <c r="C8" s="1">
        <v>3333</v>
      </c>
      <c r="D8" s="1">
        <v>3097</v>
      </c>
      <c r="E8">
        <v>165</v>
      </c>
      <c r="F8" s="15">
        <f t="shared" si="0"/>
        <v>3262</v>
      </c>
      <c r="G8" s="13">
        <v>50</v>
      </c>
      <c r="H8" s="13">
        <f t="shared" si="5"/>
        <v>66660</v>
      </c>
      <c r="I8" s="13">
        <f t="shared" si="6"/>
        <v>61940</v>
      </c>
      <c r="J8" s="13">
        <f t="shared" si="7"/>
        <v>3300</v>
      </c>
      <c r="K8" s="13">
        <f t="shared" si="8"/>
        <v>131900</v>
      </c>
      <c r="M8" s="1">
        <v>2431</v>
      </c>
      <c r="N8" s="1">
        <v>2310</v>
      </c>
      <c r="O8">
        <v>89</v>
      </c>
      <c r="P8" s="15">
        <f t="shared" si="1"/>
        <v>2399</v>
      </c>
      <c r="Q8" s="13">
        <v>50</v>
      </c>
      <c r="R8" s="13">
        <f t="shared" si="2"/>
        <v>48620</v>
      </c>
      <c r="S8" s="13">
        <f t="shared" si="3"/>
        <v>46200</v>
      </c>
      <c r="T8" s="13">
        <f t="shared" si="4"/>
        <v>1780</v>
      </c>
      <c r="U8" s="13">
        <f t="shared" si="9"/>
        <v>96600</v>
      </c>
      <c r="V8" s="10">
        <f t="shared" si="10"/>
        <v>27.062706270627064</v>
      </c>
      <c r="W8" s="10">
        <f t="shared" si="10"/>
        <v>25.411688731030029</v>
      </c>
      <c r="X8" s="10">
        <f t="shared" si="10"/>
        <v>46.060606060606062</v>
      </c>
      <c r="Y8" s="10">
        <f t="shared" si="10"/>
        <v>26.762699014404852</v>
      </c>
    </row>
    <row r="9" spans="1:26" s="10" customFormat="1" x14ac:dyDescent="0.3">
      <c r="A9" s="14">
        <v>44770</v>
      </c>
      <c r="B9" s="16" t="s">
        <v>203</v>
      </c>
      <c r="C9" s="1">
        <v>3477</v>
      </c>
      <c r="D9" s="1">
        <v>3463</v>
      </c>
      <c r="E9">
        <v>209</v>
      </c>
      <c r="F9" s="15">
        <f t="shared" ref="F9:F20" si="11">+D9+E9</f>
        <v>3672</v>
      </c>
      <c r="G9" s="13">
        <v>50</v>
      </c>
      <c r="H9" s="13">
        <f t="shared" ref="H9:H20" si="12">(1000/G9)*C9</f>
        <v>69540</v>
      </c>
      <c r="I9" s="13">
        <f t="shared" ref="I9:I20" si="13">(1000/G9)*D9</f>
        <v>69260</v>
      </c>
      <c r="J9" s="13">
        <f t="shared" ref="J9:J20" si="14">(1000/G9)*E9</f>
        <v>4180</v>
      </c>
      <c r="K9" s="13">
        <f t="shared" ref="K9:K20" si="15">H9+I9+J9</f>
        <v>142980</v>
      </c>
      <c r="M9" s="1">
        <v>2659</v>
      </c>
      <c r="N9" s="1">
        <v>2878</v>
      </c>
      <c r="O9">
        <v>115</v>
      </c>
      <c r="P9" s="15">
        <f t="shared" ref="P9:P20" si="16">+N9+O9</f>
        <v>2993</v>
      </c>
      <c r="Q9" s="13">
        <v>50</v>
      </c>
      <c r="R9" s="13">
        <f t="shared" ref="R9:R20" si="17">(1000/Q9)*M9</f>
        <v>53180</v>
      </c>
      <c r="S9" s="13">
        <f t="shared" ref="S9:S20" si="18">(1000/Q9)*N9</f>
        <v>57560</v>
      </c>
      <c r="T9" s="13">
        <f t="shared" ref="T9:T20" si="19">(1000/Q9)*O9</f>
        <v>2300</v>
      </c>
      <c r="U9" s="13">
        <f t="shared" ref="U9:U20" si="20">R9+S9+T9</f>
        <v>113040</v>
      </c>
      <c r="V9" s="10">
        <f t="shared" ref="V9:V20" si="21">(H9-R9)/H9*100</f>
        <v>23.52602818521714</v>
      </c>
      <c r="W9" s="10">
        <f t="shared" ref="W9:W20" si="22">(I9-S9)/I9*100</f>
        <v>16.892867455963039</v>
      </c>
      <c r="X9" s="10">
        <f t="shared" ref="X9:X20" si="23">(J9-T9)/J9*100</f>
        <v>44.976076555023923</v>
      </c>
      <c r="Y9" s="10">
        <f t="shared" ref="Y9:Y20" si="24">(K9-U9)/K9*100</f>
        <v>20.939991607217792</v>
      </c>
    </row>
    <row r="10" spans="1:26" s="10" customFormat="1" x14ac:dyDescent="0.3">
      <c r="A10" s="14">
        <v>44770</v>
      </c>
      <c r="B10" s="16" t="s">
        <v>204</v>
      </c>
      <c r="C10" s="1">
        <v>3493</v>
      </c>
      <c r="D10" s="1">
        <v>3282</v>
      </c>
      <c r="E10">
        <v>231</v>
      </c>
      <c r="F10" s="15">
        <f t="shared" si="11"/>
        <v>3513</v>
      </c>
      <c r="G10" s="13">
        <v>50</v>
      </c>
      <c r="H10" s="13">
        <f t="shared" si="12"/>
        <v>69860</v>
      </c>
      <c r="I10" s="13">
        <f t="shared" si="13"/>
        <v>65640</v>
      </c>
      <c r="J10" s="13">
        <f t="shared" si="14"/>
        <v>4620</v>
      </c>
      <c r="K10" s="13">
        <f t="shared" si="15"/>
        <v>140120</v>
      </c>
      <c r="M10" s="1">
        <v>2862</v>
      </c>
      <c r="N10" s="1">
        <v>2819</v>
      </c>
      <c r="O10">
        <v>156</v>
      </c>
      <c r="P10" s="15">
        <f t="shared" si="16"/>
        <v>2975</v>
      </c>
      <c r="Q10" s="13">
        <v>50</v>
      </c>
      <c r="R10" s="13">
        <f t="shared" si="17"/>
        <v>57240</v>
      </c>
      <c r="S10" s="13">
        <f t="shared" si="18"/>
        <v>56380</v>
      </c>
      <c r="T10" s="13">
        <f t="shared" si="19"/>
        <v>3120</v>
      </c>
      <c r="U10" s="13">
        <f t="shared" si="20"/>
        <v>116740</v>
      </c>
      <c r="V10" s="10">
        <f t="shared" si="21"/>
        <v>18.064700830231892</v>
      </c>
      <c r="W10" s="10">
        <f t="shared" si="22"/>
        <v>14.107251675807433</v>
      </c>
      <c r="X10" s="10">
        <f t="shared" si="23"/>
        <v>32.467532467532465</v>
      </c>
      <c r="Y10" s="10">
        <f t="shared" si="24"/>
        <v>16.685697973165858</v>
      </c>
    </row>
    <row r="11" spans="1:26" s="10" customFormat="1" x14ac:dyDescent="0.3">
      <c r="A11" s="14">
        <v>44770</v>
      </c>
      <c r="B11" s="16" t="s">
        <v>205</v>
      </c>
      <c r="C11" s="1">
        <v>3363</v>
      </c>
      <c r="D11" s="1">
        <v>3175</v>
      </c>
      <c r="E11">
        <v>234</v>
      </c>
      <c r="F11" s="15">
        <f t="shared" si="11"/>
        <v>3409</v>
      </c>
      <c r="G11" s="13">
        <v>50</v>
      </c>
      <c r="H11" s="13">
        <f t="shared" si="12"/>
        <v>67260</v>
      </c>
      <c r="I11" s="13">
        <f t="shared" si="13"/>
        <v>63500</v>
      </c>
      <c r="J11" s="13">
        <f t="shared" si="14"/>
        <v>4680</v>
      </c>
      <c r="K11" s="13">
        <f t="shared" si="15"/>
        <v>135440</v>
      </c>
      <c r="M11" s="1">
        <v>3361</v>
      </c>
      <c r="N11" s="1">
        <v>3297</v>
      </c>
      <c r="O11">
        <v>257</v>
      </c>
      <c r="P11" s="15">
        <f t="shared" si="16"/>
        <v>3554</v>
      </c>
      <c r="Q11" s="13">
        <v>50</v>
      </c>
      <c r="R11" s="13">
        <f t="shared" si="17"/>
        <v>67220</v>
      </c>
      <c r="S11" s="13">
        <f t="shared" si="18"/>
        <v>65940</v>
      </c>
      <c r="T11" s="13">
        <f t="shared" si="19"/>
        <v>5140</v>
      </c>
      <c r="U11" s="13">
        <f t="shared" si="20"/>
        <v>138300</v>
      </c>
      <c r="V11" s="10">
        <f t="shared" si="21"/>
        <v>5.9470710674992558E-2</v>
      </c>
      <c r="W11" s="10">
        <f t="shared" si="22"/>
        <v>-3.8425196850393704</v>
      </c>
      <c r="X11" s="10">
        <f t="shared" si="23"/>
        <v>-9.8290598290598297</v>
      </c>
      <c r="Y11" s="10">
        <f t="shared" si="24"/>
        <v>-2.1116361488481985</v>
      </c>
    </row>
    <row r="12" spans="1:26" s="10" customFormat="1" x14ac:dyDescent="0.3">
      <c r="A12" s="14">
        <v>44770</v>
      </c>
      <c r="B12" s="16" t="s">
        <v>206</v>
      </c>
      <c r="C12" s="15">
        <v>3093</v>
      </c>
      <c r="D12" s="15">
        <v>2977</v>
      </c>
      <c r="E12" s="15">
        <v>167</v>
      </c>
      <c r="F12" s="15">
        <f t="shared" si="11"/>
        <v>3144</v>
      </c>
      <c r="G12" s="13">
        <v>50</v>
      </c>
      <c r="H12" s="13">
        <f t="shared" si="12"/>
        <v>61860</v>
      </c>
      <c r="I12" s="13">
        <f t="shared" si="13"/>
        <v>59540</v>
      </c>
      <c r="J12" s="13">
        <f t="shared" si="14"/>
        <v>3340</v>
      </c>
      <c r="K12" s="13">
        <f t="shared" si="15"/>
        <v>124740</v>
      </c>
      <c r="M12" s="15">
        <v>2498</v>
      </c>
      <c r="N12" s="15">
        <v>2585</v>
      </c>
      <c r="O12" s="10">
        <v>144</v>
      </c>
      <c r="P12" s="15">
        <f t="shared" si="16"/>
        <v>2729</v>
      </c>
      <c r="Q12" s="13">
        <v>50</v>
      </c>
      <c r="R12" s="13">
        <f t="shared" si="17"/>
        <v>49960</v>
      </c>
      <c r="S12" s="13">
        <f t="shared" si="18"/>
        <v>51700</v>
      </c>
      <c r="T12" s="13">
        <f t="shared" si="19"/>
        <v>2880</v>
      </c>
      <c r="U12" s="13">
        <f t="shared" si="20"/>
        <v>104540</v>
      </c>
      <c r="V12" s="10">
        <f t="shared" si="21"/>
        <v>19.236986744261237</v>
      </c>
      <c r="W12" s="10">
        <f t="shared" si="22"/>
        <v>13.16761840779308</v>
      </c>
      <c r="X12" s="10">
        <f t="shared" si="23"/>
        <v>13.77245508982036</v>
      </c>
      <c r="Y12" s="10">
        <f t="shared" si="24"/>
        <v>16.193682860349526</v>
      </c>
    </row>
    <row r="13" spans="1:26" s="10" customFormat="1" x14ac:dyDescent="0.3">
      <c r="A13" s="14">
        <v>44770</v>
      </c>
      <c r="B13" s="16" t="s">
        <v>42</v>
      </c>
      <c r="C13" s="1">
        <v>3359</v>
      </c>
      <c r="D13" s="1">
        <v>2952</v>
      </c>
      <c r="E13">
        <v>160</v>
      </c>
      <c r="F13" s="15">
        <f t="shared" si="11"/>
        <v>3112</v>
      </c>
      <c r="G13" s="13">
        <v>50</v>
      </c>
      <c r="H13" s="13">
        <f t="shared" si="12"/>
        <v>67180</v>
      </c>
      <c r="I13" s="13">
        <f t="shared" si="13"/>
        <v>59040</v>
      </c>
      <c r="J13" s="13">
        <f t="shared" si="14"/>
        <v>3200</v>
      </c>
      <c r="K13" s="13">
        <f t="shared" si="15"/>
        <v>129420</v>
      </c>
      <c r="M13" s="10">
        <v>2732</v>
      </c>
      <c r="N13" s="15">
        <v>2612</v>
      </c>
      <c r="O13" s="10">
        <v>109</v>
      </c>
      <c r="P13" s="15">
        <f t="shared" si="16"/>
        <v>2721</v>
      </c>
      <c r="Q13" s="13">
        <v>50</v>
      </c>
      <c r="R13" s="13">
        <f t="shared" si="17"/>
        <v>54640</v>
      </c>
      <c r="S13" s="13">
        <f t="shared" si="18"/>
        <v>52240</v>
      </c>
      <c r="T13" s="13">
        <f t="shared" si="19"/>
        <v>2180</v>
      </c>
      <c r="U13" s="13">
        <f t="shared" si="20"/>
        <v>109060</v>
      </c>
      <c r="V13" s="10">
        <f t="shared" si="21"/>
        <v>18.666269723131883</v>
      </c>
      <c r="W13" s="10">
        <f t="shared" si="22"/>
        <v>11.517615176151761</v>
      </c>
      <c r="X13" s="10">
        <f t="shared" si="23"/>
        <v>31.874999999999996</v>
      </c>
      <c r="Y13" s="10">
        <f t="shared" si="24"/>
        <v>15.731726162880545</v>
      </c>
    </row>
    <row r="14" spans="1:26" s="10" customFormat="1" x14ac:dyDescent="0.3">
      <c r="A14" s="14">
        <v>44770</v>
      </c>
      <c r="B14" s="16" t="s">
        <v>43</v>
      </c>
      <c r="C14" s="1">
        <v>3230</v>
      </c>
      <c r="D14" s="1">
        <v>2964</v>
      </c>
      <c r="E14">
        <v>158</v>
      </c>
      <c r="F14" s="15">
        <f t="shared" si="11"/>
        <v>3122</v>
      </c>
      <c r="G14" s="13">
        <v>50</v>
      </c>
      <c r="H14" s="13">
        <f t="shared" si="12"/>
        <v>64600</v>
      </c>
      <c r="I14" s="13">
        <f t="shared" si="13"/>
        <v>59280</v>
      </c>
      <c r="J14" s="13">
        <f t="shared" si="14"/>
        <v>3160</v>
      </c>
      <c r="K14" s="13">
        <f t="shared" si="15"/>
        <v>127040</v>
      </c>
      <c r="M14" s="10">
        <v>2495</v>
      </c>
      <c r="N14" s="15">
        <v>2474</v>
      </c>
      <c r="O14" s="10">
        <v>95</v>
      </c>
      <c r="P14" s="15">
        <f t="shared" si="16"/>
        <v>2569</v>
      </c>
      <c r="Q14" s="13">
        <v>50</v>
      </c>
      <c r="R14" s="13">
        <f t="shared" si="17"/>
        <v>49900</v>
      </c>
      <c r="S14" s="13">
        <f t="shared" si="18"/>
        <v>49480</v>
      </c>
      <c r="T14" s="13">
        <f t="shared" si="19"/>
        <v>1900</v>
      </c>
      <c r="U14" s="13">
        <f t="shared" si="20"/>
        <v>101280</v>
      </c>
      <c r="V14" s="10">
        <f t="shared" si="21"/>
        <v>22.755417956656345</v>
      </c>
      <c r="W14" s="10">
        <f t="shared" si="22"/>
        <v>16.531713900134953</v>
      </c>
      <c r="X14" s="10">
        <f t="shared" si="23"/>
        <v>39.87341772151899</v>
      </c>
      <c r="Y14" s="10">
        <f t="shared" si="24"/>
        <v>20.277078085642316</v>
      </c>
    </row>
    <row r="15" spans="1:26" s="10" customFormat="1" x14ac:dyDescent="0.3">
      <c r="A15" s="14">
        <v>44770</v>
      </c>
      <c r="B15" s="16" t="s">
        <v>40</v>
      </c>
      <c r="C15" s="1">
        <v>3438</v>
      </c>
      <c r="D15" s="1">
        <v>3108</v>
      </c>
      <c r="E15">
        <v>164</v>
      </c>
      <c r="F15" s="15">
        <f t="shared" si="11"/>
        <v>3272</v>
      </c>
      <c r="G15" s="13">
        <v>50</v>
      </c>
      <c r="H15" s="13">
        <f t="shared" si="12"/>
        <v>68760</v>
      </c>
      <c r="I15" s="13">
        <f t="shared" si="13"/>
        <v>62160</v>
      </c>
      <c r="J15" s="13">
        <f t="shared" si="14"/>
        <v>3280</v>
      </c>
      <c r="K15" s="13">
        <f t="shared" si="15"/>
        <v>134200</v>
      </c>
      <c r="M15" s="10">
        <v>2527</v>
      </c>
      <c r="N15" s="10">
        <v>2262</v>
      </c>
      <c r="O15" s="10">
        <v>181</v>
      </c>
      <c r="P15" s="15">
        <f t="shared" si="16"/>
        <v>2443</v>
      </c>
      <c r="Q15" s="13">
        <v>50</v>
      </c>
      <c r="R15" s="13">
        <f t="shared" si="17"/>
        <v>50540</v>
      </c>
      <c r="S15" s="13">
        <f t="shared" si="18"/>
        <v>45240</v>
      </c>
      <c r="T15" s="13">
        <f t="shared" si="19"/>
        <v>3620</v>
      </c>
      <c r="U15" s="13">
        <f t="shared" si="20"/>
        <v>99400</v>
      </c>
      <c r="V15" s="10">
        <f t="shared" si="21"/>
        <v>26.497963932518907</v>
      </c>
      <c r="W15" s="10">
        <f t="shared" si="22"/>
        <v>27.220077220077222</v>
      </c>
      <c r="X15" s="10">
        <f t="shared" si="23"/>
        <v>-10.365853658536585</v>
      </c>
      <c r="Y15" s="10">
        <f t="shared" si="24"/>
        <v>25.931445603576751</v>
      </c>
    </row>
    <row r="16" spans="1:26" s="10" customFormat="1" x14ac:dyDescent="0.3">
      <c r="A16" s="14">
        <v>44770</v>
      </c>
      <c r="B16" s="16" t="s">
        <v>41</v>
      </c>
      <c r="C16" s="1">
        <v>3303</v>
      </c>
      <c r="D16" s="1">
        <v>3069</v>
      </c>
      <c r="E16">
        <v>143</v>
      </c>
      <c r="F16" s="15">
        <f t="shared" si="11"/>
        <v>3212</v>
      </c>
      <c r="G16" s="13">
        <v>50</v>
      </c>
      <c r="H16" s="13">
        <f t="shared" si="12"/>
        <v>66060</v>
      </c>
      <c r="I16" s="13">
        <f t="shared" si="13"/>
        <v>61380</v>
      </c>
      <c r="J16" s="13">
        <f t="shared" si="14"/>
        <v>2860</v>
      </c>
      <c r="K16" s="13">
        <f t="shared" si="15"/>
        <v>130300</v>
      </c>
      <c r="M16" s="10">
        <v>2599</v>
      </c>
      <c r="N16" s="15">
        <v>2407</v>
      </c>
      <c r="O16" s="10">
        <v>132</v>
      </c>
      <c r="P16" s="15">
        <f t="shared" si="16"/>
        <v>2539</v>
      </c>
      <c r="Q16" s="13">
        <v>50</v>
      </c>
      <c r="R16" s="13">
        <f t="shared" si="17"/>
        <v>51980</v>
      </c>
      <c r="S16" s="13">
        <f t="shared" si="18"/>
        <v>48140</v>
      </c>
      <c r="T16" s="13">
        <f t="shared" si="19"/>
        <v>2640</v>
      </c>
      <c r="U16" s="13">
        <f t="shared" si="20"/>
        <v>102760</v>
      </c>
      <c r="V16" s="10">
        <f t="shared" si="21"/>
        <v>21.313957008779898</v>
      </c>
      <c r="W16" s="10">
        <f t="shared" si="22"/>
        <v>21.570544151189313</v>
      </c>
      <c r="X16" s="10">
        <f t="shared" si="23"/>
        <v>7.6923076923076925</v>
      </c>
      <c r="Y16" s="10">
        <f t="shared" si="24"/>
        <v>21.135840368380659</v>
      </c>
    </row>
    <row r="17" spans="1:26" s="10" customFormat="1" x14ac:dyDescent="0.3">
      <c r="A17" s="14">
        <v>44770</v>
      </c>
      <c r="B17" s="16" t="s">
        <v>207</v>
      </c>
      <c r="C17" s="1">
        <v>3289</v>
      </c>
      <c r="D17" s="1">
        <v>2622</v>
      </c>
      <c r="E17">
        <v>229</v>
      </c>
      <c r="F17" s="15">
        <f t="shared" si="11"/>
        <v>2851</v>
      </c>
      <c r="G17" s="13">
        <v>50</v>
      </c>
      <c r="H17" s="13">
        <f t="shared" si="12"/>
        <v>65780</v>
      </c>
      <c r="I17" s="13">
        <f t="shared" si="13"/>
        <v>52440</v>
      </c>
      <c r="J17" s="13">
        <f t="shared" si="14"/>
        <v>4580</v>
      </c>
      <c r="K17" s="13">
        <f t="shared" si="15"/>
        <v>122800</v>
      </c>
      <c r="M17" s="10">
        <v>2599</v>
      </c>
      <c r="N17" s="10">
        <v>2146</v>
      </c>
      <c r="O17" s="15">
        <v>184</v>
      </c>
      <c r="P17" s="15">
        <f t="shared" si="16"/>
        <v>2330</v>
      </c>
      <c r="Q17" s="13">
        <v>50</v>
      </c>
      <c r="R17" s="13">
        <f t="shared" si="17"/>
        <v>51980</v>
      </c>
      <c r="S17" s="13">
        <f t="shared" si="18"/>
        <v>42920</v>
      </c>
      <c r="T17" s="13">
        <f t="shared" si="19"/>
        <v>3680</v>
      </c>
      <c r="U17" s="13">
        <f t="shared" si="20"/>
        <v>98580</v>
      </c>
      <c r="V17" s="10">
        <f t="shared" si="21"/>
        <v>20.97902097902098</v>
      </c>
      <c r="W17" s="10">
        <f t="shared" si="22"/>
        <v>18.154080854309687</v>
      </c>
      <c r="X17" s="10">
        <f t="shared" si="23"/>
        <v>19.650655021834059</v>
      </c>
      <c r="Y17" s="10">
        <f t="shared" si="24"/>
        <v>19.723127035830618</v>
      </c>
    </row>
    <row r="18" spans="1:26" s="10" customFormat="1" x14ac:dyDescent="0.3">
      <c r="A18" s="14">
        <v>44770</v>
      </c>
      <c r="B18" s="16" t="s">
        <v>208</v>
      </c>
      <c r="C18" s="1">
        <v>2913</v>
      </c>
      <c r="D18" s="1">
        <v>2428</v>
      </c>
      <c r="E18">
        <v>139</v>
      </c>
      <c r="F18" s="15">
        <f t="shared" si="11"/>
        <v>2567</v>
      </c>
      <c r="G18" s="13">
        <v>50</v>
      </c>
      <c r="H18" s="13">
        <f t="shared" si="12"/>
        <v>58260</v>
      </c>
      <c r="I18" s="13">
        <f t="shared" si="13"/>
        <v>48560</v>
      </c>
      <c r="J18" s="13">
        <f t="shared" si="14"/>
        <v>2780</v>
      </c>
      <c r="K18" s="13">
        <f t="shared" si="15"/>
        <v>109600</v>
      </c>
      <c r="M18" s="10">
        <v>2520</v>
      </c>
      <c r="N18" s="10">
        <v>2223</v>
      </c>
      <c r="O18" s="15">
        <v>132</v>
      </c>
      <c r="P18" s="15">
        <f t="shared" si="16"/>
        <v>2355</v>
      </c>
      <c r="Q18" s="13">
        <v>50</v>
      </c>
      <c r="R18" s="13">
        <f t="shared" si="17"/>
        <v>50400</v>
      </c>
      <c r="S18" s="13">
        <f t="shared" si="18"/>
        <v>44460</v>
      </c>
      <c r="T18" s="13">
        <f t="shared" si="19"/>
        <v>2640</v>
      </c>
      <c r="U18" s="13">
        <f t="shared" si="20"/>
        <v>97500</v>
      </c>
      <c r="V18" s="10">
        <f t="shared" si="21"/>
        <v>13.491246138002062</v>
      </c>
      <c r="W18" s="10">
        <f t="shared" si="22"/>
        <v>8.4431630971993403</v>
      </c>
      <c r="X18" s="10">
        <f t="shared" si="23"/>
        <v>5.0359712230215825</v>
      </c>
      <c r="Y18" s="10">
        <f t="shared" si="24"/>
        <v>11.040145985401461</v>
      </c>
    </row>
    <row r="19" spans="1:26" s="10" customFormat="1" x14ac:dyDescent="0.3">
      <c r="A19" s="14">
        <v>44770</v>
      </c>
      <c r="B19" s="16" t="s">
        <v>209</v>
      </c>
      <c r="C19" s="1">
        <v>2958</v>
      </c>
      <c r="D19" s="1">
        <v>2517</v>
      </c>
      <c r="E19">
        <v>195</v>
      </c>
      <c r="F19" s="15">
        <f t="shared" si="11"/>
        <v>2712</v>
      </c>
      <c r="G19" s="13">
        <v>50</v>
      </c>
      <c r="H19" s="13">
        <f t="shared" si="12"/>
        <v>59160</v>
      </c>
      <c r="I19" s="13">
        <f t="shared" si="13"/>
        <v>50340</v>
      </c>
      <c r="J19" s="13">
        <f t="shared" si="14"/>
        <v>3900</v>
      </c>
      <c r="K19" s="13">
        <f t="shared" si="15"/>
        <v>113400</v>
      </c>
      <c r="M19" s="10">
        <v>2677</v>
      </c>
      <c r="N19" s="10">
        <v>2232</v>
      </c>
      <c r="O19" s="15">
        <v>131</v>
      </c>
      <c r="P19" s="15">
        <f t="shared" si="16"/>
        <v>2363</v>
      </c>
      <c r="Q19" s="13">
        <v>50</v>
      </c>
      <c r="R19" s="13">
        <f t="shared" si="17"/>
        <v>53540</v>
      </c>
      <c r="S19" s="13">
        <f t="shared" si="18"/>
        <v>44640</v>
      </c>
      <c r="T19" s="13">
        <f t="shared" si="19"/>
        <v>2620</v>
      </c>
      <c r="U19" s="13">
        <f t="shared" si="20"/>
        <v>100800</v>
      </c>
      <c r="V19" s="10">
        <f t="shared" si="21"/>
        <v>9.4996619337390129</v>
      </c>
      <c r="W19" s="10">
        <f t="shared" si="22"/>
        <v>11.323003575685339</v>
      </c>
      <c r="X19" s="10">
        <f t="shared" si="23"/>
        <v>32.820512820512818</v>
      </c>
      <c r="Y19" s="10">
        <f t="shared" si="24"/>
        <v>11.111111111111111</v>
      </c>
    </row>
    <row r="20" spans="1:26" s="10" customFormat="1" x14ac:dyDescent="0.3">
      <c r="A20" s="14">
        <v>44770</v>
      </c>
      <c r="B20" s="16" t="s">
        <v>210</v>
      </c>
      <c r="C20" s="1">
        <v>3055</v>
      </c>
      <c r="D20" s="1">
        <v>2473</v>
      </c>
      <c r="E20">
        <v>213</v>
      </c>
      <c r="F20" s="15">
        <f t="shared" si="11"/>
        <v>2686</v>
      </c>
      <c r="G20" s="13">
        <v>50</v>
      </c>
      <c r="H20" s="13">
        <f t="shared" si="12"/>
        <v>61100</v>
      </c>
      <c r="I20" s="13">
        <f t="shared" si="13"/>
        <v>49460</v>
      </c>
      <c r="J20" s="13">
        <f t="shared" si="14"/>
        <v>4260</v>
      </c>
      <c r="K20" s="13">
        <f t="shared" si="15"/>
        <v>114820</v>
      </c>
      <c r="M20" s="10">
        <v>2233</v>
      </c>
      <c r="N20" s="10">
        <v>2019</v>
      </c>
      <c r="O20" s="15">
        <v>151</v>
      </c>
      <c r="P20" s="15">
        <f t="shared" si="16"/>
        <v>2170</v>
      </c>
      <c r="Q20" s="13">
        <v>50</v>
      </c>
      <c r="R20" s="13">
        <f t="shared" si="17"/>
        <v>44660</v>
      </c>
      <c r="S20" s="13">
        <f t="shared" si="18"/>
        <v>40380</v>
      </c>
      <c r="T20" s="13">
        <f t="shared" si="19"/>
        <v>3020</v>
      </c>
      <c r="U20" s="13">
        <f t="shared" si="20"/>
        <v>88060</v>
      </c>
      <c r="V20" s="10">
        <f t="shared" si="21"/>
        <v>26.906710310965632</v>
      </c>
      <c r="W20" s="10">
        <f t="shared" si="22"/>
        <v>18.358269308532147</v>
      </c>
      <c r="X20" s="10">
        <f t="shared" si="23"/>
        <v>29.107981220657276</v>
      </c>
      <c r="Y20" s="10">
        <f t="shared" si="24"/>
        <v>23.306044243163214</v>
      </c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/>
      <c r="E23" s="10"/>
      <c r="F23" s="10"/>
      <c r="G23" s="13"/>
      <c r="H23" s="13"/>
      <c r="I23" s="13"/>
      <c r="J23" s="13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3"/>
      <c r="H24" s="13"/>
      <c r="I24" s="13"/>
      <c r="J24" s="13"/>
      <c r="K24" s="13"/>
      <c r="L24" s="10"/>
      <c r="M24" s="10"/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 t="s">
        <v>55</v>
      </c>
      <c r="C25" s="15"/>
      <c r="D25" s="10"/>
      <c r="E25" s="10"/>
      <c r="F25" s="10"/>
      <c r="G25" s="13"/>
      <c r="H25" s="13"/>
      <c r="I25" s="13"/>
      <c r="J25" s="13"/>
      <c r="K25" s="13"/>
      <c r="L25" s="10"/>
      <c r="M25" s="10"/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 t="s">
        <v>56</v>
      </c>
      <c r="C26" s="15" t="s">
        <v>57</v>
      </c>
      <c r="D26" s="10" t="s">
        <v>327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 t="s">
        <v>0</v>
      </c>
      <c r="C27" s="15" t="s">
        <v>0</v>
      </c>
      <c r="D27" s="10" t="s">
        <v>0</v>
      </c>
      <c r="E27" s="10"/>
      <c r="F27" s="10"/>
      <c r="G27" s="13"/>
      <c r="H27" s="13"/>
      <c r="I27" s="13"/>
      <c r="J27" s="13"/>
      <c r="K27" s="1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 t="s">
        <v>328</v>
      </c>
      <c r="B28" s="15">
        <v>3676</v>
      </c>
      <c r="C28" s="15">
        <v>3235</v>
      </c>
      <c r="D28" s="10">
        <v>136</v>
      </c>
      <c r="E28" s="15"/>
      <c r="F28" s="10" t="s">
        <v>329</v>
      </c>
      <c r="G28" s="15">
        <v>3057</v>
      </c>
      <c r="H28" s="15">
        <v>2856</v>
      </c>
      <c r="I28" s="10">
        <v>181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 t="s">
        <v>330</v>
      </c>
      <c r="B29" s="15">
        <v>3366</v>
      </c>
      <c r="C29" s="15">
        <v>3133</v>
      </c>
      <c r="D29" s="10">
        <v>161</v>
      </c>
      <c r="E29" s="15"/>
      <c r="F29" s="2" t="s">
        <v>331</v>
      </c>
      <c r="G29" s="16">
        <v>2618</v>
      </c>
      <c r="H29" s="16">
        <v>2574</v>
      </c>
      <c r="I29" s="3">
        <v>96</v>
      </c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 t="s">
        <v>332</v>
      </c>
      <c r="B30" s="15">
        <v>3386</v>
      </c>
      <c r="C30" s="15">
        <v>3159</v>
      </c>
      <c r="D30" s="16">
        <v>157</v>
      </c>
      <c r="E30" s="15"/>
      <c r="F30" s="10" t="s">
        <v>356</v>
      </c>
      <c r="G30" s="15">
        <v>2742</v>
      </c>
      <c r="H30" s="15">
        <v>2559</v>
      </c>
      <c r="I30" s="16">
        <v>119</v>
      </c>
      <c r="J30" s="10"/>
      <c r="K30" s="10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A31" t="s">
        <v>333</v>
      </c>
      <c r="B31" s="1">
        <v>3333</v>
      </c>
      <c r="C31" s="1">
        <v>3097</v>
      </c>
      <c r="D31">
        <v>165</v>
      </c>
      <c r="E31" s="15"/>
      <c r="F31" t="s">
        <v>334</v>
      </c>
      <c r="G31" s="1">
        <v>2431</v>
      </c>
      <c r="H31" s="1">
        <v>2310</v>
      </c>
      <c r="I31">
        <v>89</v>
      </c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A32" t="s">
        <v>335</v>
      </c>
      <c r="B32" s="1">
        <v>3477</v>
      </c>
      <c r="C32" s="1">
        <v>3463</v>
      </c>
      <c r="D32">
        <v>209</v>
      </c>
      <c r="E32" s="15"/>
      <c r="F32" t="s">
        <v>336</v>
      </c>
      <c r="G32" s="1">
        <v>2659</v>
      </c>
      <c r="H32" s="1">
        <v>2878</v>
      </c>
      <c r="I32">
        <v>115</v>
      </c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t="s">
        <v>337</v>
      </c>
      <c r="B33" s="1">
        <v>3493</v>
      </c>
      <c r="C33" s="1">
        <v>3282</v>
      </c>
      <c r="D33">
        <v>231</v>
      </c>
      <c r="E33" s="15"/>
      <c r="F33" t="s">
        <v>338</v>
      </c>
      <c r="G33" s="1">
        <v>2862</v>
      </c>
      <c r="H33" s="1">
        <v>2819</v>
      </c>
      <c r="I33">
        <v>156</v>
      </c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t="s">
        <v>347</v>
      </c>
      <c r="B34" s="1">
        <v>3363</v>
      </c>
      <c r="C34" s="1">
        <v>3175</v>
      </c>
      <c r="D34">
        <v>234</v>
      </c>
      <c r="E34" s="15"/>
      <c r="F34" t="s">
        <v>348</v>
      </c>
      <c r="G34" s="1">
        <v>3361</v>
      </c>
      <c r="H34" s="1">
        <v>3297</v>
      </c>
      <c r="I34">
        <v>257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E35" s="15"/>
      <c r="F35" s="1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t="s">
        <v>339</v>
      </c>
      <c r="B42" s="1">
        <v>3359</v>
      </c>
      <c r="C42" s="1">
        <v>2952</v>
      </c>
      <c r="D42">
        <v>160</v>
      </c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t="s">
        <v>340</v>
      </c>
      <c r="B43" s="1">
        <v>3230</v>
      </c>
      <c r="C43" s="1">
        <v>2964</v>
      </c>
      <c r="D43">
        <v>158</v>
      </c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t="s">
        <v>341</v>
      </c>
      <c r="B44" s="1">
        <v>3438</v>
      </c>
      <c r="C44" s="1">
        <v>3108</v>
      </c>
      <c r="D44">
        <v>164</v>
      </c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t="s">
        <v>342</v>
      </c>
      <c r="B45" s="1">
        <v>3303</v>
      </c>
      <c r="C45" s="1">
        <v>3069</v>
      </c>
      <c r="D45">
        <v>143</v>
      </c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t="s">
        <v>343</v>
      </c>
      <c r="B46" s="1">
        <v>3289</v>
      </c>
      <c r="C46" s="1">
        <v>2622</v>
      </c>
      <c r="D46">
        <v>229</v>
      </c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t="s">
        <v>344</v>
      </c>
      <c r="B47" s="1">
        <v>2913</v>
      </c>
      <c r="C47" s="1">
        <v>2428</v>
      </c>
      <c r="D47">
        <v>139</v>
      </c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t="s">
        <v>345</v>
      </c>
      <c r="B48" s="1">
        <v>2958</v>
      </c>
      <c r="C48" s="1">
        <v>2517</v>
      </c>
      <c r="D48">
        <v>195</v>
      </c>
    </row>
    <row r="49" spans="1:11" x14ac:dyDescent="0.3">
      <c r="A49" t="s">
        <v>346</v>
      </c>
      <c r="B49" s="1">
        <v>3055</v>
      </c>
      <c r="C49" s="1">
        <v>2473</v>
      </c>
      <c r="D49">
        <v>213</v>
      </c>
      <c r="E49" s="15"/>
      <c r="F49" s="15"/>
      <c r="G49" s="10"/>
      <c r="H49" s="10"/>
      <c r="I49" s="10"/>
      <c r="J49" s="10"/>
      <c r="K49" s="10"/>
    </row>
    <row r="50" spans="1:11" x14ac:dyDescent="0.3">
      <c r="E50" s="10"/>
      <c r="F50" s="15"/>
      <c r="G50" s="10"/>
      <c r="H50" s="10"/>
      <c r="I50" s="10"/>
      <c r="J50" s="10"/>
      <c r="K50" s="10"/>
    </row>
    <row r="51" spans="1:11" x14ac:dyDescent="0.3">
      <c r="E51" s="10"/>
      <c r="F51" s="15"/>
      <c r="G51" s="10"/>
      <c r="H51" s="10"/>
      <c r="I51" s="10"/>
      <c r="J51" s="10"/>
      <c r="K51" s="10"/>
    </row>
    <row r="52" spans="1:11" x14ac:dyDescent="0.3">
      <c r="A52" t="s">
        <v>349</v>
      </c>
      <c r="B52" s="1">
        <v>2732</v>
      </c>
      <c r="C52" s="1">
        <v>2612</v>
      </c>
      <c r="D52">
        <v>109</v>
      </c>
      <c r="E52" s="10"/>
      <c r="F52" s="15"/>
      <c r="G52" s="10"/>
      <c r="H52" s="10"/>
      <c r="I52" s="10"/>
      <c r="J52" s="10"/>
      <c r="K52" s="10"/>
    </row>
    <row r="53" spans="1:11" x14ac:dyDescent="0.3">
      <c r="A53" t="s">
        <v>350</v>
      </c>
      <c r="B53" s="1">
        <v>2495</v>
      </c>
      <c r="C53" s="1">
        <v>2474</v>
      </c>
      <c r="D53">
        <v>95</v>
      </c>
      <c r="E53" s="10"/>
      <c r="F53" s="15"/>
      <c r="G53" s="15"/>
      <c r="H53" s="10"/>
      <c r="I53" s="10"/>
      <c r="J53" s="10"/>
      <c r="K53" s="10"/>
    </row>
    <row r="54" spans="1:11" x14ac:dyDescent="0.3">
      <c r="A54" t="s">
        <v>351</v>
      </c>
      <c r="B54" s="1">
        <v>2527</v>
      </c>
      <c r="C54" s="1">
        <v>2262</v>
      </c>
      <c r="D54">
        <v>181</v>
      </c>
    </row>
    <row r="55" spans="1:11" x14ac:dyDescent="0.3">
      <c r="A55" t="s">
        <v>352</v>
      </c>
      <c r="B55" s="1">
        <v>2599</v>
      </c>
      <c r="C55" s="1">
        <v>2407</v>
      </c>
      <c r="D55">
        <v>132</v>
      </c>
      <c r="E55" s="15"/>
      <c r="F55" s="15"/>
      <c r="G55" s="10"/>
      <c r="H55" s="10"/>
      <c r="I55" s="10"/>
      <c r="J55" s="10"/>
      <c r="K55" s="10"/>
    </row>
    <row r="56" spans="1:11" x14ac:dyDescent="0.3">
      <c r="A56" t="s">
        <v>353</v>
      </c>
      <c r="B56" s="1">
        <v>2599</v>
      </c>
      <c r="C56" s="1">
        <v>2146</v>
      </c>
      <c r="D56">
        <v>184</v>
      </c>
      <c r="E56" s="10"/>
      <c r="F56" s="15"/>
      <c r="G56" s="10"/>
      <c r="H56" s="10"/>
      <c r="I56" s="10"/>
      <c r="J56" s="10"/>
      <c r="K56" s="10"/>
    </row>
    <row r="57" spans="1:11" x14ac:dyDescent="0.3">
      <c r="A57" t="s">
        <v>354</v>
      </c>
      <c r="B57" s="1">
        <v>2520</v>
      </c>
      <c r="C57" s="1">
        <v>2223</v>
      </c>
      <c r="D57">
        <v>132</v>
      </c>
      <c r="E57" s="10"/>
      <c r="F57" s="15"/>
      <c r="G57" s="10"/>
      <c r="H57" s="10"/>
      <c r="I57" s="10"/>
      <c r="J57" s="10"/>
      <c r="K57" s="10"/>
    </row>
    <row r="58" spans="1:11" x14ac:dyDescent="0.3">
      <c r="A58" t="s">
        <v>355</v>
      </c>
      <c r="B58" s="1">
        <v>2677</v>
      </c>
      <c r="C58" s="1">
        <v>2232</v>
      </c>
      <c r="D58">
        <v>131</v>
      </c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G33" sqref="G33"/>
    </sheetView>
  </sheetViews>
  <sheetFormatPr defaultRowHeight="14.4" x14ac:dyDescent="0.3"/>
  <cols>
    <col min="1" max="1" width="16.5546875" customWidth="1"/>
    <col min="8" max="11" width="12.88671875" customWidth="1"/>
    <col min="13" max="13" width="12" bestFit="1" customWidth="1"/>
    <col min="21" max="21" width="14.5546875" customWidth="1"/>
  </cols>
  <sheetData>
    <row r="1" spans="1:26" x14ac:dyDescent="0.3">
      <c r="A1" s="16"/>
      <c r="B1" s="10" t="s">
        <v>4</v>
      </c>
      <c r="C1" s="10"/>
      <c r="D1" s="10"/>
      <c r="E1" s="10"/>
      <c r="F1" s="13"/>
      <c r="G1" s="13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 t="s">
        <v>5</v>
      </c>
      <c r="C2" s="10"/>
      <c r="D2" s="10"/>
      <c r="E2" s="10"/>
      <c r="F2" s="13"/>
      <c r="G2" s="13"/>
      <c r="H2" s="10"/>
      <c r="I2" s="10"/>
      <c r="J2" s="10"/>
      <c r="K2" s="10"/>
      <c r="L2" s="10"/>
      <c r="M2" s="10" t="s">
        <v>5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0" t="s">
        <v>59</v>
      </c>
      <c r="E3" s="16" t="s">
        <v>269</v>
      </c>
      <c r="F3" s="10" t="s">
        <v>60</v>
      </c>
      <c r="G3" s="13" t="s">
        <v>1</v>
      </c>
      <c r="H3" s="13" t="s">
        <v>286</v>
      </c>
      <c r="I3" s="13" t="s">
        <v>287</v>
      </c>
      <c r="J3" s="13" t="s">
        <v>288</v>
      </c>
      <c r="K3" s="13" t="s">
        <v>293</v>
      </c>
      <c r="L3" s="10"/>
      <c r="M3" s="10" t="s">
        <v>58</v>
      </c>
      <c r="N3" s="10" t="s">
        <v>59</v>
      </c>
      <c r="O3" s="16" t="s">
        <v>269</v>
      </c>
      <c r="P3" s="10" t="s">
        <v>60</v>
      </c>
      <c r="Q3" s="13" t="s">
        <v>1</v>
      </c>
      <c r="R3" s="13" t="s">
        <v>286</v>
      </c>
      <c r="S3" s="13" t="s">
        <v>287</v>
      </c>
      <c r="T3" s="13" t="s">
        <v>288</v>
      </c>
      <c r="U3" s="13" t="s">
        <v>293</v>
      </c>
      <c r="V3" s="13" t="s">
        <v>289</v>
      </c>
      <c r="W3" s="17" t="s">
        <v>290</v>
      </c>
      <c r="X3" s="13" t="s">
        <v>291</v>
      </c>
      <c r="Y3" s="13" t="s">
        <v>292</v>
      </c>
      <c r="Z3" s="10"/>
    </row>
    <row r="4" spans="1:26" s="10" customFormat="1" x14ac:dyDescent="0.3">
      <c r="A4" s="14"/>
      <c r="B4" s="25"/>
      <c r="C4" s="25"/>
      <c r="E4" s="15"/>
      <c r="F4" s="15"/>
      <c r="G4" s="13"/>
      <c r="H4" s="13"/>
      <c r="I4" s="13"/>
      <c r="J4" s="13"/>
      <c r="K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44770</v>
      </c>
      <c r="B5" s="16" t="s">
        <v>37</v>
      </c>
      <c r="C5" s="1">
        <v>1591</v>
      </c>
      <c r="D5" s="1">
        <v>1930</v>
      </c>
      <c r="E5">
        <v>131</v>
      </c>
      <c r="F5" s="15">
        <f t="shared" ref="F5:F20" si="0">+D5+E5</f>
        <v>2061</v>
      </c>
      <c r="G5" s="13">
        <v>33</v>
      </c>
      <c r="H5" s="13">
        <f>(1000/G5)*C5</f>
        <v>48212.121212121216</v>
      </c>
      <c r="I5" s="13">
        <f>(1000/G5)*D5</f>
        <v>58484.848484848488</v>
      </c>
      <c r="J5" s="13">
        <f>(1000/G5)*E5</f>
        <v>3969.69696969697</v>
      </c>
      <c r="K5" s="13">
        <f>H5+I5+J5</f>
        <v>110666.66666666667</v>
      </c>
      <c r="M5" s="1">
        <v>1037</v>
      </c>
      <c r="N5" s="1">
        <v>1232</v>
      </c>
      <c r="O5">
        <v>82</v>
      </c>
      <c r="P5" s="15">
        <f t="shared" ref="P5:P20" si="1">+N5+O5</f>
        <v>1314</v>
      </c>
      <c r="Q5" s="13">
        <v>33</v>
      </c>
      <c r="R5" s="13">
        <f t="shared" ref="R5:R20" si="2">(1000/Q5)*M5</f>
        <v>31424.242424242424</v>
      </c>
      <c r="S5" s="13">
        <f t="shared" ref="S5:S20" si="3">(1000/Q5)*N5</f>
        <v>37333.333333333336</v>
      </c>
      <c r="T5" s="13">
        <f t="shared" ref="T5:T20" si="4">(1000/Q5)*O5</f>
        <v>2484.848484848485</v>
      </c>
      <c r="U5" s="13">
        <f>R5+S5+T5</f>
        <v>71242.42424242424</v>
      </c>
      <c r="V5" s="10">
        <f>(H5-R5)/H5*100</f>
        <v>34.82086737900692</v>
      </c>
      <c r="W5" s="10">
        <f>(I5-S5)/I5*100</f>
        <v>36.165803108808284</v>
      </c>
      <c r="X5" s="10">
        <f>(J5-T5)/J5*100</f>
        <v>37.404580152671755</v>
      </c>
      <c r="Y5" s="10">
        <f>(K5-U5)/K5*100</f>
        <v>35.624315443592558</v>
      </c>
    </row>
    <row r="6" spans="1:26" s="10" customFormat="1" x14ac:dyDescent="0.3">
      <c r="A6" s="14">
        <v>44770</v>
      </c>
      <c r="B6" s="16" t="s">
        <v>39</v>
      </c>
      <c r="C6" s="1">
        <v>1459</v>
      </c>
      <c r="D6" s="1">
        <v>1779</v>
      </c>
      <c r="E6">
        <v>80</v>
      </c>
      <c r="F6" s="15">
        <f t="shared" si="0"/>
        <v>1859</v>
      </c>
      <c r="G6" s="13">
        <v>33</v>
      </c>
      <c r="H6" s="13">
        <f t="shared" ref="H6:H20" si="5">(1000/G6)*C6</f>
        <v>44212.121212121216</v>
      </c>
      <c r="I6" s="13">
        <f t="shared" ref="I6:I20" si="6">(1000/G6)*D6</f>
        <v>53909.090909090912</v>
      </c>
      <c r="J6" s="13">
        <f t="shared" ref="J6:J20" si="7">(1000/G6)*E6</f>
        <v>2424.2424242424245</v>
      </c>
      <c r="K6" s="13">
        <f t="shared" ref="K6:K20" si="8">H6+I6+J6</f>
        <v>100545.45454545456</v>
      </c>
      <c r="L6" s="10" t="s">
        <v>194</v>
      </c>
      <c r="M6" s="1">
        <v>836</v>
      </c>
      <c r="N6" s="1">
        <v>1071</v>
      </c>
      <c r="O6">
        <v>42</v>
      </c>
      <c r="P6" s="15">
        <f t="shared" si="1"/>
        <v>1113</v>
      </c>
      <c r="Q6" s="13">
        <v>33</v>
      </c>
      <c r="R6" s="13">
        <f t="shared" si="2"/>
        <v>25333.333333333336</v>
      </c>
      <c r="S6" s="13">
        <f t="shared" si="3"/>
        <v>32454.545454545456</v>
      </c>
      <c r="T6" s="13">
        <f t="shared" si="4"/>
        <v>1272.7272727272727</v>
      </c>
      <c r="U6" s="13">
        <f t="shared" ref="U6:U20" si="9">R6+S6+T6</f>
        <v>59060.606060606064</v>
      </c>
      <c r="V6" s="10">
        <f t="shared" ref="V6:Y20" si="10">(H6-R6)/H6*100</f>
        <v>42.700479780671692</v>
      </c>
      <c r="W6" s="10">
        <f t="shared" si="10"/>
        <v>39.797639123102869</v>
      </c>
      <c r="X6" s="10">
        <f t="shared" si="10"/>
        <v>47.5</v>
      </c>
      <c r="Y6" s="10">
        <f t="shared" si="10"/>
        <v>41.259795057263418</v>
      </c>
    </row>
    <row r="7" spans="1:26" s="10" customFormat="1" x14ac:dyDescent="0.3">
      <c r="A7" s="14">
        <v>44770</v>
      </c>
      <c r="B7" s="16" t="s">
        <v>38</v>
      </c>
      <c r="C7" s="1">
        <v>1799</v>
      </c>
      <c r="D7" s="1">
        <v>2222</v>
      </c>
      <c r="E7">
        <v>109</v>
      </c>
      <c r="F7" s="15">
        <f t="shared" si="0"/>
        <v>2331</v>
      </c>
      <c r="G7" s="13">
        <v>33</v>
      </c>
      <c r="H7" s="13">
        <f t="shared" si="5"/>
        <v>54515.15151515152</v>
      </c>
      <c r="I7" s="13">
        <f t="shared" si="6"/>
        <v>67333.333333333343</v>
      </c>
      <c r="J7" s="13">
        <f t="shared" si="7"/>
        <v>3303.030303030303</v>
      </c>
      <c r="K7" s="13">
        <f t="shared" si="8"/>
        <v>125151.51515151517</v>
      </c>
      <c r="M7" s="1">
        <v>914</v>
      </c>
      <c r="N7" s="1">
        <v>1115</v>
      </c>
      <c r="O7">
        <v>58</v>
      </c>
      <c r="P7" s="15">
        <f t="shared" si="1"/>
        <v>1173</v>
      </c>
      <c r="Q7" s="13">
        <v>33</v>
      </c>
      <c r="R7" s="13">
        <f t="shared" si="2"/>
        <v>27696.9696969697</v>
      </c>
      <c r="S7" s="13">
        <f t="shared" si="3"/>
        <v>33787.878787878792</v>
      </c>
      <c r="T7" s="13">
        <f t="shared" si="4"/>
        <v>1757.5757575757577</v>
      </c>
      <c r="U7" s="13">
        <f t="shared" si="9"/>
        <v>63242.424242424255</v>
      </c>
      <c r="V7" s="10">
        <f t="shared" si="10"/>
        <v>49.193996664813781</v>
      </c>
      <c r="W7" s="10">
        <f t="shared" si="10"/>
        <v>49.819981998199822</v>
      </c>
      <c r="X7" s="10">
        <f t="shared" si="10"/>
        <v>46.788990825688067</v>
      </c>
      <c r="Y7" s="10">
        <f t="shared" si="10"/>
        <v>49.46731234866828</v>
      </c>
    </row>
    <row r="8" spans="1:26" s="10" customFormat="1" x14ac:dyDescent="0.3">
      <c r="A8" s="14">
        <v>44770</v>
      </c>
      <c r="B8" s="16" t="s">
        <v>36</v>
      </c>
      <c r="C8" s="1">
        <v>1683</v>
      </c>
      <c r="D8" s="1">
        <v>2159</v>
      </c>
      <c r="E8">
        <v>125</v>
      </c>
      <c r="F8" s="15">
        <f t="shared" si="0"/>
        <v>2284</v>
      </c>
      <c r="G8" s="13">
        <v>33</v>
      </c>
      <c r="H8" s="13">
        <f t="shared" si="5"/>
        <v>51000</v>
      </c>
      <c r="I8" s="13">
        <f t="shared" si="6"/>
        <v>65424.242424242424</v>
      </c>
      <c r="J8" s="13">
        <f t="shared" si="7"/>
        <v>3787.878787878788</v>
      </c>
      <c r="K8" s="13">
        <f t="shared" si="8"/>
        <v>120212.12121212122</v>
      </c>
      <c r="M8" s="1">
        <v>833</v>
      </c>
      <c r="N8" s="1">
        <v>1111</v>
      </c>
      <c r="O8">
        <v>65</v>
      </c>
      <c r="P8" s="15">
        <f t="shared" si="1"/>
        <v>1176</v>
      </c>
      <c r="Q8" s="13">
        <v>33</v>
      </c>
      <c r="R8" s="13">
        <f t="shared" si="2"/>
        <v>25242.424242424244</v>
      </c>
      <c r="S8" s="13">
        <f t="shared" si="3"/>
        <v>33666.666666666672</v>
      </c>
      <c r="T8" s="13">
        <f t="shared" si="4"/>
        <v>1969.6969696969697</v>
      </c>
      <c r="U8" s="13">
        <f t="shared" si="9"/>
        <v>60878.78787878788</v>
      </c>
      <c r="V8" s="10">
        <f t="shared" si="10"/>
        <v>50.505050505050498</v>
      </c>
      <c r="W8" s="10">
        <f t="shared" si="10"/>
        <v>48.540991199629453</v>
      </c>
      <c r="X8" s="10">
        <f t="shared" si="10"/>
        <v>48</v>
      </c>
      <c r="Y8" s="10">
        <f t="shared" si="10"/>
        <v>49.357196874212249</v>
      </c>
    </row>
    <row r="9" spans="1:26" s="10" customFormat="1" x14ac:dyDescent="0.3">
      <c r="A9" s="14">
        <v>44770</v>
      </c>
      <c r="B9" s="16" t="s">
        <v>203</v>
      </c>
      <c r="C9" s="1">
        <v>1555</v>
      </c>
      <c r="D9" s="1">
        <v>1974</v>
      </c>
      <c r="E9">
        <v>57</v>
      </c>
      <c r="F9" s="15">
        <f t="shared" si="0"/>
        <v>2031</v>
      </c>
      <c r="G9" s="13">
        <v>33</v>
      </c>
      <c r="H9" s="13">
        <f t="shared" si="5"/>
        <v>47121.21212121212</v>
      </c>
      <c r="I9" s="13">
        <f t="shared" si="6"/>
        <v>59818.181818181823</v>
      </c>
      <c r="J9" s="13">
        <f t="shared" si="7"/>
        <v>1727.2727272727273</v>
      </c>
      <c r="K9" s="13">
        <f t="shared" si="8"/>
        <v>108666.66666666667</v>
      </c>
      <c r="M9" s="1">
        <v>1119</v>
      </c>
      <c r="N9" s="1">
        <v>1483</v>
      </c>
      <c r="O9">
        <v>50</v>
      </c>
      <c r="P9" s="15">
        <f t="shared" si="1"/>
        <v>1533</v>
      </c>
      <c r="Q9" s="13">
        <v>33</v>
      </c>
      <c r="R9" s="13">
        <f t="shared" si="2"/>
        <v>33909.090909090912</v>
      </c>
      <c r="S9" s="13">
        <f t="shared" si="3"/>
        <v>44939.393939393944</v>
      </c>
      <c r="T9" s="13">
        <f t="shared" si="4"/>
        <v>1515.1515151515152</v>
      </c>
      <c r="U9" s="13">
        <f t="shared" si="9"/>
        <v>80363.636363636382</v>
      </c>
      <c r="V9" s="10">
        <f t="shared" si="10"/>
        <v>28.038585209003209</v>
      </c>
      <c r="W9" s="10">
        <f t="shared" si="10"/>
        <v>24.873353596757852</v>
      </c>
      <c r="X9" s="10">
        <f t="shared" si="10"/>
        <v>12.280701754385959</v>
      </c>
      <c r="Y9" s="10">
        <f t="shared" si="10"/>
        <v>26.045733407696588</v>
      </c>
    </row>
    <row r="10" spans="1:26" s="10" customFormat="1" x14ac:dyDescent="0.3">
      <c r="A10" s="14">
        <v>44770</v>
      </c>
      <c r="B10" s="16" t="s">
        <v>204</v>
      </c>
      <c r="C10" s="1">
        <v>1623</v>
      </c>
      <c r="D10" s="1">
        <v>2213</v>
      </c>
      <c r="E10">
        <v>83</v>
      </c>
      <c r="F10" s="15">
        <f t="shared" si="0"/>
        <v>2296</v>
      </c>
      <c r="G10" s="13">
        <v>33</v>
      </c>
      <c r="H10" s="13">
        <f t="shared" si="5"/>
        <v>49181.818181818184</v>
      </c>
      <c r="I10" s="13">
        <f t="shared" si="6"/>
        <v>67060.606060606064</v>
      </c>
      <c r="J10" s="13">
        <f t="shared" si="7"/>
        <v>2515.1515151515155</v>
      </c>
      <c r="K10" s="13">
        <f t="shared" si="8"/>
        <v>118757.57575757577</v>
      </c>
      <c r="M10" s="1">
        <v>1110</v>
      </c>
      <c r="N10" s="1">
        <v>1455</v>
      </c>
      <c r="O10">
        <v>73</v>
      </c>
      <c r="P10" s="15">
        <f t="shared" si="1"/>
        <v>1528</v>
      </c>
      <c r="Q10" s="13">
        <v>33</v>
      </c>
      <c r="R10" s="13">
        <f t="shared" si="2"/>
        <v>33636.36363636364</v>
      </c>
      <c r="S10" s="13">
        <f t="shared" si="3"/>
        <v>44090.909090909096</v>
      </c>
      <c r="T10" s="13">
        <f t="shared" si="4"/>
        <v>2212.121212121212</v>
      </c>
      <c r="U10" s="13">
        <f t="shared" si="9"/>
        <v>79939.393939393951</v>
      </c>
      <c r="V10" s="10">
        <f t="shared" si="10"/>
        <v>31.608133086876151</v>
      </c>
      <c r="W10" s="10">
        <f t="shared" si="10"/>
        <v>34.252146407591496</v>
      </c>
      <c r="X10" s="10">
        <f t="shared" si="10"/>
        <v>12.048192771084352</v>
      </c>
      <c r="Y10" s="10">
        <f t="shared" si="10"/>
        <v>32.686909926001526</v>
      </c>
    </row>
    <row r="11" spans="1:26" s="10" customFormat="1" x14ac:dyDescent="0.3">
      <c r="A11" s="14">
        <v>44770</v>
      </c>
      <c r="B11" s="16" t="s">
        <v>205</v>
      </c>
      <c r="C11" s="1">
        <v>1398</v>
      </c>
      <c r="D11" s="1">
        <v>1818</v>
      </c>
      <c r="E11">
        <v>87</v>
      </c>
      <c r="F11" s="15">
        <f t="shared" si="0"/>
        <v>1905</v>
      </c>
      <c r="G11" s="13">
        <v>33</v>
      </c>
      <c r="H11" s="13">
        <f t="shared" si="5"/>
        <v>42363.636363636368</v>
      </c>
      <c r="I11" s="13">
        <f t="shared" si="6"/>
        <v>55090.909090909096</v>
      </c>
      <c r="J11" s="13">
        <f t="shared" si="7"/>
        <v>2636.3636363636365</v>
      </c>
      <c r="K11" s="13">
        <f t="shared" si="8"/>
        <v>100090.9090909091</v>
      </c>
      <c r="M11" s="1">
        <v>1209</v>
      </c>
      <c r="N11" s="1">
        <v>1488</v>
      </c>
      <c r="O11">
        <v>74</v>
      </c>
      <c r="P11" s="15">
        <f t="shared" si="1"/>
        <v>1562</v>
      </c>
      <c r="Q11" s="13">
        <v>33</v>
      </c>
      <c r="R11" s="13">
        <f t="shared" si="2"/>
        <v>36636.36363636364</v>
      </c>
      <c r="S11" s="13">
        <f t="shared" si="3"/>
        <v>45090.909090909096</v>
      </c>
      <c r="T11" s="13">
        <f t="shared" si="4"/>
        <v>2242.4242424242425</v>
      </c>
      <c r="U11" s="13">
        <f t="shared" si="9"/>
        <v>83969.696969696975</v>
      </c>
      <c r="V11" s="10">
        <f t="shared" si="10"/>
        <v>13.519313304721031</v>
      </c>
      <c r="W11" s="10">
        <f t="shared" si="10"/>
        <v>18.151815181518149</v>
      </c>
      <c r="X11" s="10">
        <f t="shared" si="10"/>
        <v>14.942528735632186</v>
      </c>
      <c r="Y11" s="10">
        <f t="shared" si="10"/>
        <v>16.106569785043902</v>
      </c>
    </row>
    <row r="12" spans="1:26" s="10" customFormat="1" x14ac:dyDescent="0.3">
      <c r="A12" s="14">
        <v>44770</v>
      </c>
      <c r="B12" s="16" t="s">
        <v>206</v>
      </c>
      <c r="C12" s="1">
        <v>1481</v>
      </c>
      <c r="D12" s="1">
        <v>1921</v>
      </c>
      <c r="E12">
        <v>58</v>
      </c>
      <c r="F12" s="15">
        <f t="shared" si="0"/>
        <v>1979</v>
      </c>
      <c r="G12" s="13">
        <v>33</v>
      </c>
      <c r="H12" s="13">
        <f t="shared" si="5"/>
        <v>44878.78787878788</v>
      </c>
      <c r="I12" s="13">
        <f t="shared" si="6"/>
        <v>58212.121212121216</v>
      </c>
      <c r="J12" s="13">
        <f t="shared" si="7"/>
        <v>1757.5757575757577</v>
      </c>
      <c r="K12" s="13">
        <f t="shared" si="8"/>
        <v>104848.48484848485</v>
      </c>
      <c r="M12" s="1">
        <v>941</v>
      </c>
      <c r="N12" s="1">
        <v>1337</v>
      </c>
      <c r="O12">
        <v>55</v>
      </c>
      <c r="P12" s="15">
        <f t="shared" si="1"/>
        <v>1392</v>
      </c>
      <c r="Q12" s="13">
        <v>33</v>
      </c>
      <c r="R12" s="13">
        <f t="shared" si="2"/>
        <v>28515.151515151516</v>
      </c>
      <c r="S12" s="13">
        <f t="shared" si="3"/>
        <v>40515.15151515152</v>
      </c>
      <c r="T12" s="13">
        <f t="shared" si="4"/>
        <v>1666.6666666666667</v>
      </c>
      <c r="U12" s="13">
        <f t="shared" si="9"/>
        <v>70696.969696969711</v>
      </c>
      <c r="V12" s="10">
        <f t="shared" si="10"/>
        <v>36.46185010128292</v>
      </c>
      <c r="W12" s="10">
        <f t="shared" si="10"/>
        <v>30.400832899531487</v>
      </c>
      <c r="X12" s="10">
        <f t="shared" si="10"/>
        <v>5.172413793103452</v>
      </c>
      <c r="Y12" s="10">
        <f t="shared" si="10"/>
        <v>32.572254335260105</v>
      </c>
    </row>
    <row r="13" spans="1:26" s="10" customFormat="1" x14ac:dyDescent="0.3">
      <c r="A13" s="14">
        <v>44770</v>
      </c>
      <c r="B13" s="16" t="s">
        <v>42</v>
      </c>
      <c r="C13" s="15">
        <v>1396</v>
      </c>
      <c r="D13" s="15">
        <v>1715</v>
      </c>
      <c r="E13" s="10">
        <v>111</v>
      </c>
      <c r="F13" s="15">
        <f t="shared" si="0"/>
        <v>1826</v>
      </c>
      <c r="G13" s="13">
        <v>33</v>
      </c>
      <c r="H13" s="13">
        <f t="shared" si="5"/>
        <v>42303.030303030304</v>
      </c>
      <c r="I13" s="13">
        <f t="shared" si="6"/>
        <v>51969.696969696975</v>
      </c>
      <c r="J13" s="13">
        <f t="shared" si="7"/>
        <v>3363.636363636364</v>
      </c>
      <c r="K13" s="13">
        <f t="shared" si="8"/>
        <v>97636.363636363647</v>
      </c>
      <c r="M13">
        <v>858</v>
      </c>
      <c r="N13" s="1">
        <v>1111</v>
      </c>
      <c r="O13">
        <v>75</v>
      </c>
      <c r="P13" s="15">
        <f t="shared" si="1"/>
        <v>1186</v>
      </c>
      <c r="Q13" s="13">
        <v>33</v>
      </c>
      <c r="R13" s="13">
        <f t="shared" si="2"/>
        <v>26000</v>
      </c>
      <c r="S13" s="13">
        <f t="shared" si="3"/>
        <v>33666.666666666672</v>
      </c>
      <c r="T13" s="13">
        <f t="shared" si="4"/>
        <v>2272.727272727273</v>
      </c>
      <c r="U13" s="13">
        <f t="shared" si="9"/>
        <v>61939.393939393944</v>
      </c>
      <c r="V13" s="10">
        <f t="shared" si="10"/>
        <v>38.53868194842407</v>
      </c>
      <c r="W13" s="10">
        <f t="shared" si="10"/>
        <v>35.218658892128282</v>
      </c>
      <c r="X13" s="10">
        <f t="shared" si="10"/>
        <v>32.432432432432435</v>
      </c>
      <c r="Y13" s="10">
        <f t="shared" si="10"/>
        <v>36.56114214773433</v>
      </c>
    </row>
    <row r="14" spans="1:26" s="10" customFormat="1" x14ac:dyDescent="0.3">
      <c r="A14" s="14">
        <v>44770</v>
      </c>
      <c r="B14" s="16" t="s">
        <v>43</v>
      </c>
      <c r="C14" s="15">
        <v>1508</v>
      </c>
      <c r="D14" s="15">
        <v>1732</v>
      </c>
      <c r="E14" s="10">
        <v>101</v>
      </c>
      <c r="F14" s="15">
        <f t="shared" si="0"/>
        <v>1833</v>
      </c>
      <c r="G14" s="13">
        <v>33</v>
      </c>
      <c r="H14" s="13">
        <f t="shared" si="5"/>
        <v>45696.969696969696</v>
      </c>
      <c r="I14" s="13">
        <f t="shared" si="6"/>
        <v>52484.848484848488</v>
      </c>
      <c r="J14" s="13">
        <f t="shared" si="7"/>
        <v>3060.606060606061</v>
      </c>
      <c r="K14" s="13">
        <f t="shared" si="8"/>
        <v>101242.42424242424</v>
      </c>
      <c r="M14">
        <v>894</v>
      </c>
      <c r="N14" s="1">
        <v>1031</v>
      </c>
      <c r="O14">
        <v>56</v>
      </c>
      <c r="P14" s="15">
        <f t="shared" si="1"/>
        <v>1087</v>
      </c>
      <c r="Q14" s="13">
        <v>33</v>
      </c>
      <c r="R14" s="13">
        <f t="shared" si="2"/>
        <v>27090.909090909092</v>
      </c>
      <c r="S14" s="13">
        <f t="shared" si="3"/>
        <v>31242.424242424244</v>
      </c>
      <c r="T14" s="13">
        <f t="shared" si="4"/>
        <v>1696.969696969697</v>
      </c>
      <c r="U14" s="13">
        <f t="shared" si="9"/>
        <v>60030.303030303032</v>
      </c>
      <c r="V14" s="10">
        <f t="shared" si="10"/>
        <v>40.716180371352785</v>
      </c>
      <c r="W14" s="10">
        <f t="shared" si="10"/>
        <v>40.473441108545032</v>
      </c>
      <c r="X14" s="10">
        <f t="shared" si="10"/>
        <v>44.554455445544562</v>
      </c>
      <c r="Y14" s="10">
        <f t="shared" si="10"/>
        <v>40.706375336725529</v>
      </c>
    </row>
    <row r="15" spans="1:26" s="10" customFormat="1" x14ac:dyDescent="0.3">
      <c r="A15" s="14">
        <v>44770</v>
      </c>
      <c r="B15" s="16" t="s">
        <v>40</v>
      </c>
      <c r="C15" s="15">
        <v>1523</v>
      </c>
      <c r="D15" s="15">
        <v>1791</v>
      </c>
      <c r="E15" s="10">
        <v>131</v>
      </c>
      <c r="F15" s="15">
        <f t="shared" si="0"/>
        <v>1922</v>
      </c>
      <c r="G15" s="13">
        <v>33</v>
      </c>
      <c r="H15" s="13">
        <f t="shared" si="5"/>
        <v>46151.515151515152</v>
      </c>
      <c r="I15" s="13">
        <f t="shared" si="6"/>
        <v>54272.727272727272</v>
      </c>
      <c r="J15" s="13">
        <f t="shared" si="7"/>
        <v>3969.69696969697</v>
      </c>
      <c r="K15" s="13">
        <f t="shared" si="8"/>
        <v>104393.93939393941</v>
      </c>
      <c r="M15">
        <v>940</v>
      </c>
      <c r="N15" s="1">
        <v>1215</v>
      </c>
      <c r="O15">
        <v>58</v>
      </c>
      <c r="P15" s="15">
        <f t="shared" si="1"/>
        <v>1273</v>
      </c>
      <c r="Q15" s="13">
        <v>33</v>
      </c>
      <c r="R15" s="13">
        <f t="shared" si="2"/>
        <v>28484.848484848488</v>
      </c>
      <c r="S15" s="13">
        <f t="shared" si="3"/>
        <v>36818.181818181823</v>
      </c>
      <c r="T15" s="13">
        <f t="shared" si="4"/>
        <v>1757.5757575757577</v>
      </c>
      <c r="U15" s="13">
        <f t="shared" si="9"/>
        <v>67060.606060606064</v>
      </c>
      <c r="V15" s="10">
        <f t="shared" si="10"/>
        <v>38.279711096520018</v>
      </c>
      <c r="W15" s="10">
        <f t="shared" si="10"/>
        <v>32.160804020100493</v>
      </c>
      <c r="X15" s="10">
        <f t="shared" si="10"/>
        <v>55.725190839694648</v>
      </c>
      <c r="Y15" s="10">
        <f t="shared" si="10"/>
        <v>35.761973875181432</v>
      </c>
    </row>
    <row r="16" spans="1:26" s="10" customFormat="1" x14ac:dyDescent="0.3">
      <c r="A16" s="14">
        <v>44770</v>
      </c>
      <c r="B16" s="16" t="s">
        <v>41</v>
      </c>
      <c r="C16" s="15">
        <v>1415</v>
      </c>
      <c r="D16" s="15">
        <v>1750</v>
      </c>
      <c r="E16" s="16">
        <v>112</v>
      </c>
      <c r="F16" s="15">
        <f t="shared" si="0"/>
        <v>1862</v>
      </c>
      <c r="G16" s="13">
        <v>33</v>
      </c>
      <c r="H16" s="13">
        <f t="shared" si="5"/>
        <v>42878.78787878788</v>
      </c>
      <c r="I16" s="13">
        <f t="shared" si="6"/>
        <v>53030.303030303032</v>
      </c>
      <c r="J16" s="13">
        <f t="shared" si="7"/>
        <v>3393.939393939394</v>
      </c>
      <c r="K16" s="13">
        <f t="shared" si="8"/>
        <v>99303.030303030304</v>
      </c>
      <c r="M16">
        <v>758</v>
      </c>
      <c r="N16" s="1">
        <v>1029</v>
      </c>
      <c r="O16">
        <v>38</v>
      </c>
      <c r="P16" s="15">
        <f t="shared" si="1"/>
        <v>1067</v>
      </c>
      <c r="Q16" s="13">
        <v>33</v>
      </c>
      <c r="R16" s="13">
        <f t="shared" si="2"/>
        <v>22969.696969696972</v>
      </c>
      <c r="S16" s="13">
        <f t="shared" si="3"/>
        <v>31181.818181818184</v>
      </c>
      <c r="T16" s="13">
        <f t="shared" si="4"/>
        <v>1151.5151515151515</v>
      </c>
      <c r="U16" s="13">
        <f t="shared" si="9"/>
        <v>55303.030303030304</v>
      </c>
      <c r="V16" s="10">
        <f t="shared" si="10"/>
        <v>46.43109540636042</v>
      </c>
      <c r="W16" s="10">
        <f t="shared" si="10"/>
        <v>41.199999999999996</v>
      </c>
      <c r="X16" s="10">
        <f t="shared" si="10"/>
        <v>66.071428571428569</v>
      </c>
      <c r="Y16" s="10">
        <f t="shared" si="10"/>
        <v>44.30881904180653</v>
      </c>
    </row>
    <row r="17" spans="1:26" s="10" customFormat="1" x14ac:dyDescent="0.3">
      <c r="A17" s="14">
        <v>44770</v>
      </c>
      <c r="B17" s="16" t="s">
        <v>207</v>
      </c>
      <c r="C17" s="1">
        <v>1368</v>
      </c>
      <c r="D17" s="1">
        <v>1593</v>
      </c>
      <c r="E17">
        <v>75</v>
      </c>
      <c r="F17" s="15">
        <f t="shared" si="0"/>
        <v>1668</v>
      </c>
      <c r="G17" s="13">
        <v>33</v>
      </c>
      <c r="H17" s="13">
        <f t="shared" si="5"/>
        <v>41454.545454545456</v>
      </c>
      <c r="I17" s="13">
        <f t="shared" si="6"/>
        <v>48272.727272727272</v>
      </c>
      <c r="J17" s="13">
        <f t="shared" si="7"/>
        <v>2272.727272727273</v>
      </c>
      <c r="K17" s="13">
        <f t="shared" si="8"/>
        <v>92000.000000000015</v>
      </c>
      <c r="M17">
        <v>843</v>
      </c>
      <c r="N17" s="1">
        <v>1066</v>
      </c>
      <c r="O17">
        <v>46</v>
      </c>
      <c r="P17" s="15">
        <f t="shared" si="1"/>
        <v>1112</v>
      </c>
      <c r="Q17" s="13">
        <v>33</v>
      </c>
      <c r="R17" s="13">
        <f t="shared" si="2"/>
        <v>25545.454545454548</v>
      </c>
      <c r="S17" s="13">
        <f t="shared" si="3"/>
        <v>32303.030303030304</v>
      </c>
      <c r="T17" s="13">
        <f t="shared" si="4"/>
        <v>1393.939393939394</v>
      </c>
      <c r="U17" s="13">
        <f t="shared" si="9"/>
        <v>59242.42424242424</v>
      </c>
      <c r="V17" s="10">
        <f t="shared" si="10"/>
        <v>38.377192982456137</v>
      </c>
      <c r="W17" s="10">
        <f t="shared" si="10"/>
        <v>33.082234777150028</v>
      </c>
      <c r="X17" s="10">
        <f t="shared" si="10"/>
        <v>38.666666666666671</v>
      </c>
      <c r="Y17" s="10">
        <f t="shared" si="10"/>
        <v>35.606060606060616</v>
      </c>
    </row>
    <row r="18" spans="1:26" s="10" customFormat="1" x14ac:dyDescent="0.3">
      <c r="A18" s="14">
        <v>44770</v>
      </c>
      <c r="B18" s="16" t="s">
        <v>208</v>
      </c>
      <c r="C18" s="1">
        <v>1298</v>
      </c>
      <c r="D18" s="1">
        <v>1562</v>
      </c>
      <c r="E18">
        <v>66</v>
      </c>
      <c r="F18" s="15">
        <f t="shared" si="0"/>
        <v>1628</v>
      </c>
      <c r="G18" s="13">
        <v>33</v>
      </c>
      <c r="H18" s="13">
        <f t="shared" si="5"/>
        <v>39333.333333333336</v>
      </c>
      <c r="I18" s="13">
        <f t="shared" si="6"/>
        <v>47333.333333333336</v>
      </c>
      <c r="J18" s="13">
        <f t="shared" si="7"/>
        <v>2000</v>
      </c>
      <c r="K18" s="13">
        <f t="shared" si="8"/>
        <v>88666.666666666672</v>
      </c>
      <c r="M18">
        <v>915</v>
      </c>
      <c r="N18" s="1">
        <v>1072</v>
      </c>
      <c r="O18">
        <v>53</v>
      </c>
      <c r="P18" s="15">
        <f t="shared" si="1"/>
        <v>1125</v>
      </c>
      <c r="Q18" s="13">
        <v>33</v>
      </c>
      <c r="R18" s="13">
        <f t="shared" si="2"/>
        <v>27727.272727272728</v>
      </c>
      <c r="S18" s="13">
        <f t="shared" si="3"/>
        <v>32484.848484848488</v>
      </c>
      <c r="T18" s="13">
        <f t="shared" si="4"/>
        <v>1606.0606060606062</v>
      </c>
      <c r="U18" s="13">
        <f t="shared" si="9"/>
        <v>61818.181818181823</v>
      </c>
      <c r="V18" s="10">
        <f t="shared" si="10"/>
        <v>29.506933744221879</v>
      </c>
      <c r="W18" s="10">
        <f t="shared" si="10"/>
        <v>31.37003841229193</v>
      </c>
      <c r="X18" s="10">
        <f t="shared" si="10"/>
        <v>19.696969696969688</v>
      </c>
      <c r="Y18" s="10">
        <f t="shared" si="10"/>
        <v>30.280246069719752</v>
      </c>
    </row>
    <row r="19" spans="1:26" s="10" customFormat="1" x14ac:dyDescent="0.3">
      <c r="A19" s="14">
        <v>44770</v>
      </c>
      <c r="B19" s="16" t="s">
        <v>209</v>
      </c>
      <c r="C19" s="1">
        <v>1281</v>
      </c>
      <c r="D19" s="1">
        <v>1496</v>
      </c>
      <c r="E19">
        <v>62</v>
      </c>
      <c r="F19" s="15">
        <f t="shared" si="0"/>
        <v>1558</v>
      </c>
      <c r="G19" s="13">
        <v>33</v>
      </c>
      <c r="H19" s="13">
        <f t="shared" si="5"/>
        <v>38818.181818181823</v>
      </c>
      <c r="I19" s="13">
        <f t="shared" si="6"/>
        <v>45333.333333333336</v>
      </c>
      <c r="J19" s="13">
        <f t="shared" si="7"/>
        <v>1878.787878787879</v>
      </c>
      <c r="K19" s="13">
        <f t="shared" si="8"/>
        <v>86030.303030303039</v>
      </c>
      <c r="M19">
        <v>691</v>
      </c>
      <c r="N19">
        <v>899</v>
      </c>
      <c r="O19">
        <v>53</v>
      </c>
      <c r="P19" s="15">
        <f t="shared" si="1"/>
        <v>952</v>
      </c>
      <c r="Q19" s="13">
        <v>33</v>
      </c>
      <c r="R19" s="13">
        <f t="shared" si="2"/>
        <v>20939.39393939394</v>
      </c>
      <c r="S19" s="13">
        <f t="shared" si="3"/>
        <v>27242.424242424244</v>
      </c>
      <c r="T19" s="13">
        <f t="shared" si="4"/>
        <v>1606.0606060606062</v>
      </c>
      <c r="U19" s="13">
        <f t="shared" si="9"/>
        <v>49787.878787878792</v>
      </c>
      <c r="V19" s="10">
        <f t="shared" si="10"/>
        <v>46.057767369242782</v>
      </c>
      <c r="W19" s="10">
        <f t="shared" si="10"/>
        <v>39.906417112299465</v>
      </c>
      <c r="X19" s="10">
        <f t="shared" si="10"/>
        <v>14.516129032258066</v>
      </c>
      <c r="Y19" s="10">
        <f t="shared" si="10"/>
        <v>42.127509686509335</v>
      </c>
    </row>
    <row r="20" spans="1:26" s="10" customFormat="1" x14ac:dyDescent="0.3">
      <c r="A20" s="14">
        <v>44770</v>
      </c>
      <c r="B20" s="16" t="s">
        <v>210</v>
      </c>
      <c r="C20" s="1">
        <v>1234</v>
      </c>
      <c r="D20" s="1">
        <v>1554</v>
      </c>
      <c r="E20">
        <v>66</v>
      </c>
      <c r="F20" s="15">
        <f t="shared" si="0"/>
        <v>1620</v>
      </c>
      <c r="G20" s="13">
        <v>33</v>
      </c>
      <c r="H20" s="13">
        <f t="shared" si="5"/>
        <v>37393.939393939392</v>
      </c>
      <c r="I20" s="13">
        <f t="shared" si="6"/>
        <v>47090.909090909096</v>
      </c>
      <c r="J20" s="13">
        <f t="shared" si="7"/>
        <v>2000</v>
      </c>
      <c r="K20" s="13">
        <f t="shared" si="8"/>
        <v>86484.84848484848</v>
      </c>
      <c r="M20" s="1">
        <v>864</v>
      </c>
      <c r="N20" s="1">
        <v>1108</v>
      </c>
      <c r="O20">
        <v>31</v>
      </c>
      <c r="P20" s="15">
        <f t="shared" si="1"/>
        <v>1139</v>
      </c>
      <c r="Q20" s="13">
        <v>33</v>
      </c>
      <c r="R20" s="13">
        <f t="shared" si="2"/>
        <v>26181.818181818184</v>
      </c>
      <c r="S20" s="13">
        <f t="shared" si="3"/>
        <v>33575.757575757576</v>
      </c>
      <c r="T20" s="13">
        <f t="shared" si="4"/>
        <v>939.39393939393949</v>
      </c>
      <c r="U20" s="13">
        <f t="shared" si="9"/>
        <v>60696.969696969696</v>
      </c>
      <c r="V20" s="10">
        <f t="shared" si="10"/>
        <v>29.983792544570491</v>
      </c>
      <c r="W20" s="10">
        <f t="shared" si="10"/>
        <v>28.700128700128708</v>
      </c>
      <c r="X20" s="10">
        <f t="shared" si="10"/>
        <v>53.030303030303031</v>
      </c>
      <c r="Y20" s="10">
        <f t="shared" si="10"/>
        <v>29.817799579537489</v>
      </c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/>
      <c r="E23" s="10"/>
      <c r="F23" s="10"/>
      <c r="G23" s="13"/>
      <c r="H23" s="13"/>
      <c r="I23" s="13"/>
      <c r="J23" s="13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 t="s">
        <v>55</v>
      </c>
      <c r="C24" s="15"/>
      <c r="D24" s="10"/>
      <c r="E24" s="10"/>
      <c r="F24" s="10"/>
      <c r="G24" s="13"/>
      <c r="H24" s="13"/>
      <c r="I24" s="13"/>
      <c r="J24" s="13"/>
      <c r="K24" s="13"/>
      <c r="L24" s="10"/>
      <c r="M24" s="10"/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 t="s">
        <v>57</v>
      </c>
      <c r="C25" s="15" t="s">
        <v>266</v>
      </c>
      <c r="D25" s="10" t="s">
        <v>56</v>
      </c>
      <c r="E25" s="10"/>
      <c r="F25" s="10"/>
      <c r="G25" s="13"/>
      <c r="H25" s="13"/>
      <c r="I25" s="13"/>
      <c r="J25" s="13"/>
      <c r="K25" s="13"/>
      <c r="L25" s="10"/>
      <c r="M25" s="10"/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 t="s">
        <v>0</v>
      </c>
      <c r="C26" s="15" t="s">
        <v>0</v>
      </c>
      <c r="D26" s="10" t="s"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 t="s">
        <v>357</v>
      </c>
      <c r="B27" s="15">
        <v>1396</v>
      </c>
      <c r="C27" s="15">
        <v>1715</v>
      </c>
      <c r="D27" s="10">
        <v>111</v>
      </c>
      <c r="E27" s="10"/>
      <c r="F27" s="10"/>
      <c r="G27" s="13"/>
      <c r="H27" s="13"/>
      <c r="I27" s="13"/>
      <c r="J27" s="13"/>
      <c r="K27" s="1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 t="s">
        <v>358</v>
      </c>
      <c r="B28" s="15">
        <v>1508</v>
      </c>
      <c r="C28" s="15">
        <v>1732</v>
      </c>
      <c r="D28" s="10">
        <v>101</v>
      </c>
      <c r="E28" s="15"/>
      <c r="F28" s="10"/>
      <c r="G28" s="15"/>
      <c r="H28" s="15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 t="s">
        <v>359</v>
      </c>
      <c r="B29" s="15">
        <v>1523</v>
      </c>
      <c r="C29" s="15">
        <v>1791</v>
      </c>
      <c r="D29" s="10">
        <v>131</v>
      </c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 t="s">
        <v>360</v>
      </c>
      <c r="B30" s="15">
        <v>1415</v>
      </c>
      <c r="C30" s="15">
        <v>1750</v>
      </c>
      <c r="D30" s="16">
        <v>112</v>
      </c>
      <c r="E30" s="15"/>
      <c r="F30" s="10"/>
      <c r="G30" s="15"/>
      <c r="H30" s="15"/>
      <c r="I30" s="16"/>
      <c r="J30" s="10"/>
      <c r="K30" s="10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A31" t="s">
        <v>361</v>
      </c>
      <c r="B31" s="1">
        <v>1368</v>
      </c>
      <c r="C31" s="1">
        <v>1593</v>
      </c>
      <c r="D31">
        <v>75</v>
      </c>
      <c r="E31" s="15"/>
      <c r="G31" s="1"/>
      <c r="H31" s="1"/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A32" t="s">
        <v>362</v>
      </c>
      <c r="B32" s="1">
        <v>1298</v>
      </c>
      <c r="C32" s="1">
        <v>1562</v>
      </c>
      <c r="D32">
        <v>66</v>
      </c>
      <c r="E32" s="15"/>
      <c r="G32" s="1"/>
      <c r="H32" s="1"/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t="s">
        <v>363</v>
      </c>
      <c r="B33" s="1">
        <v>1281</v>
      </c>
      <c r="C33" s="1">
        <v>1496</v>
      </c>
      <c r="D33">
        <v>62</v>
      </c>
      <c r="E33" s="15"/>
      <c r="G33" s="1"/>
      <c r="H33" s="1"/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t="s">
        <v>364</v>
      </c>
      <c r="B34" s="1">
        <v>1234</v>
      </c>
      <c r="C34" s="1">
        <v>1554</v>
      </c>
      <c r="D34">
        <v>66</v>
      </c>
      <c r="E34" s="15"/>
      <c r="G34" s="1"/>
      <c r="H34" s="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t="s">
        <v>365</v>
      </c>
      <c r="B35">
        <v>858</v>
      </c>
      <c r="C35" s="1">
        <v>1111</v>
      </c>
      <c r="D35">
        <v>75</v>
      </c>
      <c r="E35" s="15"/>
      <c r="F35" s="1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A36" t="s">
        <v>366</v>
      </c>
      <c r="B36">
        <v>894</v>
      </c>
      <c r="C36" s="1">
        <v>1031</v>
      </c>
      <c r="D36">
        <v>56</v>
      </c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t="s">
        <v>367</v>
      </c>
      <c r="B37">
        <v>940</v>
      </c>
      <c r="C37" s="1">
        <v>1215</v>
      </c>
      <c r="D37">
        <v>58</v>
      </c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t="s">
        <v>368</v>
      </c>
      <c r="B38">
        <v>758</v>
      </c>
      <c r="C38" s="1">
        <v>1029</v>
      </c>
      <c r="D38">
        <v>38</v>
      </c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t="s">
        <v>369</v>
      </c>
      <c r="B39">
        <v>843</v>
      </c>
      <c r="C39" s="1">
        <v>1066</v>
      </c>
      <c r="D39">
        <v>46</v>
      </c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t="s">
        <v>370</v>
      </c>
      <c r="B40">
        <v>915</v>
      </c>
      <c r="C40" s="1">
        <v>1072</v>
      </c>
      <c r="D40">
        <v>53</v>
      </c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t="s">
        <v>371</v>
      </c>
      <c r="B41">
        <v>691</v>
      </c>
      <c r="C41">
        <v>899</v>
      </c>
      <c r="D41">
        <v>53</v>
      </c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t="s">
        <v>372</v>
      </c>
      <c r="B42" s="1">
        <v>864</v>
      </c>
      <c r="C42" s="1">
        <v>1108</v>
      </c>
      <c r="D42">
        <v>31</v>
      </c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t="s">
        <v>373</v>
      </c>
      <c r="B43" s="1">
        <v>1591</v>
      </c>
      <c r="C43" s="1">
        <v>1930</v>
      </c>
      <c r="D43">
        <v>131</v>
      </c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t="s">
        <v>374</v>
      </c>
      <c r="B44" s="1">
        <v>1459</v>
      </c>
      <c r="C44" s="1">
        <v>1779</v>
      </c>
      <c r="D44">
        <v>80</v>
      </c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t="s">
        <v>375</v>
      </c>
      <c r="B45" s="1">
        <v>1799</v>
      </c>
      <c r="C45" s="1">
        <v>2222</v>
      </c>
      <c r="D45">
        <v>109</v>
      </c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t="s">
        <v>376</v>
      </c>
      <c r="B46" s="1">
        <v>1683</v>
      </c>
      <c r="C46" s="1">
        <v>2159</v>
      </c>
      <c r="D46">
        <v>125</v>
      </c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t="s">
        <v>377</v>
      </c>
      <c r="B47" s="1">
        <v>1555</v>
      </c>
      <c r="C47" s="1">
        <v>1974</v>
      </c>
      <c r="D47">
        <v>57</v>
      </c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t="s">
        <v>378</v>
      </c>
      <c r="B48" s="1">
        <v>1623</v>
      </c>
      <c r="C48" s="1">
        <v>2213</v>
      </c>
      <c r="D48">
        <v>83</v>
      </c>
    </row>
    <row r="49" spans="1:11" x14ac:dyDescent="0.3">
      <c r="A49" t="s">
        <v>379</v>
      </c>
      <c r="B49" s="1">
        <v>1398</v>
      </c>
      <c r="C49" s="1">
        <v>1818</v>
      </c>
      <c r="D49">
        <v>87</v>
      </c>
      <c r="E49" s="15"/>
      <c r="F49" s="15"/>
      <c r="G49" s="10"/>
      <c r="H49" s="10"/>
      <c r="I49" s="10"/>
      <c r="J49" s="10"/>
      <c r="K49" s="10"/>
    </row>
    <row r="50" spans="1:11" x14ac:dyDescent="0.3">
      <c r="A50" t="s">
        <v>380</v>
      </c>
      <c r="B50" s="1">
        <v>1481</v>
      </c>
      <c r="C50" s="1">
        <v>1921</v>
      </c>
      <c r="D50">
        <v>58</v>
      </c>
      <c r="E50" s="10"/>
      <c r="F50" s="15"/>
      <c r="G50" s="10"/>
      <c r="H50" s="10"/>
      <c r="I50" s="10"/>
      <c r="J50" s="10"/>
      <c r="K50" s="10"/>
    </row>
    <row r="51" spans="1:11" x14ac:dyDescent="0.3">
      <c r="A51" t="s">
        <v>381</v>
      </c>
      <c r="B51" s="1">
        <v>1037</v>
      </c>
      <c r="C51" s="1">
        <v>1232</v>
      </c>
      <c r="D51">
        <v>82</v>
      </c>
      <c r="E51" s="10"/>
      <c r="F51" s="15"/>
      <c r="G51" s="10"/>
      <c r="H51" s="10"/>
      <c r="I51" s="10"/>
      <c r="J51" s="10"/>
      <c r="K51" s="10"/>
    </row>
    <row r="52" spans="1:11" x14ac:dyDescent="0.3">
      <c r="A52" t="s">
        <v>382</v>
      </c>
      <c r="B52" s="1">
        <v>836</v>
      </c>
      <c r="C52" s="1">
        <v>1071</v>
      </c>
      <c r="D52">
        <v>42</v>
      </c>
      <c r="E52" s="10"/>
      <c r="F52" s="15"/>
      <c r="G52" s="10"/>
      <c r="H52" s="10"/>
      <c r="I52" s="10"/>
      <c r="J52" s="10"/>
      <c r="K52" s="10"/>
    </row>
    <row r="53" spans="1:11" x14ac:dyDescent="0.3">
      <c r="A53" t="s">
        <v>383</v>
      </c>
      <c r="B53" s="1">
        <v>914</v>
      </c>
      <c r="C53" s="1">
        <v>1115</v>
      </c>
      <c r="D53">
        <v>58</v>
      </c>
      <c r="E53" s="10"/>
      <c r="F53" s="15"/>
      <c r="G53" s="15"/>
      <c r="H53" s="10"/>
      <c r="I53" s="10"/>
      <c r="J53" s="10"/>
      <c r="K53" s="10"/>
    </row>
    <row r="54" spans="1:11" x14ac:dyDescent="0.3">
      <c r="A54" t="s">
        <v>384</v>
      </c>
      <c r="B54" s="1">
        <v>833</v>
      </c>
      <c r="C54" s="1">
        <v>1111</v>
      </c>
      <c r="D54">
        <v>65</v>
      </c>
    </row>
    <row r="55" spans="1:11" x14ac:dyDescent="0.3">
      <c r="A55" t="s">
        <v>385</v>
      </c>
      <c r="B55" s="1">
        <v>1119</v>
      </c>
      <c r="C55" s="1">
        <v>1483</v>
      </c>
      <c r="D55">
        <v>50</v>
      </c>
      <c r="E55" s="15"/>
      <c r="F55" s="15"/>
      <c r="G55" s="10"/>
      <c r="H55" s="10"/>
      <c r="I55" s="10"/>
      <c r="J55" s="10"/>
      <c r="K55" s="10"/>
    </row>
    <row r="56" spans="1:11" x14ac:dyDescent="0.3">
      <c r="A56" t="s">
        <v>386</v>
      </c>
      <c r="B56" s="1">
        <v>1110</v>
      </c>
      <c r="C56" s="1">
        <v>1455</v>
      </c>
      <c r="D56">
        <v>73</v>
      </c>
      <c r="E56" s="10"/>
      <c r="F56" s="15"/>
      <c r="G56" s="10"/>
      <c r="H56" s="10"/>
      <c r="I56" s="10"/>
      <c r="J56" s="10"/>
      <c r="K56" s="10"/>
    </row>
    <row r="57" spans="1:11" x14ac:dyDescent="0.3">
      <c r="A57" t="s">
        <v>387</v>
      </c>
      <c r="B57" s="1">
        <v>1209</v>
      </c>
      <c r="C57" s="1">
        <v>1488</v>
      </c>
      <c r="D57">
        <v>74</v>
      </c>
      <c r="E57" s="10"/>
      <c r="F57" s="15"/>
      <c r="G57" s="10"/>
      <c r="H57" s="10"/>
      <c r="I57" s="10"/>
      <c r="J57" s="10"/>
      <c r="K57" s="10"/>
    </row>
    <row r="58" spans="1:11" x14ac:dyDescent="0.3">
      <c r="A58" t="s">
        <v>388</v>
      </c>
      <c r="B58" s="1">
        <v>941</v>
      </c>
      <c r="C58" s="1">
        <v>1337</v>
      </c>
      <c r="D58">
        <v>55</v>
      </c>
      <c r="E58" s="10"/>
      <c r="F58" s="15"/>
      <c r="G58" s="10"/>
      <c r="H58" s="10"/>
      <c r="I58" s="10"/>
      <c r="J58" s="10"/>
      <c r="K58" s="10"/>
    </row>
    <row r="59" spans="1:11" x14ac:dyDescent="0.3">
      <c r="A59" t="s">
        <v>389</v>
      </c>
      <c r="B59">
        <v>20</v>
      </c>
      <c r="C59">
        <v>374</v>
      </c>
      <c r="D59">
        <v>0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B14" sqref="B14"/>
    </sheetView>
  </sheetViews>
  <sheetFormatPr defaultRowHeight="14.4" x14ac:dyDescent="0.3"/>
  <cols>
    <col min="1" max="1" width="16.554687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21" max="21" width="14.5546875" customWidth="1"/>
  </cols>
  <sheetData>
    <row r="1" spans="1:26" x14ac:dyDescent="0.3">
      <c r="A1" s="16"/>
      <c r="B1" s="10" t="s">
        <v>4</v>
      </c>
      <c r="C1" s="10"/>
      <c r="D1" s="10"/>
      <c r="E1" s="10"/>
      <c r="F1" s="13"/>
      <c r="G1" s="13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 t="s">
        <v>5</v>
      </c>
      <c r="C2" s="10"/>
      <c r="D2" s="10"/>
      <c r="E2" s="10"/>
      <c r="F2" s="13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L3" s="10"/>
      <c r="M3" s="10"/>
      <c r="N3" s="10"/>
      <c r="O3" s="16"/>
      <c r="P3" s="10"/>
      <c r="Q3" s="13"/>
      <c r="R3" s="13"/>
      <c r="S3" s="13"/>
      <c r="T3" s="13"/>
      <c r="U3" s="13"/>
      <c r="V3" s="13"/>
      <c r="W3" s="17"/>
      <c r="X3" s="13"/>
      <c r="Y3" s="13"/>
      <c r="Z3" s="10"/>
    </row>
    <row r="4" spans="1:26" s="10" customFormat="1" x14ac:dyDescent="0.3">
      <c r="A4" s="14"/>
      <c r="B4" s="25"/>
      <c r="C4" s="25"/>
      <c r="D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44790</v>
      </c>
      <c r="B5" s="16">
        <v>10</v>
      </c>
      <c r="C5" s="1">
        <v>463</v>
      </c>
      <c r="D5" s="13">
        <v>33</v>
      </c>
      <c r="E5" s="13">
        <f t="shared" ref="E5:E11" si="0">(1000/D5)*C5</f>
        <v>14030.303030303032</v>
      </c>
      <c r="F5" s="13"/>
      <c r="G5" s="13"/>
      <c r="H5" s="13"/>
      <c r="M5" s="1"/>
      <c r="N5" s="1"/>
      <c r="O5"/>
      <c r="P5" s="15"/>
      <c r="Q5" s="13"/>
      <c r="R5" s="13"/>
      <c r="S5" s="13"/>
      <c r="T5" s="13"/>
      <c r="U5" s="13"/>
    </row>
    <row r="6" spans="1:26" s="10" customFormat="1" x14ac:dyDescent="0.3">
      <c r="A6" s="14">
        <v>44790</v>
      </c>
      <c r="B6" s="16">
        <v>11</v>
      </c>
      <c r="C6" s="1">
        <v>484</v>
      </c>
      <c r="D6" s="13">
        <v>33</v>
      </c>
      <c r="E6" s="13">
        <f t="shared" si="0"/>
        <v>14666.666666666668</v>
      </c>
      <c r="F6" s="13"/>
      <c r="G6" s="13"/>
      <c r="H6" s="13"/>
      <c r="L6" s="10" t="s">
        <v>194</v>
      </c>
      <c r="M6" s="1"/>
      <c r="N6" s="1"/>
      <c r="O6"/>
      <c r="P6" s="15"/>
      <c r="Q6" s="13"/>
      <c r="R6" s="13"/>
      <c r="S6" s="13"/>
      <c r="T6" s="13"/>
      <c r="U6" s="13"/>
    </row>
    <row r="7" spans="1:26" s="10" customFormat="1" x14ac:dyDescent="0.3">
      <c r="A7" s="14">
        <v>44790</v>
      </c>
      <c r="B7" s="16">
        <v>12</v>
      </c>
      <c r="C7" s="1">
        <v>490</v>
      </c>
      <c r="D7" s="13">
        <v>33</v>
      </c>
      <c r="E7" s="13">
        <f t="shared" si="0"/>
        <v>14848.48484848485</v>
      </c>
      <c r="F7" s="13"/>
      <c r="G7" s="13" t="s">
        <v>404</v>
      </c>
      <c r="H7" s="13"/>
      <c r="M7" s="1"/>
      <c r="N7" s="1"/>
      <c r="O7"/>
      <c r="P7" s="15"/>
      <c r="Q7" s="13"/>
      <c r="R7" s="13"/>
      <c r="S7" s="13"/>
      <c r="T7" s="13"/>
      <c r="U7" s="13"/>
    </row>
    <row r="8" spans="1:26" s="10" customFormat="1" x14ac:dyDescent="0.3">
      <c r="A8" s="14">
        <v>44790</v>
      </c>
      <c r="B8" s="16">
        <v>1</v>
      </c>
      <c r="C8" s="1">
        <v>462</v>
      </c>
      <c r="D8" s="13">
        <v>33</v>
      </c>
      <c r="E8" s="13">
        <f t="shared" si="0"/>
        <v>14000</v>
      </c>
      <c r="F8" s="13"/>
      <c r="G8" s="13">
        <f>AVERAGE(E5:E10)</f>
        <v>14757.575757575758</v>
      </c>
      <c r="H8" s="13"/>
      <c r="M8" s="1"/>
      <c r="N8" s="1"/>
      <c r="O8"/>
      <c r="P8" s="15"/>
      <c r="Q8" s="13"/>
      <c r="R8" s="13"/>
      <c r="S8" s="13"/>
      <c r="T8" s="13"/>
      <c r="U8" s="13"/>
    </row>
    <row r="9" spans="1:26" s="10" customFormat="1" x14ac:dyDescent="0.3">
      <c r="A9" s="14">
        <v>44790</v>
      </c>
      <c r="B9" s="16">
        <v>2</v>
      </c>
      <c r="C9" s="1">
        <v>492</v>
      </c>
      <c r="D9" s="13">
        <v>33</v>
      </c>
      <c r="E9" s="13">
        <f t="shared" si="0"/>
        <v>14909.09090909091</v>
      </c>
      <c r="F9" s="13"/>
      <c r="G9" s="13"/>
      <c r="H9" s="13"/>
      <c r="M9" s="1"/>
      <c r="N9" s="1"/>
      <c r="O9"/>
      <c r="P9" s="15"/>
      <c r="Q9" s="13"/>
      <c r="R9" s="13"/>
      <c r="S9" s="13"/>
      <c r="T9" s="13"/>
      <c r="U9" s="13"/>
    </row>
    <row r="10" spans="1:26" s="10" customFormat="1" x14ac:dyDescent="0.3">
      <c r="A10" s="14">
        <v>44790</v>
      </c>
      <c r="B10" s="16">
        <v>3</v>
      </c>
      <c r="C10" s="1">
        <v>531</v>
      </c>
      <c r="D10" s="13">
        <v>33</v>
      </c>
      <c r="E10" s="13">
        <f t="shared" si="0"/>
        <v>16090.909090909092</v>
      </c>
      <c r="F10" s="13"/>
      <c r="G10" s="13"/>
      <c r="H10" s="13"/>
      <c r="I10" s="10" t="s">
        <v>294</v>
      </c>
      <c r="M10" s="1"/>
      <c r="N10" s="1"/>
      <c r="O10"/>
      <c r="P10" s="15"/>
      <c r="Q10" s="13"/>
      <c r="R10" s="13"/>
      <c r="S10" s="13"/>
      <c r="T10" s="13"/>
      <c r="U10" s="13"/>
    </row>
    <row r="11" spans="1:26" s="10" customFormat="1" x14ac:dyDescent="0.3">
      <c r="A11" s="14">
        <v>44790</v>
      </c>
      <c r="B11" s="16" t="s">
        <v>398</v>
      </c>
      <c r="C11" s="1">
        <v>422</v>
      </c>
      <c r="D11" s="13">
        <v>33</v>
      </c>
      <c r="E11" s="13">
        <f t="shared" si="0"/>
        <v>12787.878787878788</v>
      </c>
      <c r="F11" s="13"/>
      <c r="G11" s="13"/>
      <c r="H11" s="13"/>
      <c r="M11" s="1"/>
      <c r="N11" s="1"/>
      <c r="O11"/>
      <c r="P11" s="15"/>
      <c r="Q11" s="13"/>
      <c r="R11" s="13"/>
      <c r="S11" s="13"/>
      <c r="T11" s="13"/>
      <c r="U11" s="13"/>
    </row>
    <row r="12" spans="1:26" s="10" customFormat="1" x14ac:dyDescent="0.3">
      <c r="A12" s="14"/>
      <c r="B12" s="16"/>
      <c r="C12" s="1"/>
      <c r="D12" s="1"/>
      <c r="E12"/>
      <c r="F12" s="15"/>
      <c r="G12" s="13"/>
      <c r="H12" s="13"/>
      <c r="I12" s="13"/>
      <c r="J12" s="13"/>
      <c r="K12" s="13"/>
      <c r="M12" s="1"/>
      <c r="N12" s="1"/>
      <c r="O12"/>
      <c r="P12" s="15"/>
      <c r="Q12" s="13"/>
      <c r="R12" s="13"/>
      <c r="S12" s="13"/>
      <c r="T12" s="13"/>
      <c r="U12" s="13"/>
    </row>
    <row r="13" spans="1:26" s="10" customFormat="1" x14ac:dyDescent="0.3">
      <c r="A13" s="14"/>
      <c r="F13" s="15"/>
      <c r="G13" s="13"/>
      <c r="H13" s="13"/>
      <c r="I13" s="13"/>
      <c r="J13" s="13"/>
      <c r="K13" s="13"/>
      <c r="M13"/>
      <c r="N13" s="1"/>
      <c r="O13"/>
      <c r="P13" s="15"/>
      <c r="Q13" s="13"/>
      <c r="R13" s="13"/>
      <c r="S13" s="13"/>
      <c r="T13" s="13"/>
      <c r="U13" s="13"/>
    </row>
    <row r="14" spans="1:26" s="10" customFormat="1" x14ac:dyDescent="0.3">
      <c r="A14" s="14"/>
      <c r="B14" s="16" t="s">
        <v>447</v>
      </c>
      <c r="C14" s="15"/>
      <c r="D14" s="15"/>
      <c r="F14" s="15"/>
      <c r="G14" s="13"/>
      <c r="H14" s="13"/>
      <c r="I14" s="13"/>
      <c r="J14" s="13"/>
      <c r="K14" s="13"/>
      <c r="M14"/>
      <c r="N14" s="1"/>
      <c r="O14"/>
      <c r="P14" s="15"/>
      <c r="Q14" s="13"/>
      <c r="R14" s="13"/>
      <c r="S14" s="13"/>
      <c r="T14" s="13"/>
      <c r="U14" s="13"/>
    </row>
    <row r="15" spans="1:26" s="10" customFormat="1" x14ac:dyDescent="0.3">
      <c r="A15" s="14"/>
      <c r="B15" s="16" t="s">
        <v>399</v>
      </c>
      <c r="C15" s="15"/>
      <c r="D15" s="15"/>
      <c r="F15" s="15"/>
      <c r="G15" s="13"/>
      <c r="H15" s="13"/>
      <c r="I15" s="13"/>
      <c r="J15" s="13"/>
      <c r="K15" s="13"/>
      <c r="M15"/>
      <c r="N15" s="1"/>
      <c r="O15"/>
      <c r="P15" s="15"/>
      <c r="Q15" s="13"/>
      <c r="R15" s="13"/>
      <c r="S15" s="13"/>
      <c r="T15" s="13"/>
      <c r="U15" s="13"/>
    </row>
    <row r="16" spans="1:26" s="10" customFormat="1" x14ac:dyDescent="0.3">
      <c r="A16" s="14"/>
      <c r="B16" s="38" t="s">
        <v>400</v>
      </c>
      <c r="C16" s="15"/>
      <c r="D16" s="15"/>
      <c r="E16" s="16"/>
      <c r="F16" s="15"/>
      <c r="G16" s="13"/>
      <c r="H16" s="13"/>
      <c r="I16" s="13"/>
      <c r="J16" s="13"/>
      <c r="K16" s="13"/>
      <c r="M16"/>
      <c r="N16" s="1"/>
      <c r="O16"/>
      <c r="P16" s="15"/>
      <c r="Q16" s="13"/>
      <c r="R16" s="13"/>
      <c r="S16" s="13"/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/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/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13"/>
      <c r="H20" s="13"/>
      <c r="I20" s="13"/>
      <c r="J20" s="13"/>
      <c r="K20" s="13"/>
      <c r="M20" s="1"/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/>
      <c r="E23" s="10"/>
      <c r="F23" s="10"/>
      <c r="G23" s="13"/>
      <c r="H23" s="13" t="s">
        <v>390</v>
      </c>
      <c r="I23" s="13"/>
      <c r="J23" s="13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3"/>
      <c r="I24" s="13"/>
      <c r="J24" s="13" t="s">
        <v>401</v>
      </c>
      <c r="K24" s="13" t="s">
        <v>402</v>
      </c>
      <c r="L24" s="10"/>
      <c r="M24" s="10"/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22" t="s">
        <v>416</v>
      </c>
      <c r="C25" s="22"/>
      <c r="D25" s="9"/>
      <c r="E25" s="9"/>
      <c r="F25" s="9"/>
      <c r="G25" s="31"/>
      <c r="H25" t="s">
        <v>394</v>
      </c>
      <c r="I25" t="s">
        <v>397</v>
      </c>
      <c r="J25" t="s">
        <v>395</v>
      </c>
      <c r="K25" s="13" t="s">
        <v>393</v>
      </c>
      <c r="L25" s="13" t="s">
        <v>1</v>
      </c>
      <c r="M25" s="13" t="s">
        <v>396</v>
      </c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22" t="s">
        <v>417</v>
      </c>
      <c r="C26" s="22"/>
      <c r="D26" s="9"/>
      <c r="E26" s="9"/>
      <c r="F26" s="9"/>
      <c r="G26" s="9"/>
      <c r="H26" s="13" t="s">
        <v>392</v>
      </c>
      <c r="I26">
        <v>1.2E-2</v>
      </c>
      <c r="J26" s="10">
        <v>16866</v>
      </c>
      <c r="K26" s="10">
        <v>10</v>
      </c>
      <c r="L26" s="13">
        <v>33</v>
      </c>
      <c r="M26" s="13">
        <f>((1000/L26)*J26)*K26</f>
        <v>5110909.0909090908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22" t="s">
        <v>418</v>
      </c>
      <c r="C27" s="22"/>
      <c r="D27" s="9"/>
      <c r="E27" s="9"/>
      <c r="F27" s="9"/>
      <c r="G27" s="9"/>
      <c r="H27" s="13" t="s">
        <v>391</v>
      </c>
      <c r="I27">
        <v>1.4E-2</v>
      </c>
      <c r="J27" s="13">
        <v>16023</v>
      </c>
      <c r="K27" s="10">
        <v>10</v>
      </c>
      <c r="L27" s="13">
        <v>33</v>
      </c>
      <c r="M27" s="13">
        <f>((1000/L27)*J27)*K27</f>
        <v>4855454.5454545459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22" t="s">
        <v>419</v>
      </c>
      <c r="C28" s="22"/>
      <c r="D28" s="9"/>
      <c r="E28" s="22"/>
      <c r="F28" s="9"/>
      <c r="G28" s="9"/>
      <c r="H28" s="15"/>
      <c r="I28" s="10" t="s">
        <v>403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G30" s="15"/>
      <c r="H30" s="15"/>
      <c r="I30" s="16"/>
      <c r="J30" s="10"/>
      <c r="K30" s="10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G31" s="1"/>
      <c r="H31" s="1"/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G32" s="1"/>
      <c r="H32" s="1"/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G33" s="1"/>
      <c r="H33" s="1"/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G34" s="1"/>
      <c r="H34" s="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B14" sqref="B14"/>
    </sheetView>
  </sheetViews>
  <sheetFormatPr defaultRowHeight="14.4" x14ac:dyDescent="0.3"/>
  <cols>
    <col min="1" max="1" width="16.554687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21" max="21" width="14.5546875" customWidth="1"/>
  </cols>
  <sheetData>
    <row r="1" spans="1:26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/>
      <c r="C2" s="10"/>
      <c r="D2" s="10"/>
      <c r="E2" s="10"/>
      <c r="F2" s="13"/>
      <c r="G2" s="13"/>
      <c r="H2" s="10"/>
      <c r="I2" s="10"/>
      <c r="J2" s="10" t="s">
        <v>411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3"/>
      <c r="T3" s="13"/>
      <c r="U3" s="13"/>
      <c r="V3" s="13"/>
      <c r="W3" s="17"/>
      <c r="X3" s="13"/>
      <c r="Y3" s="13"/>
      <c r="Z3" s="10"/>
    </row>
    <row r="4" spans="1:26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44791</v>
      </c>
      <c r="B5" s="16">
        <v>10</v>
      </c>
      <c r="C5" s="1">
        <v>444</v>
      </c>
      <c r="D5" s="13">
        <v>33</v>
      </c>
      <c r="E5" s="13">
        <f t="shared" ref="E5:E11" si="0">(1000/D5)*C5</f>
        <v>13454.545454545456</v>
      </c>
      <c r="F5" s="13"/>
      <c r="G5" s="13"/>
      <c r="H5" s="13"/>
      <c r="I5" s="10" t="s">
        <v>194</v>
      </c>
      <c r="J5" s="14">
        <v>44791</v>
      </c>
      <c r="K5" s="16">
        <v>10</v>
      </c>
      <c r="L5" s="1">
        <v>767</v>
      </c>
      <c r="M5" s="13">
        <v>33</v>
      </c>
      <c r="N5" s="13">
        <f t="shared" ref="N5:N11" si="1">(1000/M5)*L5</f>
        <v>23242.424242424244</v>
      </c>
      <c r="O5"/>
      <c r="P5" s="15"/>
      <c r="Q5" s="13"/>
      <c r="R5" s="13"/>
      <c r="S5" s="13"/>
      <c r="T5" s="13"/>
      <c r="U5" s="13"/>
    </row>
    <row r="6" spans="1:26" s="10" customFormat="1" x14ac:dyDescent="0.3">
      <c r="A6" s="14">
        <v>44791</v>
      </c>
      <c r="B6" s="16">
        <v>11</v>
      </c>
      <c r="C6" s="1">
        <v>466</v>
      </c>
      <c r="D6" s="13">
        <v>33</v>
      </c>
      <c r="E6" s="13">
        <f t="shared" si="0"/>
        <v>14121.212121212122</v>
      </c>
      <c r="F6" s="13"/>
      <c r="G6" s="13" t="s">
        <v>426</v>
      </c>
      <c r="H6" s="13" t="s">
        <v>425</v>
      </c>
      <c r="J6" s="14">
        <v>44791</v>
      </c>
      <c r="K6" s="16">
        <v>11</v>
      </c>
      <c r="L6" s="1">
        <v>697</v>
      </c>
      <c r="M6" s="13">
        <v>33</v>
      </c>
      <c r="N6" s="13">
        <f t="shared" si="1"/>
        <v>21121.212121212124</v>
      </c>
      <c r="O6"/>
      <c r="P6" s="15" t="s">
        <v>68</v>
      </c>
      <c r="Q6" s="13"/>
      <c r="R6" s="13"/>
      <c r="S6" s="13"/>
      <c r="T6" s="13"/>
      <c r="U6" s="13"/>
    </row>
    <row r="7" spans="1:26" s="10" customFormat="1" x14ac:dyDescent="0.3">
      <c r="A7" s="14">
        <v>44791</v>
      </c>
      <c r="B7" s="16">
        <v>12</v>
      </c>
      <c r="C7" s="1">
        <v>455</v>
      </c>
      <c r="D7" s="13">
        <v>33</v>
      </c>
      <c r="E7" s="13">
        <f t="shared" si="0"/>
        <v>13787.878787878788</v>
      </c>
      <c r="F7" s="13"/>
      <c r="G7" s="13">
        <f>AVERAGE(E5:E10)</f>
        <v>14080.808080808079</v>
      </c>
      <c r="H7" s="13">
        <f>((14757-'08182022'!G7)/14757)*100</f>
        <v>4.5821774018562067</v>
      </c>
      <c r="J7" s="14">
        <v>44791</v>
      </c>
      <c r="K7" s="16">
        <v>12</v>
      </c>
      <c r="L7" s="1">
        <v>724</v>
      </c>
      <c r="M7" s="13">
        <v>33</v>
      </c>
      <c r="N7" s="13">
        <f t="shared" si="1"/>
        <v>21939.39393939394</v>
      </c>
      <c r="O7"/>
      <c r="P7" s="15">
        <f>AVERAGE(N5:N10)</f>
        <v>21555.555555555558</v>
      </c>
      <c r="Q7" s="13"/>
      <c r="R7" s="13"/>
      <c r="S7" s="13"/>
      <c r="T7" s="13"/>
      <c r="U7" s="13"/>
    </row>
    <row r="8" spans="1:26" s="10" customFormat="1" x14ac:dyDescent="0.3">
      <c r="A8" s="14">
        <v>44791</v>
      </c>
      <c r="B8" s="16">
        <v>1</v>
      </c>
      <c r="C8" s="1">
        <v>455</v>
      </c>
      <c r="D8" s="13">
        <v>33</v>
      </c>
      <c r="E8" s="13">
        <f t="shared" si="0"/>
        <v>13787.878787878788</v>
      </c>
      <c r="F8" s="13"/>
      <c r="G8" s="13"/>
      <c r="H8" s="13"/>
      <c r="J8" s="14">
        <v>44791</v>
      </c>
      <c r="K8" s="16">
        <v>1</v>
      </c>
      <c r="L8" s="1">
        <v>746</v>
      </c>
      <c r="M8" s="13">
        <v>33</v>
      </c>
      <c r="N8" s="13">
        <f t="shared" si="1"/>
        <v>22606.060606060608</v>
      </c>
      <c r="O8"/>
      <c r="P8" s="15"/>
      <c r="Q8" s="13"/>
      <c r="R8" s="13"/>
      <c r="S8" s="13"/>
      <c r="T8" s="13"/>
      <c r="U8" s="13"/>
    </row>
    <row r="9" spans="1:26" s="10" customFormat="1" x14ac:dyDescent="0.3">
      <c r="A9" s="14">
        <v>44791</v>
      </c>
      <c r="B9" s="16">
        <v>2</v>
      </c>
      <c r="C9" s="1">
        <v>473</v>
      </c>
      <c r="D9" s="13">
        <v>33</v>
      </c>
      <c r="E9" s="13">
        <f t="shared" si="0"/>
        <v>14333.333333333334</v>
      </c>
      <c r="F9" s="13"/>
      <c r="G9" s="13"/>
      <c r="H9" s="13"/>
      <c r="J9" s="14">
        <v>44791</v>
      </c>
      <c r="K9" s="16">
        <v>2</v>
      </c>
      <c r="L9" s="1">
        <v>671</v>
      </c>
      <c r="M9" s="13">
        <v>33</v>
      </c>
      <c r="N9" s="13">
        <f t="shared" si="1"/>
        <v>20333.333333333336</v>
      </c>
      <c r="O9"/>
      <c r="P9" s="15"/>
      <c r="Q9" s="13"/>
      <c r="R9" s="13"/>
      <c r="S9" s="13"/>
      <c r="T9" s="13"/>
      <c r="U9" s="13"/>
    </row>
    <row r="10" spans="1:26" s="10" customFormat="1" x14ac:dyDescent="0.3">
      <c r="A10" s="14">
        <v>44791</v>
      </c>
      <c r="B10" s="16">
        <v>3</v>
      </c>
      <c r="C10" s="1">
        <v>495</v>
      </c>
      <c r="D10" s="13">
        <v>33</v>
      </c>
      <c r="E10" s="13">
        <f t="shared" si="0"/>
        <v>15000</v>
      </c>
      <c r="F10" s="13"/>
      <c r="G10" s="13" t="s">
        <v>406</v>
      </c>
      <c r="H10" s="13" t="s">
        <v>407</v>
      </c>
      <c r="I10" s="10" t="s">
        <v>294</v>
      </c>
      <c r="J10" s="14">
        <v>44791</v>
      </c>
      <c r="K10" s="16">
        <v>3</v>
      </c>
      <c r="L10" s="1">
        <v>663</v>
      </c>
      <c r="M10" s="13">
        <v>33</v>
      </c>
      <c r="N10" s="13">
        <f t="shared" si="1"/>
        <v>20090.909090909092</v>
      </c>
      <c r="O10"/>
      <c r="P10" s="15"/>
      <c r="Q10" s="13"/>
      <c r="R10" s="13"/>
      <c r="S10" s="13"/>
      <c r="T10" s="13"/>
      <c r="U10" s="13"/>
    </row>
    <row r="11" spans="1:26" s="10" customFormat="1" x14ac:dyDescent="0.3">
      <c r="A11" s="14">
        <v>44791</v>
      </c>
      <c r="B11" s="16" t="s">
        <v>398</v>
      </c>
      <c r="C11" s="1">
        <v>399</v>
      </c>
      <c r="D11" s="13">
        <v>33</v>
      </c>
      <c r="E11" s="13">
        <f t="shared" si="0"/>
        <v>12090.909090909092</v>
      </c>
      <c r="F11" s="13"/>
      <c r="G11" s="13">
        <v>12787</v>
      </c>
      <c r="H11" s="13">
        <f>((G11-E11)/G11)*100</f>
        <v>5.4437390247197008</v>
      </c>
      <c r="J11" s="14">
        <v>44791</v>
      </c>
      <c r="K11" s="16" t="s">
        <v>398</v>
      </c>
      <c r="L11" s="1" t="s">
        <v>410</v>
      </c>
      <c r="M11" s="13">
        <v>33</v>
      </c>
      <c r="N11" s="13" t="e">
        <f t="shared" si="1"/>
        <v>#VALUE!</v>
      </c>
      <c r="O11"/>
      <c r="P11" s="15"/>
      <c r="Q11" s="13"/>
      <c r="R11" s="13"/>
      <c r="S11" s="13"/>
      <c r="T11" s="13"/>
      <c r="U11" s="13"/>
    </row>
    <row r="12" spans="1:26" s="10" customFormat="1" x14ac:dyDescent="0.3">
      <c r="A12" s="14"/>
      <c r="B12" s="16"/>
      <c r="C12" s="1"/>
      <c r="D12" s="1"/>
      <c r="E12"/>
      <c r="F12" s="15"/>
      <c r="G12" s="13"/>
      <c r="H12" s="13"/>
      <c r="I12" s="13"/>
      <c r="J12" s="13" t="s">
        <v>412</v>
      </c>
      <c r="K12" s="13"/>
      <c r="M12" s="1"/>
      <c r="N12" s="1"/>
      <c r="O12"/>
      <c r="P12" s="15"/>
      <c r="Q12" s="13"/>
      <c r="R12" s="13"/>
      <c r="S12" s="13"/>
      <c r="T12" s="13"/>
      <c r="U12" s="13"/>
    </row>
    <row r="13" spans="1:26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>
        <v>44791</v>
      </c>
      <c r="K13" s="13" t="s">
        <v>265</v>
      </c>
      <c r="L13" s="15">
        <v>124</v>
      </c>
      <c r="M13" s="13">
        <v>33</v>
      </c>
      <c r="N13" s="13">
        <f t="shared" ref="N13:N14" si="2">(1000/M13)*L13</f>
        <v>3757.575757575758</v>
      </c>
      <c r="O13"/>
      <c r="P13" s="15"/>
      <c r="Q13" s="13"/>
      <c r="R13" s="13"/>
      <c r="S13" s="13"/>
      <c r="T13" s="13"/>
      <c r="U13" s="13"/>
    </row>
    <row r="14" spans="1:26" s="10" customFormat="1" x14ac:dyDescent="0.3">
      <c r="A14" s="14"/>
      <c r="B14" s="16" t="s">
        <v>447</v>
      </c>
      <c r="C14" s="15"/>
      <c r="D14" s="15"/>
      <c r="F14" s="15"/>
      <c r="G14" s="13"/>
      <c r="H14" s="13"/>
      <c r="I14" s="13"/>
      <c r="J14" s="14">
        <v>44791</v>
      </c>
      <c r="K14" s="13" t="s">
        <v>413</v>
      </c>
      <c r="L14" s="15">
        <v>251</v>
      </c>
      <c r="M14" s="13">
        <v>33</v>
      </c>
      <c r="N14" s="13">
        <f t="shared" si="2"/>
        <v>7606.060606060606</v>
      </c>
      <c r="O14"/>
      <c r="P14" s="15"/>
      <c r="Q14" s="13"/>
      <c r="R14" s="13"/>
      <c r="S14" s="13"/>
      <c r="T14" s="13"/>
      <c r="U14" s="13"/>
    </row>
    <row r="15" spans="1:26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 t="s">
        <v>414</v>
      </c>
      <c r="M15"/>
      <c r="N15" s="1"/>
      <c r="O15"/>
      <c r="P15" s="15"/>
      <c r="Q15" s="13"/>
      <c r="R15" s="13"/>
      <c r="S15" s="13"/>
      <c r="T15" s="13"/>
      <c r="U15" s="13"/>
    </row>
    <row r="16" spans="1:26" s="10" customFormat="1" x14ac:dyDescent="0.3">
      <c r="A16" s="14"/>
      <c r="B16" s="38" t="s">
        <v>400</v>
      </c>
      <c r="C16" s="15"/>
      <c r="D16" s="15"/>
      <c r="E16" s="16"/>
      <c r="F16" s="15"/>
      <c r="G16" s="13"/>
      <c r="H16" s="13"/>
      <c r="I16" s="13"/>
      <c r="J16" s="13"/>
      <c r="K16" s="13"/>
      <c r="M16"/>
      <c r="N16" s="1"/>
      <c r="O16"/>
      <c r="P16" s="15"/>
      <c r="Q16" s="13"/>
      <c r="R16" s="13"/>
      <c r="S16" s="13"/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/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/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13"/>
      <c r="H20" s="13"/>
      <c r="I20" s="13"/>
      <c r="J20" s="13"/>
      <c r="K20" s="13"/>
      <c r="M20" s="1"/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/>
      <c r="E23" s="10"/>
      <c r="F23" s="10"/>
      <c r="G23" s="13"/>
      <c r="H23" s="13" t="s">
        <v>390</v>
      </c>
      <c r="I23" s="13" t="s">
        <v>420</v>
      </c>
      <c r="J23" s="13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3"/>
      <c r="I24" s="13"/>
      <c r="J24" s="13" t="s">
        <v>401</v>
      </c>
      <c r="K24" s="13" t="s">
        <v>402</v>
      </c>
      <c r="L24" s="10"/>
      <c r="M24" s="10"/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G25" s="13"/>
      <c r="H25" t="s">
        <v>394</v>
      </c>
      <c r="I25" t="s">
        <v>397</v>
      </c>
      <c r="J25" t="s">
        <v>395</v>
      </c>
      <c r="K25" s="13" t="s">
        <v>393</v>
      </c>
      <c r="L25" s="13" t="s">
        <v>1</v>
      </c>
      <c r="M25" s="13" t="s">
        <v>396</v>
      </c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0"/>
      <c r="H26" s="13" t="s">
        <v>392</v>
      </c>
      <c r="I26">
        <v>1.2E-2</v>
      </c>
      <c r="J26" s="10">
        <v>16866</v>
      </c>
      <c r="K26" s="10">
        <v>10</v>
      </c>
      <c r="L26" s="13">
        <v>33</v>
      </c>
      <c r="M26" s="13">
        <f>((1000/L26)*J26)*K26</f>
        <v>5110909.0909090908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H27" s="13" t="s">
        <v>391</v>
      </c>
      <c r="I27">
        <v>1.4E-2</v>
      </c>
      <c r="J27" s="13">
        <v>16023</v>
      </c>
      <c r="K27" s="10">
        <v>10</v>
      </c>
      <c r="L27" s="13">
        <v>33</v>
      </c>
      <c r="M27" s="13">
        <f>((1000/L27)*J27)*K27</f>
        <v>4855454.5454545459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H28" s="15"/>
      <c r="I28" s="10" t="s">
        <v>403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G30" s="15"/>
      <c r="H30" s="15"/>
      <c r="I30" s="16"/>
      <c r="J30" s="10"/>
      <c r="K30" s="10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G31" s="1"/>
      <c r="H31" s="1"/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G32" s="1"/>
      <c r="H32" s="1"/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G33" s="1"/>
      <c r="H33" s="1"/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G34" s="1"/>
      <c r="H34" s="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B14" sqref="B14"/>
    </sheetView>
  </sheetViews>
  <sheetFormatPr defaultRowHeight="14.4" x14ac:dyDescent="0.3"/>
  <cols>
    <col min="1" max="1" width="16.554687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21" max="21" width="14.5546875" customWidth="1"/>
  </cols>
  <sheetData>
    <row r="1" spans="1:26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/>
      <c r="C2" s="10"/>
      <c r="D2" s="10"/>
      <c r="E2" s="10"/>
      <c r="F2" s="13"/>
      <c r="G2" s="13"/>
      <c r="H2" s="10"/>
      <c r="I2" s="10"/>
      <c r="J2" s="10" t="s">
        <v>411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3"/>
      <c r="T3" s="13"/>
      <c r="U3" s="13"/>
      <c r="V3" s="13"/>
      <c r="W3" s="17"/>
      <c r="X3" s="13"/>
      <c r="Y3" s="13"/>
      <c r="Z3" s="10"/>
    </row>
    <row r="4" spans="1:26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44792</v>
      </c>
      <c r="B5" s="16">
        <v>1</v>
      </c>
      <c r="C5" s="1">
        <v>720</v>
      </c>
      <c r="D5" s="13">
        <v>33</v>
      </c>
      <c r="E5" s="13">
        <f t="shared" ref="E5:E10" si="0">(1000/D5)*C5</f>
        <v>21818.18181818182</v>
      </c>
      <c r="F5" s="13"/>
      <c r="G5" s="13"/>
      <c r="H5" s="13"/>
      <c r="I5" s="10" t="s">
        <v>194</v>
      </c>
      <c r="J5" s="14">
        <v>44792</v>
      </c>
      <c r="K5" s="16">
        <v>1</v>
      </c>
      <c r="L5" s="1">
        <v>1058</v>
      </c>
      <c r="M5" s="13">
        <v>33</v>
      </c>
      <c r="N5" s="13">
        <f t="shared" ref="N5:N10" si="1">(1000/M5)*L5</f>
        <v>32060.606060606064</v>
      </c>
      <c r="O5"/>
      <c r="P5" s="15" t="s">
        <v>415</v>
      </c>
      <c r="Q5" s="13"/>
      <c r="R5" s="13"/>
      <c r="S5" s="13"/>
      <c r="T5" s="13"/>
      <c r="U5" s="13"/>
    </row>
    <row r="6" spans="1:26" s="10" customFormat="1" x14ac:dyDescent="0.3">
      <c r="A6" s="14">
        <v>44792</v>
      </c>
      <c r="B6" s="16">
        <v>2</v>
      </c>
      <c r="C6" s="1">
        <v>683</v>
      </c>
      <c r="D6" s="13">
        <v>33</v>
      </c>
      <c r="E6" s="13">
        <f t="shared" si="0"/>
        <v>20696.9696969697</v>
      </c>
      <c r="F6" s="13"/>
      <c r="G6" s="13" t="s">
        <v>426</v>
      </c>
      <c r="H6" s="13" t="s">
        <v>425</v>
      </c>
      <c r="J6" s="14">
        <v>44792</v>
      </c>
      <c r="K6" s="16">
        <v>2</v>
      </c>
      <c r="L6" s="1">
        <v>1161</v>
      </c>
      <c r="M6" s="13">
        <v>33</v>
      </c>
      <c r="N6" s="13">
        <f t="shared" si="1"/>
        <v>35181.818181818184</v>
      </c>
      <c r="O6"/>
      <c r="P6" s="15" t="s">
        <v>68</v>
      </c>
      <c r="Q6" s="13"/>
      <c r="R6" s="13"/>
      <c r="S6" s="13"/>
      <c r="T6" s="13"/>
      <c r="U6" s="13"/>
    </row>
    <row r="7" spans="1:26" s="10" customFormat="1" x14ac:dyDescent="0.3">
      <c r="A7" s="14">
        <v>44792</v>
      </c>
      <c r="B7" s="16">
        <v>3</v>
      </c>
      <c r="C7" s="1">
        <v>678</v>
      </c>
      <c r="D7" s="13">
        <v>33</v>
      </c>
      <c r="E7" s="13">
        <f t="shared" si="0"/>
        <v>20545.454545454548</v>
      </c>
      <c r="F7" s="13"/>
      <c r="G7" s="13">
        <f>AVERAGE(E5:E10)</f>
        <v>20792.929292929293</v>
      </c>
      <c r="H7" s="13">
        <f>(21556-('08192022'!G7))/21556*100</f>
        <v>3.5399457555701739</v>
      </c>
      <c r="J7" s="14">
        <v>44792</v>
      </c>
      <c r="K7" s="16">
        <v>3</v>
      </c>
      <c r="L7" s="1">
        <v>1018</v>
      </c>
      <c r="M7" s="13">
        <v>33</v>
      </c>
      <c r="N7" s="13">
        <f t="shared" si="1"/>
        <v>30848.484848484852</v>
      </c>
      <c r="O7"/>
      <c r="P7" s="15">
        <f>AVERAGE(N5:N10)</f>
        <v>33373.737373737378</v>
      </c>
      <c r="Q7" s="13"/>
      <c r="R7" s="13"/>
      <c r="S7" s="13"/>
      <c r="T7" s="13"/>
      <c r="U7" s="13"/>
    </row>
    <row r="8" spans="1:26" s="10" customFormat="1" x14ac:dyDescent="0.3">
      <c r="A8" s="14">
        <v>44792</v>
      </c>
      <c r="B8" s="16">
        <v>10</v>
      </c>
      <c r="C8" s="1">
        <v>672</v>
      </c>
      <c r="D8" s="13">
        <v>33</v>
      </c>
      <c r="E8" s="13">
        <f t="shared" si="0"/>
        <v>20363.636363636364</v>
      </c>
      <c r="F8" s="13"/>
      <c r="G8" s="13"/>
      <c r="H8" s="13"/>
      <c r="J8" s="14">
        <v>44792</v>
      </c>
      <c r="K8" s="16">
        <v>10</v>
      </c>
      <c r="L8" s="1">
        <v>1143</v>
      </c>
      <c r="M8" s="13">
        <v>33</v>
      </c>
      <c r="N8" s="13">
        <f t="shared" si="1"/>
        <v>34636.36363636364</v>
      </c>
      <c r="O8"/>
      <c r="P8" s="15"/>
      <c r="Q8" s="13"/>
      <c r="R8" s="13"/>
      <c r="S8" s="13"/>
      <c r="T8" s="13"/>
      <c r="U8" s="13"/>
    </row>
    <row r="9" spans="1:26" s="10" customFormat="1" x14ac:dyDescent="0.3">
      <c r="A9" s="14">
        <v>44792</v>
      </c>
      <c r="B9" s="16">
        <v>11</v>
      </c>
      <c r="C9" s="1">
        <v>650</v>
      </c>
      <c r="D9" s="13">
        <v>33</v>
      </c>
      <c r="E9" s="13">
        <f t="shared" si="0"/>
        <v>19696.9696969697</v>
      </c>
      <c r="F9" s="13"/>
      <c r="G9" s="13"/>
      <c r="H9" s="13"/>
      <c r="J9" s="14">
        <v>44792</v>
      </c>
      <c r="K9" s="16">
        <v>11</v>
      </c>
      <c r="L9" s="1">
        <v>1102</v>
      </c>
      <c r="M9" s="13">
        <v>33</v>
      </c>
      <c r="N9" s="13">
        <f t="shared" si="1"/>
        <v>33393.939393939392</v>
      </c>
      <c r="O9"/>
      <c r="P9" s="15"/>
      <c r="Q9" s="13"/>
      <c r="R9" s="13"/>
      <c r="S9" s="13"/>
      <c r="T9" s="13"/>
      <c r="U9" s="13"/>
    </row>
    <row r="10" spans="1:26" s="10" customFormat="1" x14ac:dyDescent="0.3">
      <c r="A10" s="14">
        <v>44792</v>
      </c>
      <c r="B10" s="16">
        <v>12</v>
      </c>
      <c r="C10" s="1">
        <v>714</v>
      </c>
      <c r="D10" s="13">
        <v>33</v>
      </c>
      <c r="E10" s="13">
        <f t="shared" si="0"/>
        <v>21636.363636363636</v>
      </c>
      <c r="F10" s="13"/>
      <c r="G10" s="13"/>
      <c r="H10" s="13" t="s">
        <v>407</v>
      </c>
      <c r="I10" s="10" t="s">
        <v>294</v>
      </c>
      <c r="J10" s="14">
        <v>44792</v>
      </c>
      <c r="K10" s="16">
        <v>12</v>
      </c>
      <c r="L10" s="15">
        <v>1126</v>
      </c>
      <c r="M10" s="13">
        <v>33</v>
      </c>
      <c r="N10" s="13">
        <f t="shared" si="1"/>
        <v>34121.21212121212</v>
      </c>
      <c r="O10"/>
      <c r="P10" s="15"/>
      <c r="Q10" s="13"/>
      <c r="R10" s="13"/>
      <c r="S10" s="13"/>
      <c r="T10" s="13"/>
      <c r="U10" s="13"/>
    </row>
    <row r="11" spans="1:26" s="10" customFormat="1" x14ac:dyDescent="0.3">
      <c r="A11" s="14"/>
      <c r="B11" s="16"/>
      <c r="C11" s="1"/>
      <c r="D11" s="13"/>
      <c r="E11" s="13"/>
      <c r="F11" s="13"/>
      <c r="G11" s="13"/>
      <c r="H11" s="13"/>
      <c r="J11" s="14"/>
      <c r="K11" s="16"/>
      <c r="L11" s="1"/>
      <c r="M11" s="13"/>
      <c r="N11" s="13"/>
      <c r="O11"/>
      <c r="P11" s="15"/>
      <c r="Q11" s="13"/>
      <c r="R11" s="13"/>
      <c r="S11" s="13"/>
      <c r="T11" s="13"/>
      <c r="U11" s="13"/>
    </row>
    <row r="12" spans="1:26" s="10" customFormat="1" x14ac:dyDescent="0.3">
      <c r="A12" s="14"/>
      <c r="B12" s="16"/>
      <c r="C12" s="1"/>
      <c r="D12" s="1"/>
      <c r="E12" t="s">
        <v>194</v>
      </c>
      <c r="F12" s="15"/>
      <c r="G12" s="13"/>
      <c r="H12" s="13"/>
      <c r="I12" s="13"/>
      <c r="J12" s="13"/>
      <c r="K12" s="13"/>
      <c r="M12" s="1"/>
      <c r="N12" s="1"/>
      <c r="O12"/>
      <c r="P12" s="15"/>
      <c r="Q12" s="13"/>
      <c r="R12" s="13"/>
      <c r="S12" s="13"/>
      <c r="T12" s="13"/>
      <c r="U12" s="13"/>
    </row>
    <row r="13" spans="1:26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/>
      <c r="L13" s="15"/>
      <c r="M13" s="13"/>
      <c r="N13" s="13"/>
      <c r="O13"/>
      <c r="P13" s="15"/>
      <c r="Q13" s="13"/>
      <c r="R13" s="13"/>
      <c r="S13" s="13"/>
      <c r="T13" s="13"/>
      <c r="U13" s="13"/>
    </row>
    <row r="14" spans="1:26" s="10" customFormat="1" x14ac:dyDescent="0.3">
      <c r="A14" s="14"/>
      <c r="B14" s="16" t="s">
        <v>447</v>
      </c>
      <c r="C14" s="15"/>
      <c r="D14" s="15"/>
      <c r="F14" s="15"/>
      <c r="G14" s="13"/>
      <c r="H14" s="13"/>
      <c r="I14" s="13"/>
      <c r="J14" s="14"/>
      <c r="K14" s="13"/>
      <c r="L14" s="15"/>
      <c r="M14" s="13"/>
      <c r="N14" s="13"/>
      <c r="O14"/>
      <c r="P14" s="15"/>
      <c r="Q14" s="13"/>
      <c r="R14" s="13"/>
      <c r="S14" s="13"/>
      <c r="T14" s="13"/>
      <c r="U14" s="13"/>
    </row>
    <row r="15" spans="1:26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/>
      <c r="M15"/>
      <c r="N15" s="1"/>
      <c r="O15"/>
      <c r="P15" s="15"/>
      <c r="Q15" s="13"/>
      <c r="R15" s="13"/>
      <c r="S15" s="13"/>
      <c r="T15" s="13"/>
      <c r="U15" s="13"/>
    </row>
    <row r="16" spans="1:26" s="10" customFormat="1" x14ac:dyDescent="0.3">
      <c r="A16" s="14"/>
      <c r="B16" s="38" t="s">
        <v>400</v>
      </c>
      <c r="C16" s="15"/>
      <c r="D16" s="15"/>
      <c r="E16" s="16"/>
      <c r="F16" s="15"/>
      <c r="G16" s="13"/>
      <c r="H16" s="13"/>
      <c r="I16" s="13"/>
      <c r="J16" s="13"/>
      <c r="K16" s="13"/>
      <c r="M16"/>
      <c r="N16" s="1"/>
      <c r="O16"/>
      <c r="P16" s="15"/>
      <c r="Q16" s="13"/>
      <c r="R16" s="13"/>
      <c r="S16" s="13"/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/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/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13"/>
      <c r="H20" s="13"/>
      <c r="I20" s="13"/>
      <c r="J20" s="13"/>
      <c r="K20" s="13"/>
      <c r="M20" s="1"/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/>
      <c r="H22" s="10"/>
      <c r="I22" s="10" t="s">
        <v>421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/>
      <c r="E23" s="10"/>
      <c r="F23" s="10"/>
      <c r="G23" s="13"/>
      <c r="H23" s="13" t="s">
        <v>390</v>
      </c>
      <c r="I23" s="13" t="s">
        <v>422</v>
      </c>
      <c r="J23" s="13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3"/>
      <c r="I24" s="13"/>
      <c r="J24" s="13" t="s">
        <v>401</v>
      </c>
      <c r="K24" s="13" t="s">
        <v>402</v>
      </c>
      <c r="L24" s="10"/>
      <c r="M24" s="10"/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G25" s="13"/>
      <c r="H25" t="s">
        <v>394</v>
      </c>
      <c r="I25" t="s">
        <v>397</v>
      </c>
      <c r="J25" t="s">
        <v>395</v>
      </c>
      <c r="K25" s="13" t="s">
        <v>393</v>
      </c>
      <c r="L25" s="13" t="s">
        <v>1</v>
      </c>
      <c r="M25" s="13" t="s">
        <v>396</v>
      </c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0"/>
      <c r="H26" s="13" t="s">
        <v>392</v>
      </c>
      <c r="I26">
        <v>1.2E-2</v>
      </c>
      <c r="J26" s="10">
        <v>26384</v>
      </c>
      <c r="K26" s="10">
        <v>10</v>
      </c>
      <c r="L26" s="13">
        <v>33</v>
      </c>
      <c r="M26" s="13">
        <f>((1000/L26)*J26)*K26</f>
        <v>7995151.5151515156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H27" s="13" t="s">
        <v>391</v>
      </c>
      <c r="I27">
        <v>1.4E-2</v>
      </c>
      <c r="J27" s="13">
        <v>22819</v>
      </c>
      <c r="K27" s="10">
        <v>10</v>
      </c>
      <c r="L27" s="13">
        <v>33</v>
      </c>
      <c r="M27" s="13">
        <f>((1000/L27)*J27)*K27</f>
        <v>6914848.4848484853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H28" s="15"/>
      <c r="I28" s="10" t="s">
        <v>403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G30" s="15"/>
      <c r="H30" s="15"/>
      <c r="I30" s="16"/>
      <c r="J30" s="10"/>
      <c r="K30" s="10"/>
      <c r="L30" s="17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G31" s="1"/>
      <c r="H31" s="1"/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G32" s="1"/>
      <c r="H32" s="1"/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G33" s="1"/>
      <c r="H33" s="1"/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G34" s="1"/>
      <c r="H34" s="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D1" workbookViewId="0">
      <selection activeCell="L18" sqref="L18"/>
    </sheetView>
  </sheetViews>
  <sheetFormatPr defaultRowHeight="14.4" x14ac:dyDescent="0.3"/>
  <cols>
    <col min="1" max="1" width="16.5546875" customWidth="1"/>
    <col min="8" max="11" width="12.88671875" customWidth="1"/>
    <col min="12" max="12" width="13.6640625" customWidth="1"/>
    <col min="13" max="13" width="12" bestFit="1" customWidth="1"/>
    <col min="15" max="15" width="17.109375" customWidth="1"/>
    <col min="21" max="21" width="14.5546875" customWidth="1"/>
  </cols>
  <sheetData>
    <row r="1" spans="1:26" x14ac:dyDescent="0.3">
      <c r="A1" s="16"/>
      <c r="B1" s="10" t="s">
        <v>408</v>
      </c>
      <c r="C1" s="10"/>
      <c r="D1" s="10"/>
      <c r="E1" s="10"/>
      <c r="F1" s="13"/>
      <c r="G1" s="13"/>
      <c r="H1" s="10"/>
      <c r="I1" s="10"/>
      <c r="J1" s="10" t="s">
        <v>409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4"/>
      <c r="W1" s="10"/>
      <c r="X1" s="10"/>
      <c r="Y1" s="10"/>
    </row>
    <row r="2" spans="1:26" x14ac:dyDescent="0.3">
      <c r="A2" s="16"/>
      <c r="B2" s="10"/>
      <c r="C2" s="10"/>
      <c r="D2" s="10"/>
      <c r="E2" s="10"/>
      <c r="F2" s="13"/>
      <c r="G2" s="13"/>
      <c r="H2" s="10"/>
      <c r="I2" s="10"/>
      <c r="J2" s="10" t="s">
        <v>411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6" x14ac:dyDescent="0.3">
      <c r="A3" s="10" t="s">
        <v>83</v>
      </c>
      <c r="B3" s="16" t="s">
        <v>34</v>
      </c>
      <c r="C3" s="10" t="s">
        <v>58</v>
      </c>
      <c r="D3" s="13" t="s">
        <v>1</v>
      </c>
      <c r="E3" s="13" t="s">
        <v>293</v>
      </c>
      <c r="F3" s="13"/>
      <c r="G3" s="13"/>
      <c r="H3" s="13"/>
      <c r="J3" s="10" t="s">
        <v>83</v>
      </c>
      <c r="K3" s="16" t="s">
        <v>34</v>
      </c>
      <c r="L3" s="10" t="s">
        <v>58</v>
      </c>
      <c r="M3" s="13" t="s">
        <v>1</v>
      </c>
      <c r="N3" s="13" t="s">
        <v>293</v>
      </c>
      <c r="O3" s="16"/>
      <c r="P3" s="10"/>
      <c r="Q3" s="13"/>
      <c r="R3" s="13"/>
      <c r="S3" s="13"/>
      <c r="T3" s="13"/>
      <c r="U3" s="13"/>
      <c r="V3" s="13"/>
      <c r="W3" s="17"/>
      <c r="X3" s="13"/>
      <c r="Y3" s="13"/>
      <c r="Z3" s="10"/>
    </row>
    <row r="4" spans="1:26" s="10" customFormat="1" x14ac:dyDescent="0.3">
      <c r="A4" s="14"/>
      <c r="B4" s="25"/>
      <c r="C4" s="25"/>
      <c r="D4" s="13"/>
      <c r="E4" s="13"/>
      <c r="F4" s="13"/>
      <c r="G4" s="13"/>
      <c r="H4" s="13"/>
      <c r="J4" s="14"/>
      <c r="K4" s="25"/>
      <c r="L4" s="25"/>
      <c r="M4" s="13"/>
      <c r="N4" s="13"/>
      <c r="O4" s="15"/>
      <c r="P4" s="15"/>
      <c r="Q4" s="13"/>
      <c r="R4" s="13"/>
      <c r="S4" s="13"/>
      <c r="X4" s="13"/>
    </row>
    <row r="5" spans="1:26" s="10" customFormat="1" x14ac:dyDescent="0.3">
      <c r="A5" s="14">
        <v>44793</v>
      </c>
      <c r="B5" s="16">
        <v>1</v>
      </c>
      <c r="C5" s="1">
        <v>1040</v>
      </c>
      <c r="D5" s="13">
        <v>33</v>
      </c>
      <c r="E5" s="13">
        <f t="shared" ref="E5:E10" si="0">(1000/D5)*C5</f>
        <v>31515.151515151516</v>
      </c>
      <c r="F5" s="13"/>
      <c r="G5" s="13"/>
      <c r="H5" s="13"/>
      <c r="I5" s="10" t="s">
        <v>194</v>
      </c>
      <c r="J5" s="14">
        <v>44793</v>
      </c>
      <c r="K5" s="16">
        <v>1</v>
      </c>
      <c r="L5" s="1">
        <v>1317</v>
      </c>
      <c r="M5" s="13">
        <v>33</v>
      </c>
      <c r="N5" s="13">
        <f t="shared" ref="N5:N10" si="1">(1000/M5)*L5</f>
        <v>39909.090909090912</v>
      </c>
      <c r="O5"/>
      <c r="P5" s="15"/>
      <c r="Q5" s="13"/>
      <c r="R5" s="13"/>
      <c r="S5" s="13"/>
      <c r="T5" s="13"/>
      <c r="U5" s="13"/>
    </row>
    <row r="6" spans="1:26" s="10" customFormat="1" x14ac:dyDescent="0.3">
      <c r="A6" s="14">
        <v>44793</v>
      </c>
      <c r="B6" s="16">
        <v>2</v>
      </c>
      <c r="C6" s="1">
        <v>1011</v>
      </c>
      <c r="D6" s="13">
        <v>33</v>
      </c>
      <c r="E6" s="13">
        <f t="shared" si="0"/>
        <v>30636.36363636364</v>
      </c>
      <c r="F6" s="13"/>
      <c r="G6" s="13" t="s">
        <v>424</v>
      </c>
      <c r="H6" s="13" t="s">
        <v>425</v>
      </c>
      <c r="J6" s="14">
        <v>44793</v>
      </c>
      <c r="K6" s="16">
        <v>2</v>
      </c>
      <c r="L6" s="1">
        <v>1296</v>
      </c>
      <c r="M6" s="13">
        <v>33</v>
      </c>
      <c r="N6" s="13">
        <f t="shared" si="1"/>
        <v>39272.727272727272</v>
      </c>
      <c r="O6"/>
      <c r="P6" s="15" t="s">
        <v>68</v>
      </c>
      <c r="Q6" s="13"/>
      <c r="R6" s="13"/>
      <c r="S6" s="13"/>
      <c r="T6" s="13"/>
      <c r="U6" s="13"/>
    </row>
    <row r="7" spans="1:26" s="10" customFormat="1" x14ac:dyDescent="0.3">
      <c r="A7" s="14">
        <v>44793</v>
      </c>
      <c r="B7" s="16">
        <v>3</v>
      </c>
      <c r="C7" s="1">
        <v>1047</v>
      </c>
      <c r="D7" s="13">
        <v>33</v>
      </c>
      <c r="E7" s="13">
        <f t="shared" si="0"/>
        <v>31727.272727272728</v>
      </c>
      <c r="F7" s="13"/>
      <c r="G7" s="13">
        <f>AVERAGE(E5:E10)</f>
        <v>31454.545454545456</v>
      </c>
      <c r="H7" s="13">
        <f>(33374-('08202022'!G7))/33374*100</f>
        <v>5.7513469930321328</v>
      </c>
      <c r="J7" s="14">
        <v>44793</v>
      </c>
      <c r="K7" s="16">
        <v>3</v>
      </c>
      <c r="L7" s="1">
        <v>1210</v>
      </c>
      <c r="M7" s="13">
        <v>33</v>
      </c>
      <c r="N7" s="13">
        <f t="shared" si="1"/>
        <v>36666.666666666672</v>
      </c>
      <c r="O7"/>
      <c r="P7" s="15">
        <f>AVERAGE(N5:N10)</f>
        <v>37868.686868686869</v>
      </c>
      <c r="Q7" s="13"/>
      <c r="R7" s="13"/>
      <c r="S7" s="13"/>
      <c r="T7" s="13"/>
      <c r="U7" s="13"/>
    </row>
    <row r="8" spans="1:26" s="10" customFormat="1" x14ac:dyDescent="0.3">
      <c r="A8" s="14">
        <v>44793</v>
      </c>
      <c r="B8" s="16">
        <v>10</v>
      </c>
      <c r="C8" s="1">
        <v>1031</v>
      </c>
      <c r="D8" s="13">
        <v>33</v>
      </c>
      <c r="E8" s="13">
        <f t="shared" si="0"/>
        <v>31242.424242424244</v>
      </c>
      <c r="F8" s="13"/>
      <c r="G8" s="13"/>
      <c r="H8" s="13"/>
      <c r="J8" s="14">
        <v>44793</v>
      </c>
      <c r="K8" s="16">
        <v>10</v>
      </c>
      <c r="L8" s="1">
        <v>1262</v>
      </c>
      <c r="M8" s="13">
        <v>33</v>
      </c>
      <c r="N8" s="13">
        <f t="shared" si="1"/>
        <v>38242.424242424247</v>
      </c>
      <c r="O8"/>
      <c r="P8" s="15"/>
      <c r="Q8" s="13"/>
      <c r="R8" s="13"/>
      <c r="S8" s="13"/>
      <c r="T8" s="13"/>
      <c r="U8" s="13"/>
    </row>
    <row r="9" spans="1:26" s="10" customFormat="1" x14ac:dyDescent="0.3">
      <c r="A9" s="14">
        <v>44793</v>
      </c>
      <c r="B9" s="16">
        <v>11</v>
      </c>
      <c r="C9" s="1">
        <v>1046</v>
      </c>
      <c r="D9" s="13">
        <v>33</v>
      </c>
      <c r="E9" s="13">
        <f t="shared" si="0"/>
        <v>31696.9696969697</v>
      </c>
      <c r="F9" s="13"/>
      <c r="G9" s="13"/>
      <c r="H9" s="13"/>
      <c r="J9" s="14">
        <v>44793</v>
      </c>
      <c r="K9" s="16">
        <v>11</v>
      </c>
      <c r="L9" s="1">
        <v>1134</v>
      </c>
      <c r="M9" s="13">
        <v>33</v>
      </c>
      <c r="N9" s="13">
        <f t="shared" si="1"/>
        <v>34363.636363636368</v>
      </c>
      <c r="O9"/>
      <c r="P9" s="15"/>
      <c r="Q9" s="13"/>
      <c r="R9" s="13"/>
      <c r="S9" s="13"/>
      <c r="T9" s="13"/>
      <c r="U9" s="13"/>
    </row>
    <row r="10" spans="1:26" s="10" customFormat="1" x14ac:dyDescent="0.3">
      <c r="A10" s="14">
        <v>44793</v>
      </c>
      <c r="B10" s="16">
        <v>12</v>
      </c>
      <c r="C10" s="1">
        <v>1053</v>
      </c>
      <c r="D10" s="13">
        <v>33</v>
      </c>
      <c r="E10" s="13">
        <f t="shared" si="0"/>
        <v>31909.090909090912</v>
      </c>
      <c r="F10" s="13"/>
      <c r="G10" s="13"/>
      <c r="I10" s="10" t="s">
        <v>294</v>
      </c>
      <c r="J10" s="14">
        <v>44793</v>
      </c>
      <c r="K10" s="16">
        <v>12</v>
      </c>
      <c r="L10" s="15">
        <v>1279</v>
      </c>
      <c r="M10" s="13">
        <v>33</v>
      </c>
      <c r="N10" s="13">
        <f t="shared" si="1"/>
        <v>38757.57575757576</v>
      </c>
      <c r="O10"/>
      <c r="P10" s="15"/>
      <c r="Q10" s="13"/>
      <c r="R10" s="13"/>
      <c r="S10" s="13"/>
      <c r="T10" s="13"/>
      <c r="U10" s="13"/>
    </row>
    <row r="11" spans="1:26" s="10" customFormat="1" x14ac:dyDescent="0.3">
      <c r="A11" s="14"/>
      <c r="B11" s="16"/>
      <c r="C11" s="1"/>
      <c r="D11" s="13"/>
      <c r="E11" s="13"/>
      <c r="F11" s="13"/>
      <c r="G11" s="13"/>
      <c r="H11" s="13"/>
      <c r="J11" s="14"/>
      <c r="K11" s="16"/>
      <c r="L11" s="1"/>
      <c r="M11" s="13"/>
      <c r="N11" s="13"/>
      <c r="O11"/>
      <c r="P11" s="15"/>
      <c r="Q11" s="13"/>
      <c r="R11" s="13"/>
      <c r="S11" s="13"/>
      <c r="T11" s="13"/>
      <c r="U11" s="13"/>
    </row>
    <row r="12" spans="1:26" s="10" customFormat="1" x14ac:dyDescent="0.3">
      <c r="A12" s="14"/>
      <c r="B12" s="16"/>
      <c r="C12" s="1"/>
      <c r="D12" s="1"/>
      <c r="E12" t="s">
        <v>194</v>
      </c>
      <c r="F12" s="15"/>
      <c r="G12" s="13"/>
      <c r="H12" s="13"/>
      <c r="I12" s="13"/>
      <c r="J12" s="13"/>
      <c r="K12" s="13" t="s">
        <v>438</v>
      </c>
      <c r="L12" s="10" t="s">
        <v>439</v>
      </c>
      <c r="M12" s="1"/>
      <c r="N12" s="1"/>
      <c r="O12"/>
      <c r="P12" s="15"/>
      <c r="Q12" s="13"/>
      <c r="R12" s="13"/>
      <c r="S12" s="13"/>
      <c r="T12" s="13"/>
      <c r="U12" s="13"/>
    </row>
    <row r="13" spans="1:26" s="10" customFormat="1" x14ac:dyDescent="0.3">
      <c r="A13" s="14"/>
      <c r="B13" s="16"/>
      <c r="C13" s="15"/>
      <c r="D13" s="15"/>
      <c r="F13" s="15"/>
      <c r="G13" s="13"/>
      <c r="H13" s="13"/>
      <c r="I13" s="13"/>
      <c r="J13" s="14"/>
      <c r="K13" s="13" t="s">
        <v>435</v>
      </c>
      <c r="L13" s="15" t="s">
        <v>440</v>
      </c>
      <c r="M13" s="13"/>
      <c r="N13" s="13"/>
      <c r="O13"/>
      <c r="P13" s="15"/>
      <c r="Q13" s="13"/>
      <c r="R13" s="13"/>
      <c r="S13" s="13"/>
      <c r="T13" s="13"/>
      <c r="U13" s="13"/>
    </row>
    <row r="14" spans="1:26" s="10" customFormat="1" x14ac:dyDescent="0.3">
      <c r="A14" s="14"/>
      <c r="B14" s="16" t="s">
        <v>447</v>
      </c>
      <c r="C14" s="15"/>
      <c r="D14" s="15"/>
      <c r="F14" s="15"/>
      <c r="G14" s="13"/>
      <c r="H14" s="13"/>
      <c r="I14" s="13"/>
      <c r="J14" s="14"/>
      <c r="L14" s="15"/>
      <c r="M14" s="13"/>
      <c r="N14" s="13"/>
      <c r="O14"/>
      <c r="P14" s="15"/>
      <c r="Q14" s="13"/>
      <c r="R14" s="13"/>
      <c r="S14" s="13"/>
      <c r="T14" s="13"/>
      <c r="U14" s="13"/>
    </row>
    <row r="15" spans="1:26" s="10" customFormat="1" x14ac:dyDescent="0.3">
      <c r="A15" s="14"/>
      <c r="B15" s="16" t="s">
        <v>405</v>
      </c>
      <c r="C15" s="15"/>
      <c r="D15" s="15"/>
      <c r="F15" s="15"/>
      <c r="G15" s="13"/>
      <c r="H15" s="13"/>
      <c r="I15" s="13"/>
      <c r="J15" s="13"/>
      <c r="K15" s="13" t="s">
        <v>431</v>
      </c>
      <c r="M15"/>
      <c r="N15" s="1"/>
      <c r="O15"/>
      <c r="P15" s="15"/>
      <c r="Q15" s="13"/>
      <c r="R15" s="13"/>
      <c r="S15" s="13"/>
      <c r="T15" s="13"/>
      <c r="U15" s="13"/>
    </row>
    <row r="16" spans="1:26" s="10" customFormat="1" x14ac:dyDescent="0.3">
      <c r="A16" s="14"/>
      <c r="B16" s="38" t="s">
        <v>400</v>
      </c>
      <c r="C16" s="15"/>
      <c r="D16" s="15"/>
      <c r="E16" s="16"/>
      <c r="F16" s="15"/>
      <c r="G16" s="13"/>
      <c r="H16" s="13"/>
      <c r="I16" s="13"/>
      <c r="J16" s="13"/>
      <c r="K16" s="13" t="s">
        <v>430</v>
      </c>
      <c r="M16"/>
      <c r="N16" s="1"/>
      <c r="O16"/>
      <c r="P16" s="15"/>
      <c r="Q16" s="13"/>
      <c r="R16" s="13"/>
      <c r="S16" s="13"/>
      <c r="T16" s="13"/>
      <c r="U16" s="13"/>
    </row>
    <row r="17" spans="1:26" s="10" customFormat="1" x14ac:dyDescent="0.3">
      <c r="A17" s="14"/>
      <c r="B17" s="16"/>
      <c r="C17" s="1"/>
      <c r="D17" s="1"/>
      <c r="E17"/>
      <c r="F17" s="15"/>
      <c r="G17" s="13"/>
      <c r="H17" s="13"/>
      <c r="I17" s="13"/>
      <c r="J17" s="13"/>
      <c r="K17" s="13"/>
      <c r="M17"/>
      <c r="N17" s="1"/>
      <c r="O17"/>
      <c r="P17" s="15"/>
      <c r="Q17" s="13"/>
      <c r="R17" s="13"/>
      <c r="S17" s="13"/>
      <c r="T17" s="13"/>
      <c r="U17" s="13"/>
    </row>
    <row r="18" spans="1:26" s="10" customFormat="1" x14ac:dyDescent="0.3">
      <c r="A18" s="14"/>
      <c r="B18" s="16"/>
      <c r="C18" s="1"/>
      <c r="D18" s="1"/>
      <c r="E18"/>
      <c r="F18" s="15"/>
      <c r="G18" s="13"/>
      <c r="H18" s="13"/>
      <c r="I18" s="13"/>
      <c r="J18" s="13"/>
      <c r="K18" s="13"/>
      <c r="M18"/>
      <c r="N18" s="1"/>
      <c r="O18"/>
      <c r="P18" s="15"/>
      <c r="Q18" s="13"/>
      <c r="R18" s="13"/>
      <c r="S18" s="13"/>
      <c r="T18" s="13"/>
      <c r="U18" s="13"/>
    </row>
    <row r="19" spans="1:26" s="10" customFormat="1" x14ac:dyDescent="0.3">
      <c r="A19" s="14"/>
      <c r="B19" s="16"/>
      <c r="C19" s="1"/>
      <c r="D19" s="1"/>
      <c r="E19"/>
      <c r="F19" s="15"/>
      <c r="G19" s="13"/>
      <c r="H19" s="13"/>
      <c r="I19" s="13"/>
      <c r="J19" s="13"/>
      <c r="K19" s="13"/>
      <c r="M19"/>
      <c r="N19"/>
      <c r="O19"/>
      <c r="P19" s="15"/>
      <c r="Q19" s="13"/>
      <c r="R19" s="13"/>
      <c r="S19" s="13"/>
      <c r="T19" s="13"/>
      <c r="U19" s="13"/>
    </row>
    <row r="20" spans="1:26" s="10" customFormat="1" x14ac:dyDescent="0.3">
      <c r="A20" s="14"/>
      <c r="B20" s="16"/>
      <c r="C20" s="1"/>
      <c r="D20" s="1"/>
      <c r="E20"/>
      <c r="F20" s="15"/>
      <c r="G20" s="13"/>
      <c r="H20" s="13"/>
      <c r="I20" s="13"/>
      <c r="J20" s="13"/>
      <c r="K20" s="13"/>
      <c r="M20" s="1"/>
      <c r="N20" s="1"/>
      <c r="O20"/>
      <c r="P20" s="15"/>
      <c r="Q20" s="13"/>
      <c r="R20" s="13"/>
      <c r="S20" s="13"/>
      <c r="T20" s="13"/>
      <c r="U20" s="13"/>
    </row>
    <row r="21" spans="1:26" s="10" customForma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26" x14ac:dyDescent="0.3">
      <c r="A22" s="2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3"/>
      <c r="Y22" s="10"/>
      <c r="Z22" s="10"/>
    </row>
    <row r="23" spans="1:26" x14ac:dyDescent="0.3">
      <c r="A23" s="10"/>
      <c r="B23" s="10"/>
      <c r="C23" s="10"/>
      <c r="D23" s="10" t="s">
        <v>194</v>
      </c>
      <c r="E23" s="10"/>
      <c r="F23" s="10"/>
      <c r="G23" s="13"/>
      <c r="H23" s="13" t="s">
        <v>423</v>
      </c>
      <c r="I23" s="13"/>
      <c r="J23" s="13"/>
      <c r="K23" s="1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3"/>
      <c r="Y23" s="10"/>
      <c r="Z23" s="10"/>
    </row>
    <row r="24" spans="1:26" x14ac:dyDescent="0.3">
      <c r="A24" s="10"/>
      <c r="B24" s="15"/>
      <c r="C24" s="15"/>
      <c r="D24" s="10"/>
      <c r="E24" s="10"/>
      <c r="F24" s="10"/>
      <c r="G24" s="13"/>
      <c r="I24" s="13"/>
      <c r="J24" s="13" t="s">
        <v>401</v>
      </c>
      <c r="K24" s="13" t="s">
        <v>402</v>
      </c>
      <c r="L24" s="10"/>
      <c r="M24" s="10"/>
      <c r="N24" s="10"/>
      <c r="O24" s="10"/>
      <c r="P24" s="10"/>
      <c r="Q24" s="13"/>
      <c r="R24" s="13"/>
      <c r="S24" s="13"/>
      <c r="T24" s="13"/>
      <c r="U24" s="13"/>
      <c r="V24" s="13"/>
      <c r="W24" s="10"/>
      <c r="X24" s="10"/>
      <c r="Y24" s="10"/>
      <c r="Z24" s="10"/>
    </row>
    <row r="25" spans="1:26" x14ac:dyDescent="0.3">
      <c r="A25" s="10"/>
      <c r="B25" s="15"/>
      <c r="C25" s="15"/>
      <c r="D25" s="10"/>
      <c r="E25" s="10"/>
      <c r="F25" s="10"/>
      <c r="G25" s="13"/>
      <c r="H25" t="s">
        <v>394</v>
      </c>
      <c r="I25" t="s">
        <v>397</v>
      </c>
      <c r="J25" t="s">
        <v>395</v>
      </c>
      <c r="K25" s="13" t="s">
        <v>393</v>
      </c>
      <c r="L25" s="13" t="s">
        <v>1</v>
      </c>
      <c r="M25" s="13" t="s">
        <v>396</v>
      </c>
      <c r="N25" s="10"/>
      <c r="O25" s="10"/>
      <c r="P25" s="10"/>
      <c r="Q25" s="13"/>
      <c r="R25" s="13"/>
      <c r="S25" s="13"/>
      <c r="T25" s="13"/>
      <c r="U25" s="13"/>
      <c r="V25" s="13"/>
      <c r="W25" s="10"/>
      <c r="X25" s="10"/>
      <c r="Y25" s="10"/>
      <c r="Z25" s="10"/>
    </row>
    <row r="26" spans="1:26" x14ac:dyDescent="0.3">
      <c r="A26" s="10"/>
      <c r="B26" s="15"/>
      <c r="C26" s="15"/>
      <c r="D26" s="10"/>
      <c r="E26" s="10"/>
      <c r="F26" s="10"/>
      <c r="G26" s="10"/>
      <c r="H26" s="13" t="s">
        <v>392</v>
      </c>
      <c r="I26">
        <v>1.2E-2</v>
      </c>
      <c r="J26" s="10">
        <v>26384</v>
      </c>
      <c r="K26" s="10">
        <v>10</v>
      </c>
      <c r="L26" s="13">
        <v>33</v>
      </c>
      <c r="M26" s="13">
        <f>((1000/L26)*J26)*K26</f>
        <v>7995151.5151515156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6" x14ac:dyDescent="0.3">
      <c r="A27" s="10"/>
      <c r="B27" s="15"/>
      <c r="C27" s="15"/>
      <c r="D27" s="10"/>
      <c r="E27" s="10"/>
      <c r="F27" s="10"/>
      <c r="H27" s="13" t="s">
        <v>391</v>
      </c>
      <c r="I27">
        <v>1.4E-2</v>
      </c>
      <c r="J27" s="13">
        <v>22819</v>
      </c>
      <c r="K27" s="10">
        <v>10</v>
      </c>
      <c r="L27" s="13">
        <v>33</v>
      </c>
      <c r="M27" s="13">
        <f>((1000/L27)*J27)*K27</f>
        <v>6914848.4848484853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6" x14ac:dyDescent="0.3">
      <c r="A28" s="10"/>
      <c r="B28" s="15"/>
      <c r="C28" s="15"/>
      <c r="D28" s="10"/>
      <c r="E28" s="15"/>
      <c r="F28" s="10"/>
      <c r="H28" s="15"/>
      <c r="I28" s="10" t="s">
        <v>403</v>
      </c>
      <c r="J28" s="10"/>
      <c r="K28" s="10"/>
      <c r="L28" s="10"/>
      <c r="M28" s="10" t="s">
        <v>427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6" x14ac:dyDescent="0.3">
      <c r="A29" s="10"/>
      <c r="B29" s="15"/>
      <c r="C29" s="15"/>
      <c r="D29" s="10"/>
      <c r="E29" s="15"/>
      <c r="F29" s="2"/>
      <c r="G29" s="16"/>
      <c r="H29" s="16"/>
      <c r="I29" s="3"/>
      <c r="J29" s="10"/>
      <c r="K29" s="10"/>
      <c r="L29" s="17"/>
      <c r="M29" s="10" t="s">
        <v>428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6" x14ac:dyDescent="0.3">
      <c r="A30" s="10"/>
      <c r="B30" s="15"/>
      <c r="C30" s="15"/>
      <c r="D30" s="16"/>
      <c r="E30" s="15"/>
      <c r="F30" s="10"/>
      <c r="G30" s="15"/>
      <c r="H30" s="15"/>
      <c r="I30" s="16"/>
      <c r="J30" s="10"/>
      <c r="K30" s="10"/>
      <c r="L30" s="17"/>
      <c r="M30" s="39" t="s">
        <v>429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6" x14ac:dyDescent="0.3">
      <c r="B31" s="1"/>
      <c r="C31" s="1"/>
      <c r="E31" s="15"/>
      <c r="G31" s="1"/>
      <c r="H31" s="1"/>
      <c r="J31" s="10"/>
      <c r="K31" s="10"/>
      <c r="L31" s="17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6" x14ac:dyDescent="0.3">
      <c r="B32" s="1"/>
      <c r="C32" s="1"/>
      <c r="E32" s="15"/>
      <c r="G32" s="1"/>
      <c r="H32" s="1"/>
      <c r="J32" s="10"/>
      <c r="K32" s="10"/>
      <c r="L32" s="17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3">
      <c r="B33" s="1"/>
      <c r="C33" s="1"/>
      <c r="E33" s="15"/>
      <c r="G33" s="1"/>
      <c r="H33" s="1"/>
      <c r="J33" s="10"/>
      <c r="K33" s="10"/>
      <c r="L33" s="1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3">
      <c r="B34" s="1"/>
      <c r="C34" s="1"/>
      <c r="E34" s="15"/>
      <c r="G34" s="1"/>
      <c r="H34" s="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3">
      <c r="C35" s="1"/>
      <c r="E35" s="15"/>
      <c r="F35" s="1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3">
      <c r="C36" s="1"/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3">
      <c r="C37" s="1"/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3">
      <c r="C38" s="1"/>
      <c r="E38" s="15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3">
      <c r="C39" s="1"/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3">
      <c r="C40" s="1"/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3">
      <c r="E41" s="10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3">
      <c r="B42" s="1"/>
      <c r="C42" s="1"/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3">
      <c r="B43" s="1"/>
      <c r="C43" s="1"/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3">
      <c r="B44" s="1"/>
      <c r="C44" s="1"/>
      <c r="E44" s="10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3">
      <c r="B45" s="1"/>
      <c r="C45" s="1"/>
      <c r="E45" s="10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3">
      <c r="B46" s="1"/>
      <c r="C46" s="1"/>
      <c r="E46" s="10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3">
      <c r="B47" s="1"/>
      <c r="C47" s="1"/>
      <c r="E47" s="10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3">
      <c r="B48" s="1"/>
      <c r="C48" s="1"/>
    </row>
    <row r="49" spans="2:11" x14ac:dyDescent="0.3">
      <c r="B49" s="1"/>
      <c r="C49" s="1"/>
      <c r="E49" s="15"/>
      <c r="F49" s="15"/>
      <c r="G49" s="10"/>
      <c r="H49" s="10"/>
      <c r="I49" s="10"/>
      <c r="J49" s="10"/>
      <c r="K49" s="10"/>
    </row>
    <row r="50" spans="2:11" x14ac:dyDescent="0.3">
      <c r="B50" s="1"/>
      <c r="C50" s="1"/>
      <c r="E50" s="10"/>
      <c r="F50" s="15"/>
      <c r="G50" s="10"/>
      <c r="H50" s="10"/>
      <c r="I50" s="10"/>
      <c r="J50" s="10"/>
      <c r="K50" s="10"/>
    </row>
    <row r="51" spans="2:11" x14ac:dyDescent="0.3">
      <c r="B51" s="1"/>
      <c r="C51" s="1"/>
      <c r="E51" s="10"/>
      <c r="F51" s="15"/>
      <c r="G51" s="10"/>
      <c r="H51" s="10"/>
      <c r="I51" s="10"/>
      <c r="J51" s="10"/>
      <c r="K51" s="10"/>
    </row>
    <row r="52" spans="2:11" x14ac:dyDescent="0.3">
      <c r="B52" s="1"/>
      <c r="C52" s="1"/>
      <c r="E52" s="10"/>
      <c r="F52" s="15"/>
      <c r="G52" s="10"/>
      <c r="H52" s="10"/>
      <c r="I52" s="10"/>
      <c r="J52" s="10"/>
      <c r="K52" s="10"/>
    </row>
    <row r="53" spans="2:11" x14ac:dyDescent="0.3">
      <c r="B53" s="1"/>
      <c r="C53" s="1"/>
      <c r="E53" s="10"/>
      <c r="F53" s="15"/>
      <c r="G53" s="15"/>
      <c r="H53" s="10"/>
      <c r="I53" s="10"/>
      <c r="J53" s="10"/>
      <c r="K53" s="10"/>
    </row>
    <row r="54" spans="2:11" x14ac:dyDescent="0.3">
      <c r="B54" s="1"/>
      <c r="C54" s="1"/>
    </row>
    <row r="55" spans="2:11" x14ac:dyDescent="0.3">
      <c r="B55" s="1"/>
      <c r="C55" s="1"/>
      <c r="E55" s="15"/>
      <c r="F55" s="15"/>
      <c r="G55" s="10"/>
      <c r="H55" s="10"/>
      <c r="I55" s="10"/>
      <c r="J55" s="10"/>
      <c r="K55" s="10"/>
    </row>
    <row r="56" spans="2:11" x14ac:dyDescent="0.3">
      <c r="B56" s="1"/>
      <c r="C56" s="1"/>
      <c r="E56" s="10"/>
      <c r="F56" s="15"/>
      <c r="G56" s="10"/>
      <c r="H56" s="10"/>
      <c r="I56" s="10"/>
      <c r="J56" s="10"/>
      <c r="K56" s="10"/>
    </row>
    <row r="57" spans="2:11" x14ac:dyDescent="0.3">
      <c r="B57" s="1"/>
      <c r="C57" s="1"/>
      <c r="E57" s="10"/>
      <c r="F57" s="15"/>
      <c r="G57" s="10"/>
      <c r="H57" s="10"/>
      <c r="I57" s="10"/>
      <c r="J57" s="10"/>
      <c r="K57" s="10"/>
    </row>
    <row r="58" spans="2:11" x14ac:dyDescent="0.3">
      <c r="B58" s="1"/>
      <c r="C58" s="1"/>
      <c r="E58" s="10"/>
      <c r="F58" s="15"/>
      <c r="G58" s="10"/>
      <c r="H58" s="10"/>
      <c r="I58" s="10"/>
      <c r="J58" s="10"/>
      <c r="K5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116</vt:i4>
      </vt:variant>
    </vt:vector>
  </HeadingPairs>
  <TitlesOfParts>
    <vt:vector size="116" baseType="lpstr">
      <vt:lpstr>downwellers 9-1-21</vt:lpstr>
      <vt:lpstr>downwellers 8-27-21</vt:lpstr>
      <vt:lpstr>8-16-21 </vt:lpstr>
      <vt:lpstr>8-20-21</vt:lpstr>
      <vt:lpstr>8-24-21</vt:lpstr>
      <vt:lpstr>8-27-21</vt:lpstr>
      <vt:lpstr>9-2-21</vt:lpstr>
      <vt:lpstr>9-8-21</vt:lpstr>
      <vt:lpstr>9-10-21</vt:lpstr>
      <vt:lpstr>9-13-21</vt:lpstr>
      <vt:lpstr>9-15-21</vt:lpstr>
      <vt:lpstr>9-16-21</vt:lpstr>
      <vt:lpstr>9-20-21 Morning</vt:lpstr>
      <vt:lpstr>9-20-21 Afternoon</vt:lpstr>
      <vt:lpstr>9-21-21</vt:lpstr>
      <vt:lpstr>9-22-21</vt:lpstr>
      <vt:lpstr>9-23-21</vt:lpstr>
      <vt:lpstr>9-27-21</vt:lpstr>
      <vt:lpstr>9-28-21</vt:lpstr>
      <vt:lpstr>9-30-21</vt:lpstr>
      <vt:lpstr>10-04-21</vt:lpstr>
      <vt:lpstr>10-05-21</vt:lpstr>
      <vt:lpstr>10-06-21</vt:lpstr>
      <vt:lpstr>10-07-21</vt:lpstr>
      <vt:lpstr>10-12-21</vt:lpstr>
      <vt:lpstr>10-13-21</vt:lpstr>
      <vt:lpstr>10-14-21</vt:lpstr>
      <vt:lpstr>10-18-21</vt:lpstr>
      <vt:lpstr>10-19-21</vt:lpstr>
      <vt:lpstr>10-21-21</vt:lpstr>
      <vt:lpstr> 10-27-2021</vt:lpstr>
      <vt:lpstr>11-01-21</vt:lpstr>
      <vt:lpstr> 11-02-2021</vt:lpstr>
      <vt:lpstr> 11-03-2021</vt:lpstr>
      <vt:lpstr> 11-09-2021</vt:lpstr>
      <vt:lpstr> 11-10-2021</vt:lpstr>
      <vt:lpstr> 11-15-2021</vt:lpstr>
      <vt:lpstr> 11-16-2021 </vt:lpstr>
      <vt:lpstr> 11-18-21</vt:lpstr>
      <vt:lpstr>11-23-21</vt:lpstr>
      <vt:lpstr>11-23-21 AFTERNOON</vt:lpstr>
      <vt:lpstr>11-30-21</vt:lpstr>
      <vt:lpstr>12-1-21</vt:lpstr>
      <vt:lpstr>12-2-21</vt:lpstr>
      <vt:lpstr>12-6-21</vt:lpstr>
      <vt:lpstr>12-8-21</vt:lpstr>
      <vt:lpstr>12-9-21</vt:lpstr>
      <vt:lpstr>12-13-21</vt:lpstr>
      <vt:lpstr>12-14-21</vt:lpstr>
      <vt:lpstr>12-15-21</vt:lpstr>
      <vt:lpstr>12-16-21</vt:lpstr>
      <vt:lpstr>12-21-21</vt:lpstr>
      <vt:lpstr>12-23-2021</vt:lpstr>
      <vt:lpstr>12-27-2021</vt:lpstr>
      <vt:lpstr>12-28-2021</vt:lpstr>
      <vt:lpstr>12-29-2021</vt:lpstr>
      <vt:lpstr>12-30-2021</vt:lpstr>
      <vt:lpstr>01-03-2022</vt:lpstr>
      <vt:lpstr>01-04-2022</vt:lpstr>
      <vt:lpstr>1-5-2022</vt:lpstr>
      <vt:lpstr>01-06-2022</vt:lpstr>
      <vt:lpstr>01-10-2022</vt:lpstr>
      <vt:lpstr>01-11-2022</vt:lpstr>
      <vt:lpstr>01-12-2022</vt:lpstr>
      <vt:lpstr>01-19-2022</vt:lpstr>
      <vt:lpstr>01-20-2022</vt:lpstr>
      <vt:lpstr>01-24-2022</vt:lpstr>
      <vt:lpstr>01-25-2022</vt:lpstr>
      <vt:lpstr>01-26-2022</vt:lpstr>
      <vt:lpstr>01-27-2022</vt:lpstr>
      <vt:lpstr>01-31-2022</vt:lpstr>
      <vt:lpstr>02-01-2022</vt:lpstr>
      <vt:lpstr>02-07-2022</vt:lpstr>
      <vt:lpstr>02-08-2022</vt:lpstr>
      <vt:lpstr>02-09-2022</vt:lpstr>
      <vt:lpstr>02-10-2022</vt:lpstr>
      <vt:lpstr>02-14-2022</vt:lpstr>
      <vt:lpstr>02-15-2022</vt:lpstr>
      <vt:lpstr>02-17-2022</vt:lpstr>
      <vt:lpstr>02-24-2022</vt:lpstr>
      <vt:lpstr>03-01-2022</vt:lpstr>
      <vt:lpstr>03-02-2022 </vt:lpstr>
      <vt:lpstr>03-10-2022  </vt:lpstr>
      <vt:lpstr>03-14-2022</vt:lpstr>
      <vt:lpstr>03-16-2022</vt:lpstr>
      <vt:lpstr>03-21-2022</vt:lpstr>
      <vt:lpstr>03-23-2022 </vt:lpstr>
      <vt:lpstr>04-4-2022</vt:lpstr>
      <vt:lpstr>07082022</vt:lpstr>
      <vt:lpstr>harbor water pipes 7-11</vt:lpstr>
      <vt:lpstr>07202022</vt:lpstr>
      <vt:lpstr>07212022</vt:lpstr>
      <vt:lpstr>07252022</vt:lpstr>
      <vt:lpstr>07282022</vt:lpstr>
      <vt:lpstr>0812022</vt:lpstr>
      <vt:lpstr>08172022</vt:lpstr>
      <vt:lpstr>08182022</vt:lpstr>
      <vt:lpstr>08192022</vt:lpstr>
      <vt:lpstr>08202022</vt:lpstr>
      <vt:lpstr>08222022</vt:lpstr>
      <vt:lpstr>08232022</vt:lpstr>
      <vt:lpstr>08242022</vt:lpstr>
      <vt:lpstr>08252022</vt:lpstr>
      <vt:lpstr>08262022</vt:lpstr>
      <vt:lpstr>08292022</vt:lpstr>
      <vt:lpstr>08302022</vt:lpstr>
      <vt:lpstr>08312022</vt:lpstr>
      <vt:lpstr>09012022</vt:lpstr>
      <vt:lpstr>09022022</vt:lpstr>
      <vt:lpstr>harbor water pipes 7-19 pclean</vt:lpstr>
      <vt:lpstr>Summary Experiment side</vt:lpstr>
      <vt:lpstr>Algal bucket</vt:lpstr>
      <vt:lpstr>Ice Palace</vt:lpstr>
      <vt:lpstr>Drum filter</vt:lpstr>
      <vt:lpstr>Unfed data </vt:lpstr>
      <vt:lpstr>04-19-2022_larvae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Samuel Gurr</cp:lastModifiedBy>
  <dcterms:created xsi:type="dcterms:W3CDTF">2021-07-08T16:12:19Z</dcterms:created>
  <dcterms:modified xsi:type="dcterms:W3CDTF">2022-09-02T15:54:51Z</dcterms:modified>
</cp:coreProperties>
</file>