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8800" windowHeight="13500"/>
  </bookViews>
  <sheets>
    <sheet name="length_weight_v15" sheetId="1" r:id="rId1"/>
    <sheet name="age" sheetId="2" r:id="rId2"/>
  </sheets>
  <calcPr calcId="162913"/>
</workbook>
</file>

<file path=xl/calcChain.xml><?xml version="1.0" encoding="utf-8"?>
<calcChain xmlns="http://schemas.openxmlformats.org/spreadsheetml/2006/main">
  <c r="N53" i="1" l="1"/>
  <c r="N54" i="1"/>
  <c r="N55" i="1"/>
  <c r="N56" i="1"/>
  <c r="N57" i="1"/>
  <c r="N58" i="1"/>
  <c r="N59" i="1"/>
  <c r="N60" i="1"/>
  <c r="N61" i="1"/>
  <c r="N52" i="1"/>
  <c r="N132" i="1"/>
  <c r="N133" i="1"/>
  <c r="N134" i="1"/>
  <c r="N135" i="1"/>
  <c r="N136" i="1"/>
  <c r="N137" i="1"/>
  <c r="N138" i="1"/>
  <c r="N139" i="1"/>
  <c r="N140" i="1"/>
  <c r="N141" i="1"/>
  <c r="N152" i="1"/>
  <c r="N153" i="1"/>
  <c r="N154" i="1"/>
  <c r="N155" i="1"/>
  <c r="N156" i="1"/>
  <c r="N157" i="1"/>
  <c r="N158" i="1"/>
  <c r="N159" i="1"/>
  <c r="N160" i="1"/>
  <c r="N161" i="1"/>
  <c r="N143" i="1"/>
  <c r="N144" i="1"/>
  <c r="N145" i="1"/>
  <c r="N146" i="1"/>
  <c r="N147" i="1"/>
  <c r="N148" i="1"/>
  <c r="N149" i="1"/>
  <c r="N150" i="1"/>
  <c r="N151" i="1"/>
  <c r="N142" i="1"/>
  <c r="E42" i="1" l="1"/>
  <c r="P42" i="1" s="1"/>
  <c r="Q42" i="1" s="1"/>
  <c r="R42" i="1" s="1"/>
  <c r="S42" i="1" s="1"/>
  <c r="E43" i="1"/>
  <c r="P43" i="1" s="1"/>
  <c r="Q43" i="1" s="1"/>
  <c r="R43" i="1" s="1"/>
  <c r="S43" i="1" s="1"/>
  <c r="E44" i="1"/>
  <c r="P44" i="1" s="1"/>
  <c r="Q44" i="1" s="1"/>
  <c r="R44" i="1" s="1"/>
  <c r="S44" i="1" s="1"/>
  <c r="E45" i="1"/>
  <c r="P45" i="1" s="1"/>
  <c r="Q45" i="1" s="1"/>
  <c r="R45" i="1" s="1"/>
  <c r="S45" i="1" s="1"/>
  <c r="E46" i="1"/>
  <c r="P46" i="1" s="1"/>
  <c r="Q46" i="1" s="1"/>
  <c r="R46" i="1" s="1"/>
  <c r="S46" i="1" s="1"/>
  <c r="E47" i="1"/>
  <c r="P47" i="1" s="1"/>
  <c r="Q47" i="1" s="1"/>
  <c r="R47" i="1" s="1"/>
  <c r="S47" i="1" s="1"/>
  <c r="E48" i="1"/>
  <c r="P48" i="1" s="1"/>
  <c r="Q48" i="1" s="1"/>
  <c r="R48" i="1" s="1"/>
  <c r="S48" i="1" s="1"/>
  <c r="E49" i="1"/>
  <c r="P49" i="1" s="1"/>
  <c r="Q49" i="1" s="1"/>
  <c r="R49" i="1" s="1"/>
  <c r="S49" i="1" s="1"/>
  <c r="E50" i="1"/>
  <c r="P50" i="1" s="1"/>
  <c r="Q50" i="1" s="1"/>
  <c r="R50" i="1" s="1"/>
  <c r="S50" i="1" s="1"/>
  <c r="E51" i="1"/>
  <c r="P51" i="1"/>
  <c r="Q51" i="1" s="1"/>
  <c r="R51" i="1" s="1"/>
  <c r="S51" i="1" s="1"/>
  <c r="E3" i="1"/>
  <c r="P3" i="1" s="1"/>
  <c r="Q3" i="1" s="1"/>
  <c r="R3" i="1" s="1"/>
  <c r="S3" i="1" s="1"/>
  <c r="E4" i="1"/>
  <c r="P4" i="1" s="1"/>
  <c r="Q4" i="1" s="1"/>
  <c r="R4" i="1" s="1"/>
  <c r="S4" i="1" s="1"/>
  <c r="E5" i="1"/>
  <c r="P5" i="1" s="1"/>
  <c r="Q5" i="1" s="1"/>
  <c r="R5" i="1" s="1"/>
  <c r="S5" i="1" s="1"/>
  <c r="E6" i="1"/>
  <c r="P6" i="1" s="1"/>
  <c r="Q6" i="1" s="1"/>
  <c r="R6" i="1" s="1"/>
  <c r="S6" i="1" s="1"/>
  <c r="E7" i="1"/>
  <c r="P7" i="1" s="1"/>
  <c r="Q7" i="1" s="1"/>
  <c r="R7" i="1" s="1"/>
  <c r="S7" i="1" s="1"/>
  <c r="E8" i="1"/>
  <c r="P8" i="1" s="1"/>
  <c r="Q8" i="1" s="1"/>
  <c r="R8" i="1" s="1"/>
  <c r="S8" i="1" s="1"/>
  <c r="E9" i="1"/>
  <c r="P9" i="1" s="1"/>
  <c r="Q9" i="1" s="1"/>
  <c r="R9" i="1" s="1"/>
  <c r="S9" i="1" s="1"/>
  <c r="E10" i="1"/>
  <c r="P10" i="1" s="1"/>
  <c r="Q10" i="1" s="1"/>
  <c r="R10" i="1" s="1"/>
  <c r="S10" i="1" s="1"/>
  <c r="E11" i="1"/>
  <c r="P11" i="1" s="1"/>
  <c r="Q11" i="1" s="1"/>
  <c r="R11" i="1" s="1"/>
  <c r="S11" i="1" s="1"/>
  <c r="E12" i="1"/>
  <c r="P12" i="1" s="1"/>
  <c r="Q12" i="1" s="1"/>
  <c r="R12" i="1" s="1"/>
  <c r="E13" i="1"/>
  <c r="P13" i="1" s="1"/>
  <c r="Q13" i="1" s="1"/>
  <c r="R13" i="1" s="1"/>
  <c r="S13" i="1" s="1"/>
  <c r="E14" i="1"/>
  <c r="P14" i="1" s="1"/>
  <c r="Q14" i="1" s="1"/>
  <c r="R14" i="1" s="1"/>
  <c r="E15" i="1"/>
  <c r="P15" i="1" s="1"/>
  <c r="Q15" i="1" s="1"/>
  <c r="E16" i="1"/>
  <c r="P16" i="1" s="1"/>
  <c r="Q16" i="1" s="1"/>
  <c r="R16" i="1" s="1"/>
  <c r="S16" i="1" s="1"/>
  <c r="E17" i="1"/>
  <c r="P17" i="1" s="1"/>
  <c r="Q17" i="1" s="1"/>
  <c r="R17" i="1" s="1"/>
  <c r="S17" i="1" s="1"/>
  <c r="E18" i="1"/>
  <c r="P18" i="1" s="1"/>
  <c r="Q18" i="1" s="1"/>
  <c r="R18" i="1" s="1"/>
  <c r="S18" i="1" s="1"/>
  <c r="E19" i="1"/>
  <c r="P19" i="1" s="1"/>
  <c r="Q19" i="1" s="1"/>
  <c r="R19" i="1" s="1"/>
  <c r="S19" i="1" s="1"/>
  <c r="E20" i="1"/>
  <c r="P20" i="1" s="1"/>
  <c r="Q20" i="1" s="1"/>
  <c r="R20" i="1" s="1"/>
  <c r="S20" i="1" s="1"/>
  <c r="E21" i="1"/>
  <c r="P21" i="1" s="1"/>
  <c r="Q21" i="1" s="1"/>
  <c r="R21" i="1" s="1"/>
  <c r="S21" i="1" s="1"/>
  <c r="E22" i="1"/>
  <c r="P22" i="1" s="1"/>
  <c r="Q22" i="1" s="1"/>
  <c r="R22" i="1" s="1"/>
  <c r="S22" i="1" s="1"/>
  <c r="E23" i="1"/>
  <c r="P23" i="1" s="1"/>
  <c r="Q23" i="1" s="1"/>
  <c r="R23" i="1" s="1"/>
  <c r="S23" i="1" s="1"/>
  <c r="E24" i="1"/>
  <c r="P24" i="1" s="1"/>
  <c r="Q24" i="1" s="1"/>
  <c r="R24" i="1" s="1"/>
  <c r="S24" i="1" s="1"/>
  <c r="E25" i="1"/>
  <c r="P25" i="1" s="1"/>
  <c r="Q25" i="1" s="1"/>
  <c r="R25" i="1" s="1"/>
  <c r="S25" i="1" s="1"/>
  <c r="E26" i="1"/>
  <c r="P26" i="1" s="1"/>
  <c r="Q26" i="1" s="1"/>
  <c r="R26" i="1" s="1"/>
  <c r="S26" i="1" s="1"/>
  <c r="E27" i="1"/>
  <c r="P27" i="1" s="1"/>
  <c r="Q27" i="1" s="1"/>
  <c r="R27" i="1" s="1"/>
  <c r="S27" i="1" s="1"/>
  <c r="E28" i="1"/>
  <c r="P28" i="1" s="1"/>
  <c r="Q28" i="1" s="1"/>
  <c r="R28" i="1" s="1"/>
  <c r="S28" i="1" s="1"/>
  <c r="E29" i="1"/>
  <c r="P29" i="1" s="1"/>
  <c r="Q29" i="1" s="1"/>
  <c r="R29" i="1" s="1"/>
  <c r="S29" i="1" s="1"/>
  <c r="E30" i="1"/>
  <c r="P30" i="1" s="1"/>
  <c r="Q30" i="1" s="1"/>
  <c r="R30" i="1" s="1"/>
  <c r="S30" i="1" s="1"/>
  <c r="E31" i="1"/>
  <c r="P31" i="1" s="1"/>
  <c r="Q31" i="1" s="1"/>
  <c r="R31" i="1" s="1"/>
  <c r="S31" i="1" s="1"/>
  <c r="E32" i="1"/>
  <c r="P32" i="1" s="1"/>
  <c r="Q32" i="1" s="1"/>
  <c r="R32" i="1" s="1"/>
  <c r="S32" i="1" s="1"/>
  <c r="E33" i="1"/>
  <c r="P33" i="1" s="1"/>
  <c r="Q33" i="1" s="1"/>
  <c r="R33" i="1" s="1"/>
  <c r="S33" i="1" s="1"/>
  <c r="E34" i="1"/>
  <c r="P34" i="1" s="1"/>
  <c r="Q34" i="1" s="1"/>
  <c r="R34" i="1" s="1"/>
  <c r="S34" i="1" s="1"/>
  <c r="E35" i="1"/>
  <c r="P35" i="1" s="1"/>
  <c r="Q35" i="1" s="1"/>
  <c r="R35" i="1" s="1"/>
  <c r="S35" i="1" s="1"/>
  <c r="E36" i="1"/>
  <c r="P36" i="1" s="1"/>
  <c r="Q36" i="1" s="1"/>
  <c r="R36" i="1" s="1"/>
  <c r="S36" i="1" s="1"/>
  <c r="E37" i="1"/>
  <c r="P37" i="1" s="1"/>
  <c r="Q37" i="1" s="1"/>
  <c r="R37" i="1" s="1"/>
  <c r="S37" i="1" s="1"/>
  <c r="E38" i="1"/>
  <c r="P38" i="1" s="1"/>
  <c r="Q38" i="1" s="1"/>
  <c r="R38" i="1" s="1"/>
  <c r="S38" i="1" s="1"/>
  <c r="E39" i="1"/>
  <c r="P39" i="1" s="1"/>
  <c r="Q39" i="1" s="1"/>
  <c r="R39" i="1" s="1"/>
  <c r="S39" i="1" s="1"/>
  <c r="E40" i="1"/>
  <c r="P40" i="1" s="1"/>
  <c r="Q40" i="1" s="1"/>
  <c r="R40" i="1" s="1"/>
  <c r="S40" i="1" s="1"/>
  <c r="E41" i="1"/>
  <c r="P41" i="1" s="1"/>
  <c r="Q41" i="1" s="1"/>
  <c r="R41" i="1" s="1"/>
  <c r="S41" i="1" s="1"/>
  <c r="E52" i="1"/>
  <c r="E53" i="1"/>
  <c r="E54" i="1"/>
  <c r="E55" i="1"/>
  <c r="E56" i="1"/>
  <c r="E57" i="1"/>
  <c r="E58" i="1"/>
  <c r="E59" i="1"/>
  <c r="E60" i="1"/>
  <c r="E61" i="1"/>
  <c r="E62" i="1"/>
  <c r="P62" i="1" s="1"/>
  <c r="Q62" i="1" s="1"/>
  <c r="R62" i="1" s="1"/>
  <c r="S62" i="1" s="1"/>
  <c r="E63" i="1"/>
  <c r="P63" i="1" s="1"/>
  <c r="Q63" i="1" s="1"/>
  <c r="R63" i="1" s="1"/>
  <c r="S63" i="1" s="1"/>
  <c r="E64" i="1"/>
  <c r="P64" i="1" s="1"/>
  <c r="Q64" i="1" s="1"/>
  <c r="R64" i="1" s="1"/>
  <c r="S64" i="1" s="1"/>
  <c r="E65" i="1"/>
  <c r="P65" i="1" s="1"/>
  <c r="Q65" i="1" s="1"/>
  <c r="R65" i="1" s="1"/>
  <c r="S65" i="1" s="1"/>
  <c r="E66" i="1"/>
  <c r="P66" i="1" s="1"/>
  <c r="Q66" i="1" s="1"/>
  <c r="R66" i="1" s="1"/>
  <c r="S66" i="1" s="1"/>
  <c r="E67" i="1"/>
  <c r="P67" i="1" s="1"/>
  <c r="Q67" i="1" s="1"/>
  <c r="R67" i="1" s="1"/>
  <c r="S67" i="1" s="1"/>
  <c r="E68" i="1"/>
  <c r="P68" i="1" s="1"/>
  <c r="Q68" i="1" s="1"/>
  <c r="R68" i="1" s="1"/>
  <c r="S68" i="1" s="1"/>
  <c r="E69" i="1"/>
  <c r="P69" i="1" s="1"/>
  <c r="Q69" i="1" s="1"/>
  <c r="R69" i="1" s="1"/>
  <c r="S69" i="1" s="1"/>
  <c r="E70" i="1"/>
  <c r="P70" i="1" s="1"/>
  <c r="Q70" i="1" s="1"/>
  <c r="R70" i="1" s="1"/>
  <c r="S70" i="1" s="1"/>
  <c r="E71" i="1"/>
  <c r="P71" i="1" s="1"/>
  <c r="Q71" i="1" s="1"/>
  <c r="R71" i="1" s="1"/>
  <c r="S71" i="1" s="1"/>
  <c r="E72" i="1"/>
  <c r="P72" i="1" s="1"/>
  <c r="Q72" i="1" s="1"/>
  <c r="R72" i="1" s="1"/>
  <c r="S72" i="1" s="1"/>
  <c r="E73" i="1"/>
  <c r="P73" i="1" s="1"/>
  <c r="Q73" i="1" s="1"/>
  <c r="R73" i="1" s="1"/>
  <c r="S73" i="1" s="1"/>
  <c r="E74" i="1"/>
  <c r="P74" i="1" s="1"/>
  <c r="E75" i="1"/>
  <c r="P75" i="1" s="1"/>
  <c r="Q75" i="1" s="1"/>
  <c r="R75" i="1" s="1"/>
  <c r="S75" i="1" s="1"/>
  <c r="E76" i="1"/>
  <c r="P76" i="1" s="1"/>
  <c r="Q76" i="1" s="1"/>
  <c r="R76" i="1" s="1"/>
  <c r="S76" i="1" s="1"/>
  <c r="E77" i="1"/>
  <c r="P77" i="1" s="1"/>
  <c r="Q77" i="1" s="1"/>
  <c r="R77" i="1" s="1"/>
  <c r="S77" i="1" s="1"/>
  <c r="E78" i="1"/>
  <c r="P78" i="1" s="1"/>
  <c r="Q78" i="1" s="1"/>
  <c r="R78" i="1" s="1"/>
  <c r="S78" i="1" s="1"/>
  <c r="E79" i="1"/>
  <c r="P79" i="1" s="1"/>
  <c r="Q79" i="1" s="1"/>
  <c r="R79" i="1" s="1"/>
  <c r="S79" i="1" s="1"/>
  <c r="E80" i="1"/>
  <c r="P80" i="1" s="1"/>
  <c r="Q80" i="1" s="1"/>
  <c r="R80" i="1" s="1"/>
  <c r="S80" i="1" s="1"/>
  <c r="E81" i="1"/>
  <c r="P81" i="1" s="1"/>
  <c r="E82" i="1"/>
  <c r="E83" i="1"/>
  <c r="E84" i="1"/>
  <c r="E85" i="1"/>
  <c r="E86" i="1"/>
  <c r="E87" i="1"/>
  <c r="E88" i="1"/>
  <c r="E89" i="1"/>
  <c r="E90" i="1"/>
  <c r="E91" i="1"/>
  <c r="E92" i="1"/>
  <c r="P92" i="1" s="1"/>
  <c r="Q92" i="1" s="1"/>
  <c r="R92" i="1" s="1"/>
  <c r="S92" i="1" s="1"/>
  <c r="E93" i="1"/>
  <c r="P93" i="1" s="1"/>
  <c r="Q93" i="1" s="1"/>
  <c r="R93" i="1" s="1"/>
  <c r="S93" i="1" s="1"/>
  <c r="E94" i="1"/>
  <c r="P94" i="1" s="1"/>
  <c r="Q94" i="1" s="1"/>
  <c r="R94" i="1" s="1"/>
  <c r="S94" i="1" s="1"/>
  <c r="E95" i="1"/>
  <c r="P95" i="1" s="1"/>
  <c r="Q95" i="1" s="1"/>
  <c r="R95" i="1" s="1"/>
  <c r="S95" i="1" s="1"/>
  <c r="E96" i="1"/>
  <c r="P96" i="1" s="1"/>
  <c r="Q96" i="1" s="1"/>
  <c r="R96" i="1" s="1"/>
  <c r="S96" i="1" s="1"/>
  <c r="E97" i="1"/>
  <c r="P97" i="1" s="1"/>
  <c r="Q97" i="1" s="1"/>
  <c r="R97" i="1" s="1"/>
  <c r="S97" i="1" s="1"/>
  <c r="E98" i="1"/>
  <c r="P98" i="1" s="1"/>
  <c r="Q98" i="1" s="1"/>
  <c r="R98" i="1" s="1"/>
  <c r="S98" i="1" s="1"/>
  <c r="E99" i="1"/>
  <c r="P99" i="1" s="1"/>
  <c r="Q99" i="1" s="1"/>
  <c r="R99" i="1" s="1"/>
  <c r="S99" i="1" s="1"/>
  <c r="E100" i="1"/>
  <c r="P100" i="1" s="1"/>
  <c r="Q100" i="1" s="1"/>
  <c r="R100" i="1" s="1"/>
  <c r="S100" i="1" s="1"/>
  <c r="E101" i="1"/>
  <c r="P101" i="1" s="1"/>
  <c r="Q101" i="1" s="1"/>
  <c r="R101" i="1" s="1"/>
  <c r="S101" i="1" s="1"/>
  <c r="E102" i="1"/>
  <c r="P102" i="1" s="1"/>
  <c r="Q102" i="1" s="1"/>
  <c r="R102" i="1" s="1"/>
  <c r="S102" i="1" s="1"/>
  <c r="E103" i="1"/>
  <c r="P103" i="1" s="1"/>
  <c r="Q103" i="1" s="1"/>
  <c r="R103" i="1" s="1"/>
  <c r="S103" i="1" s="1"/>
  <c r="E104" i="1"/>
  <c r="P104" i="1" s="1"/>
  <c r="Q104" i="1" s="1"/>
  <c r="R104" i="1" s="1"/>
  <c r="S104" i="1" s="1"/>
  <c r="E105" i="1"/>
  <c r="P105" i="1" s="1"/>
  <c r="Q105" i="1" s="1"/>
  <c r="R105" i="1" s="1"/>
  <c r="S105" i="1" s="1"/>
  <c r="E106" i="1"/>
  <c r="P106" i="1" s="1"/>
  <c r="Q106" i="1" s="1"/>
  <c r="R106" i="1" s="1"/>
  <c r="S106" i="1" s="1"/>
  <c r="E107" i="1"/>
  <c r="P107" i="1" s="1"/>
  <c r="Q107" i="1" s="1"/>
  <c r="R107" i="1" s="1"/>
  <c r="S107" i="1" s="1"/>
  <c r="E108" i="1"/>
  <c r="P108" i="1" s="1"/>
  <c r="Q108" i="1" s="1"/>
  <c r="R108" i="1" s="1"/>
  <c r="S108" i="1" s="1"/>
  <c r="E109" i="1"/>
  <c r="P109" i="1" s="1"/>
  <c r="Q109" i="1" s="1"/>
  <c r="R109" i="1" s="1"/>
  <c r="S109" i="1" s="1"/>
  <c r="E110" i="1"/>
  <c r="P110" i="1" s="1"/>
  <c r="Q110" i="1" s="1"/>
  <c r="R110" i="1" s="1"/>
  <c r="S110" i="1" s="1"/>
  <c r="E111" i="1"/>
  <c r="P111" i="1" s="1"/>
  <c r="Q111" i="1" s="1"/>
  <c r="R111" i="1" s="1"/>
  <c r="S111" i="1" s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P162" i="1" s="1"/>
  <c r="Q162" i="1" s="1"/>
  <c r="R162" i="1" s="1"/>
  <c r="S162" i="1" s="1"/>
  <c r="E163" i="1"/>
  <c r="P163" i="1" s="1"/>
  <c r="Q163" i="1" s="1"/>
  <c r="R163" i="1" s="1"/>
  <c r="S163" i="1" s="1"/>
  <c r="E164" i="1"/>
  <c r="P164" i="1" s="1"/>
  <c r="Q164" i="1" s="1"/>
  <c r="R164" i="1" s="1"/>
  <c r="S164" i="1" s="1"/>
  <c r="E165" i="1"/>
  <c r="P165" i="1" s="1"/>
  <c r="Q165" i="1" s="1"/>
  <c r="R165" i="1" s="1"/>
  <c r="S165" i="1" s="1"/>
  <c r="E166" i="1"/>
  <c r="P166" i="1" s="1"/>
  <c r="Q166" i="1" s="1"/>
  <c r="R166" i="1" s="1"/>
  <c r="S166" i="1" s="1"/>
  <c r="E167" i="1"/>
  <c r="P167" i="1" s="1"/>
  <c r="Q167" i="1" s="1"/>
  <c r="R167" i="1" s="1"/>
  <c r="S167" i="1" s="1"/>
  <c r="E168" i="1"/>
  <c r="P168" i="1" s="1"/>
  <c r="Q168" i="1" s="1"/>
  <c r="R168" i="1" s="1"/>
  <c r="S168" i="1" s="1"/>
  <c r="E169" i="1"/>
  <c r="P169" i="1" s="1"/>
  <c r="Q169" i="1" s="1"/>
  <c r="R169" i="1" s="1"/>
  <c r="S169" i="1" s="1"/>
  <c r="E170" i="1"/>
  <c r="P170" i="1" s="1"/>
  <c r="Q170" i="1" s="1"/>
  <c r="R170" i="1" s="1"/>
  <c r="S170" i="1" s="1"/>
  <c r="E171" i="1"/>
  <c r="P171" i="1" s="1"/>
  <c r="Q171" i="1" s="1"/>
  <c r="R171" i="1" s="1"/>
  <c r="S171" i="1" s="1"/>
  <c r="E172" i="1"/>
  <c r="P172" i="1" s="1"/>
  <c r="Q172" i="1" s="1"/>
  <c r="R172" i="1" s="1"/>
  <c r="S172" i="1" s="1"/>
  <c r="E173" i="1"/>
  <c r="P173" i="1" s="1"/>
  <c r="Q173" i="1" s="1"/>
  <c r="R173" i="1" s="1"/>
  <c r="S173" i="1" s="1"/>
  <c r="E174" i="1"/>
  <c r="P174" i="1" s="1"/>
  <c r="Q174" i="1" s="1"/>
  <c r="R174" i="1" s="1"/>
  <c r="S174" i="1" s="1"/>
  <c r="E175" i="1"/>
  <c r="P175" i="1" s="1"/>
  <c r="Q175" i="1" s="1"/>
  <c r="R175" i="1" s="1"/>
  <c r="S175" i="1" s="1"/>
  <c r="E176" i="1"/>
  <c r="P176" i="1" s="1"/>
  <c r="Q176" i="1" s="1"/>
  <c r="R176" i="1" s="1"/>
  <c r="S176" i="1" s="1"/>
  <c r="E177" i="1"/>
  <c r="P177" i="1" s="1"/>
  <c r="Q177" i="1" s="1"/>
  <c r="R177" i="1" s="1"/>
  <c r="S177" i="1" s="1"/>
  <c r="E178" i="1"/>
  <c r="P178" i="1" s="1"/>
  <c r="Q178" i="1" s="1"/>
  <c r="R178" i="1" s="1"/>
  <c r="S178" i="1" s="1"/>
  <c r="E179" i="1"/>
  <c r="P179" i="1" s="1"/>
  <c r="Q179" i="1" s="1"/>
  <c r="R179" i="1" s="1"/>
  <c r="S179" i="1" s="1"/>
  <c r="E180" i="1"/>
  <c r="P180" i="1" s="1"/>
  <c r="Q180" i="1" s="1"/>
  <c r="R180" i="1" s="1"/>
  <c r="S180" i="1" s="1"/>
  <c r="E181" i="1"/>
  <c r="P181" i="1" s="1"/>
  <c r="Q181" i="1" s="1"/>
  <c r="R181" i="1" s="1"/>
  <c r="S181" i="1" s="1"/>
  <c r="E182" i="1"/>
  <c r="P182" i="1" s="1"/>
  <c r="Q182" i="1" s="1"/>
  <c r="R182" i="1" s="1"/>
  <c r="S182" i="1" s="1"/>
  <c r="E183" i="1"/>
  <c r="P183" i="1" s="1"/>
  <c r="Q183" i="1" s="1"/>
  <c r="R183" i="1" s="1"/>
  <c r="S183" i="1" s="1"/>
  <c r="E184" i="1"/>
  <c r="P184" i="1" s="1"/>
  <c r="Q184" i="1" s="1"/>
  <c r="R184" i="1" s="1"/>
  <c r="S184" i="1" s="1"/>
  <c r="E185" i="1"/>
  <c r="P185" i="1" s="1"/>
  <c r="Q185" i="1" s="1"/>
  <c r="R185" i="1" s="1"/>
  <c r="S185" i="1" s="1"/>
  <c r="E186" i="1"/>
  <c r="P186" i="1" s="1"/>
  <c r="Q186" i="1" s="1"/>
  <c r="R186" i="1" s="1"/>
  <c r="S186" i="1" s="1"/>
  <c r="E187" i="1"/>
  <c r="P187" i="1" s="1"/>
  <c r="Q187" i="1" s="1"/>
  <c r="R187" i="1" s="1"/>
  <c r="S187" i="1" s="1"/>
  <c r="E188" i="1"/>
  <c r="P188" i="1" s="1"/>
  <c r="Q188" i="1" s="1"/>
  <c r="R188" i="1" s="1"/>
  <c r="S188" i="1" s="1"/>
  <c r="E189" i="1"/>
  <c r="P189" i="1" s="1"/>
  <c r="Q189" i="1" s="1"/>
  <c r="R189" i="1" s="1"/>
  <c r="S189" i="1" s="1"/>
  <c r="E190" i="1"/>
  <c r="P190" i="1" s="1"/>
  <c r="Q190" i="1" s="1"/>
  <c r="R190" i="1" s="1"/>
  <c r="S190" i="1" s="1"/>
  <c r="E191" i="1"/>
  <c r="P191" i="1" s="1"/>
  <c r="Q191" i="1" s="1"/>
  <c r="R191" i="1" s="1"/>
  <c r="S191" i="1" s="1"/>
  <c r="E192" i="1"/>
  <c r="P192" i="1" s="1"/>
  <c r="Q192" i="1" s="1"/>
  <c r="R192" i="1" s="1"/>
  <c r="S192" i="1" s="1"/>
  <c r="E193" i="1"/>
  <c r="P193" i="1" s="1"/>
  <c r="Q193" i="1" s="1"/>
  <c r="R193" i="1" s="1"/>
  <c r="S193" i="1" s="1"/>
  <c r="E194" i="1"/>
  <c r="P194" i="1" s="1"/>
  <c r="Q194" i="1" s="1"/>
  <c r="R194" i="1" s="1"/>
  <c r="S194" i="1" s="1"/>
  <c r="E195" i="1"/>
  <c r="P195" i="1" s="1"/>
  <c r="Q195" i="1" s="1"/>
  <c r="R195" i="1" s="1"/>
  <c r="S195" i="1" s="1"/>
  <c r="E196" i="1"/>
  <c r="P196" i="1" s="1"/>
  <c r="Q196" i="1" s="1"/>
  <c r="R196" i="1" s="1"/>
  <c r="S196" i="1" s="1"/>
  <c r="E197" i="1"/>
  <c r="P197" i="1" s="1"/>
  <c r="Q197" i="1" s="1"/>
  <c r="R197" i="1" s="1"/>
  <c r="S197" i="1" s="1"/>
  <c r="E198" i="1"/>
  <c r="P198" i="1" s="1"/>
  <c r="Q198" i="1" s="1"/>
  <c r="R198" i="1" s="1"/>
  <c r="S198" i="1" s="1"/>
  <c r="E199" i="1"/>
  <c r="P199" i="1" s="1"/>
  <c r="Q199" i="1" s="1"/>
  <c r="R199" i="1" s="1"/>
  <c r="S199" i="1" s="1"/>
  <c r="E200" i="1"/>
  <c r="P200" i="1" s="1"/>
  <c r="Q200" i="1" s="1"/>
  <c r="R200" i="1" s="1"/>
  <c r="S200" i="1" s="1"/>
  <c r="E201" i="1"/>
  <c r="P201" i="1" s="1"/>
  <c r="Q201" i="1" s="1"/>
  <c r="R201" i="1" s="1"/>
  <c r="S201" i="1" s="1"/>
  <c r="E202" i="1"/>
  <c r="P202" i="1" s="1"/>
  <c r="Q202" i="1" s="1"/>
  <c r="R202" i="1" s="1"/>
  <c r="S202" i="1" s="1"/>
  <c r="E203" i="1"/>
  <c r="P203" i="1" s="1"/>
  <c r="Q203" i="1" s="1"/>
  <c r="R203" i="1" s="1"/>
  <c r="S203" i="1" s="1"/>
  <c r="E204" i="1"/>
  <c r="P204" i="1" s="1"/>
  <c r="Q204" i="1" s="1"/>
  <c r="R204" i="1" s="1"/>
  <c r="S204" i="1" s="1"/>
  <c r="E205" i="1"/>
  <c r="P205" i="1" s="1"/>
  <c r="Q205" i="1" s="1"/>
  <c r="R205" i="1" s="1"/>
  <c r="S205" i="1" s="1"/>
  <c r="E206" i="1"/>
  <c r="P206" i="1" s="1"/>
  <c r="Q206" i="1" s="1"/>
  <c r="R206" i="1" s="1"/>
  <c r="S206" i="1" s="1"/>
  <c r="E207" i="1"/>
  <c r="P207" i="1" s="1"/>
  <c r="Q207" i="1" s="1"/>
  <c r="R207" i="1" s="1"/>
  <c r="S207" i="1" s="1"/>
  <c r="E208" i="1"/>
  <c r="P208" i="1" s="1"/>
  <c r="Q208" i="1" s="1"/>
  <c r="R208" i="1" s="1"/>
  <c r="S208" i="1" s="1"/>
  <c r="E209" i="1"/>
  <c r="P209" i="1" s="1"/>
  <c r="Q209" i="1" s="1"/>
  <c r="R209" i="1" s="1"/>
  <c r="S209" i="1" s="1"/>
  <c r="E210" i="1"/>
  <c r="P210" i="1" s="1"/>
  <c r="Q210" i="1" s="1"/>
  <c r="R210" i="1" s="1"/>
  <c r="S210" i="1" s="1"/>
  <c r="E211" i="1"/>
  <c r="P211" i="1" s="1"/>
  <c r="Q211" i="1" s="1"/>
  <c r="R211" i="1" s="1"/>
  <c r="S211" i="1" s="1"/>
  <c r="E212" i="1"/>
  <c r="P212" i="1" s="1"/>
  <c r="Q212" i="1" s="1"/>
  <c r="R212" i="1" s="1"/>
  <c r="S212" i="1" s="1"/>
  <c r="E213" i="1"/>
  <c r="P213" i="1" s="1"/>
  <c r="Q213" i="1" s="1"/>
  <c r="R213" i="1" s="1"/>
  <c r="S213" i="1" s="1"/>
  <c r="E214" i="1"/>
  <c r="P214" i="1" s="1"/>
  <c r="Q214" i="1" s="1"/>
  <c r="R214" i="1" s="1"/>
  <c r="S214" i="1" s="1"/>
  <c r="E215" i="1"/>
  <c r="P215" i="1" s="1"/>
  <c r="Q215" i="1" s="1"/>
  <c r="R215" i="1" s="1"/>
  <c r="S215" i="1" s="1"/>
  <c r="E216" i="1"/>
  <c r="P216" i="1" s="1"/>
  <c r="Q216" i="1" s="1"/>
  <c r="R216" i="1" s="1"/>
  <c r="S216" i="1" s="1"/>
  <c r="E217" i="1"/>
  <c r="P217" i="1" s="1"/>
  <c r="Q217" i="1" s="1"/>
  <c r="R217" i="1" s="1"/>
  <c r="S217" i="1" s="1"/>
  <c r="E218" i="1"/>
  <c r="P218" i="1" s="1"/>
  <c r="Q218" i="1" s="1"/>
  <c r="R218" i="1" s="1"/>
  <c r="S218" i="1" s="1"/>
  <c r="E219" i="1"/>
  <c r="P219" i="1" s="1"/>
  <c r="Q219" i="1" s="1"/>
  <c r="R219" i="1" s="1"/>
  <c r="S219" i="1" s="1"/>
  <c r="E220" i="1"/>
  <c r="P220" i="1" s="1"/>
  <c r="Q220" i="1" s="1"/>
  <c r="R220" i="1" s="1"/>
  <c r="S220" i="1" s="1"/>
  <c r="E221" i="1"/>
  <c r="P221" i="1" s="1"/>
  <c r="Q221" i="1" s="1"/>
  <c r="R221" i="1" s="1"/>
  <c r="S221" i="1" s="1"/>
  <c r="E222" i="1"/>
  <c r="P222" i="1" s="1"/>
  <c r="Q222" i="1" s="1"/>
  <c r="R222" i="1" s="1"/>
  <c r="S222" i="1" s="1"/>
  <c r="E223" i="1"/>
  <c r="P223" i="1" s="1"/>
  <c r="Q223" i="1" s="1"/>
  <c r="R223" i="1" s="1"/>
  <c r="S223" i="1" s="1"/>
  <c r="E224" i="1"/>
  <c r="P224" i="1" s="1"/>
  <c r="Q224" i="1" s="1"/>
  <c r="R224" i="1" s="1"/>
  <c r="S224" i="1" s="1"/>
  <c r="E225" i="1"/>
  <c r="P225" i="1" s="1"/>
  <c r="Q225" i="1" s="1"/>
  <c r="R225" i="1" s="1"/>
  <c r="S225" i="1" s="1"/>
  <c r="E226" i="1"/>
  <c r="P226" i="1" s="1"/>
  <c r="Q226" i="1" s="1"/>
  <c r="R226" i="1" s="1"/>
  <c r="S226" i="1" s="1"/>
  <c r="E227" i="1"/>
  <c r="P227" i="1" s="1"/>
  <c r="Q227" i="1" s="1"/>
  <c r="R227" i="1" s="1"/>
  <c r="S227" i="1" s="1"/>
  <c r="E228" i="1"/>
  <c r="P228" i="1" s="1"/>
  <c r="Q228" i="1" s="1"/>
  <c r="R228" i="1" s="1"/>
  <c r="S228" i="1" s="1"/>
  <c r="E229" i="1"/>
  <c r="P229" i="1" s="1"/>
  <c r="Q229" i="1" s="1"/>
  <c r="R229" i="1" s="1"/>
  <c r="S229" i="1" s="1"/>
  <c r="E230" i="1"/>
  <c r="P230" i="1" s="1"/>
  <c r="Q230" i="1" s="1"/>
  <c r="R230" i="1" s="1"/>
  <c r="S230" i="1" s="1"/>
  <c r="E231" i="1"/>
  <c r="P231" i="1" s="1"/>
  <c r="Q231" i="1" s="1"/>
  <c r="R231" i="1" s="1"/>
  <c r="S231" i="1" s="1"/>
  <c r="E232" i="1"/>
  <c r="P232" i="1" s="1"/>
  <c r="Q232" i="1" s="1"/>
  <c r="R232" i="1" s="1"/>
  <c r="S232" i="1" s="1"/>
  <c r="E233" i="1"/>
  <c r="P233" i="1" s="1"/>
  <c r="Q233" i="1" s="1"/>
  <c r="R233" i="1" s="1"/>
  <c r="S233" i="1" s="1"/>
  <c r="E234" i="1"/>
  <c r="P234" i="1" s="1"/>
  <c r="Q234" i="1" s="1"/>
  <c r="R234" i="1" s="1"/>
  <c r="S234" i="1" s="1"/>
  <c r="E235" i="1"/>
  <c r="P235" i="1" s="1"/>
  <c r="Q235" i="1" s="1"/>
  <c r="R235" i="1" s="1"/>
  <c r="S235" i="1" s="1"/>
  <c r="E236" i="1"/>
  <c r="P236" i="1" s="1"/>
  <c r="Q236" i="1" s="1"/>
  <c r="R236" i="1" s="1"/>
  <c r="S236" i="1" s="1"/>
  <c r="E237" i="1"/>
  <c r="P237" i="1" s="1"/>
  <c r="Q237" i="1" s="1"/>
  <c r="R237" i="1" s="1"/>
  <c r="S237" i="1" s="1"/>
  <c r="E238" i="1"/>
  <c r="P238" i="1" s="1"/>
  <c r="Q238" i="1" s="1"/>
  <c r="R238" i="1" s="1"/>
  <c r="S238" i="1" s="1"/>
  <c r="E239" i="1"/>
  <c r="P239" i="1" s="1"/>
  <c r="Q239" i="1" s="1"/>
  <c r="R239" i="1" s="1"/>
  <c r="S239" i="1" s="1"/>
  <c r="E240" i="1"/>
  <c r="P240" i="1" s="1"/>
  <c r="Q240" i="1" s="1"/>
  <c r="R240" i="1" s="1"/>
  <c r="S240" i="1" s="1"/>
  <c r="E241" i="1"/>
  <c r="P241" i="1" s="1"/>
  <c r="Q241" i="1" s="1"/>
  <c r="R241" i="1" s="1"/>
  <c r="S241" i="1" s="1"/>
  <c r="E242" i="1"/>
  <c r="P242" i="1" s="1"/>
  <c r="Q242" i="1" s="1"/>
  <c r="R242" i="1" s="1"/>
  <c r="S242" i="1" s="1"/>
  <c r="E243" i="1"/>
  <c r="P243" i="1" s="1"/>
  <c r="Q243" i="1" s="1"/>
  <c r="R243" i="1" s="1"/>
  <c r="S243" i="1" s="1"/>
  <c r="E244" i="1"/>
  <c r="P244" i="1" s="1"/>
  <c r="Q244" i="1" s="1"/>
  <c r="R244" i="1" s="1"/>
  <c r="S244" i="1" s="1"/>
  <c r="E245" i="1"/>
  <c r="P245" i="1" s="1"/>
  <c r="Q245" i="1" s="1"/>
  <c r="R245" i="1" s="1"/>
  <c r="S245" i="1" s="1"/>
  <c r="E246" i="1"/>
  <c r="P246" i="1" s="1"/>
  <c r="Q246" i="1" s="1"/>
  <c r="R246" i="1" s="1"/>
  <c r="S246" i="1" s="1"/>
  <c r="E247" i="1"/>
  <c r="P247" i="1" s="1"/>
  <c r="Q247" i="1" s="1"/>
  <c r="R247" i="1" s="1"/>
  <c r="S247" i="1" s="1"/>
  <c r="E248" i="1"/>
  <c r="P248" i="1" s="1"/>
  <c r="Q248" i="1" s="1"/>
  <c r="R248" i="1" s="1"/>
  <c r="S248" i="1" s="1"/>
  <c r="E249" i="1"/>
  <c r="P249" i="1" s="1"/>
  <c r="Q249" i="1" s="1"/>
  <c r="R249" i="1" s="1"/>
  <c r="S249" i="1" s="1"/>
  <c r="E250" i="1"/>
  <c r="P250" i="1" s="1"/>
  <c r="Q250" i="1" s="1"/>
  <c r="R250" i="1" s="1"/>
  <c r="S250" i="1" s="1"/>
  <c r="E251" i="1"/>
  <c r="P251" i="1" s="1"/>
  <c r="Q251" i="1" s="1"/>
  <c r="R251" i="1" s="1"/>
  <c r="S251" i="1" s="1"/>
  <c r="E252" i="1"/>
  <c r="E253" i="1"/>
  <c r="E254" i="1"/>
  <c r="E255" i="1"/>
  <c r="E256" i="1"/>
  <c r="E257" i="1"/>
  <c r="E258" i="1"/>
  <c r="E259" i="1"/>
  <c r="E260" i="1"/>
  <c r="E261" i="1"/>
  <c r="E262" i="1"/>
  <c r="P262" i="1" s="1"/>
  <c r="Q262" i="1" s="1"/>
  <c r="R262" i="1" s="1"/>
  <c r="S262" i="1" s="1"/>
  <c r="E263" i="1"/>
  <c r="P263" i="1" s="1"/>
  <c r="Q263" i="1" s="1"/>
  <c r="R263" i="1" s="1"/>
  <c r="S263" i="1" s="1"/>
  <c r="E264" i="1"/>
  <c r="P264" i="1" s="1"/>
  <c r="Q264" i="1" s="1"/>
  <c r="R264" i="1" s="1"/>
  <c r="S264" i="1" s="1"/>
  <c r="E265" i="1"/>
  <c r="P265" i="1" s="1"/>
  <c r="Q265" i="1" s="1"/>
  <c r="R265" i="1" s="1"/>
  <c r="S265" i="1" s="1"/>
  <c r="E266" i="1"/>
  <c r="P266" i="1" s="1"/>
  <c r="Q266" i="1" s="1"/>
  <c r="R266" i="1" s="1"/>
  <c r="S266" i="1" s="1"/>
  <c r="E267" i="1"/>
  <c r="P267" i="1" s="1"/>
  <c r="Q267" i="1" s="1"/>
  <c r="R267" i="1" s="1"/>
  <c r="S267" i="1" s="1"/>
  <c r="E268" i="1"/>
  <c r="P268" i="1" s="1"/>
  <c r="Q268" i="1" s="1"/>
  <c r="R268" i="1" s="1"/>
  <c r="S268" i="1" s="1"/>
  <c r="E269" i="1"/>
  <c r="P269" i="1" s="1"/>
  <c r="Q269" i="1" s="1"/>
  <c r="R269" i="1" s="1"/>
  <c r="S269" i="1" s="1"/>
  <c r="E270" i="1"/>
  <c r="P270" i="1" s="1"/>
  <c r="Q270" i="1" s="1"/>
  <c r="R270" i="1" s="1"/>
  <c r="S270" i="1" s="1"/>
  <c r="E271" i="1"/>
  <c r="P271" i="1" s="1"/>
  <c r="Q271" i="1" s="1"/>
  <c r="R271" i="1" s="1"/>
  <c r="S271" i="1" s="1"/>
  <c r="E272" i="1"/>
  <c r="P272" i="1" s="1"/>
  <c r="Q272" i="1" s="1"/>
  <c r="R272" i="1" s="1"/>
  <c r="S272" i="1" s="1"/>
  <c r="E273" i="1"/>
  <c r="P273" i="1" s="1"/>
  <c r="Q273" i="1" s="1"/>
  <c r="R273" i="1" s="1"/>
  <c r="S273" i="1" s="1"/>
  <c r="E274" i="1"/>
  <c r="P274" i="1" s="1"/>
  <c r="Q274" i="1" s="1"/>
  <c r="R274" i="1" s="1"/>
  <c r="S274" i="1" s="1"/>
  <c r="E275" i="1"/>
  <c r="P275" i="1" s="1"/>
  <c r="Q275" i="1" s="1"/>
  <c r="R275" i="1" s="1"/>
  <c r="S275" i="1" s="1"/>
  <c r="E276" i="1"/>
  <c r="P276" i="1" s="1"/>
  <c r="Q276" i="1" s="1"/>
  <c r="R276" i="1" s="1"/>
  <c r="S276" i="1" s="1"/>
  <c r="E277" i="1"/>
  <c r="P277" i="1" s="1"/>
  <c r="Q277" i="1" s="1"/>
  <c r="R277" i="1" s="1"/>
  <c r="S277" i="1" s="1"/>
  <c r="E278" i="1"/>
  <c r="P278" i="1" s="1"/>
  <c r="Q278" i="1" s="1"/>
  <c r="R278" i="1" s="1"/>
  <c r="S278" i="1" s="1"/>
  <c r="E279" i="1"/>
  <c r="P279" i="1" s="1"/>
  <c r="Q279" i="1" s="1"/>
  <c r="R279" i="1" s="1"/>
  <c r="S279" i="1" s="1"/>
  <c r="E280" i="1"/>
  <c r="P280" i="1" s="1"/>
  <c r="Q280" i="1" s="1"/>
  <c r="R280" i="1" s="1"/>
  <c r="S280" i="1" s="1"/>
  <c r="E281" i="1"/>
  <c r="P281" i="1" s="1"/>
  <c r="Q281" i="1" s="1"/>
  <c r="R281" i="1" s="1"/>
  <c r="S281" i="1" s="1"/>
  <c r="E282" i="1"/>
  <c r="E283" i="1"/>
  <c r="E284" i="1"/>
  <c r="E285" i="1"/>
  <c r="E286" i="1"/>
  <c r="E287" i="1"/>
  <c r="E288" i="1"/>
  <c r="E289" i="1"/>
  <c r="E290" i="1"/>
  <c r="E291" i="1"/>
  <c r="E292" i="1"/>
  <c r="P292" i="1" s="1"/>
  <c r="Q292" i="1" s="1"/>
  <c r="R292" i="1" s="1"/>
  <c r="S292" i="1" s="1"/>
  <c r="E293" i="1"/>
  <c r="P293" i="1" s="1"/>
  <c r="Q293" i="1" s="1"/>
  <c r="R293" i="1" s="1"/>
  <c r="S293" i="1" s="1"/>
  <c r="E294" i="1"/>
  <c r="P294" i="1" s="1"/>
  <c r="Q294" i="1" s="1"/>
  <c r="R294" i="1" s="1"/>
  <c r="S294" i="1" s="1"/>
  <c r="E295" i="1"/>
  <c r="P295" i="1" s="1"/>
  <c r="Q295" i="1" s="1"/>
  <c r="R295" i="1" s="1"/>
  <c r="S295" i="1" s="1"/>
  <c r="E296" i="1"/>
  <c r="P296" i="1" s="1"/>
  <c r="Q296" i="1" s="1"/>
  <c r="R296" i="1" s="1"/>
  <c r="S296" i="1" s="1"/>
  <c r="E297" i="1"/>
  <c r="P297" i="1" s="1"/>
  <c r="Q297" i="1" s="1"/>
  <c r="R297" i="1" s="1"/>
  <c r="S297" i="1" s="1"/>
  <c r="E298" i="1"/>
  <c r="P298" i="1" s="1"/>
  <c r="Q298" i="1" s="1"/>
  <c r="R298" i="1" s="1"/>
  <c r="S298" i="1" s="1"/>
  <c r="E299" i="1"/>
  <c r="P299" i="1" s="1"/>
  <c r="Q299" i="1" s="1"/>
  <c r="R299" i="1" s="1"/>
  <c r="S299" i="1" s="1"/>
  <c r="E300" i="1"/>
  <c r="P300" i="1" s="1"/>
  <c r="Q300" i="1" s="1"/>
  <c r="R300" i="1" s="1"/>
  <c r="S300" i="1" s="1"/>
  <c r="E301" i="1"/>
  <c r="P301" i="1" s="1"/>
  <c r="Q301" i="1" s="1"/>
  <c r="R301" i="1" s="1"/>
  <c r="S301" i="1" s="1"/>
  <c r="E302" i="1"/>
  <c r="P302" i="1" s="1"/>
  <c r="Q302" i="1" s="1"/>
  <c r="R302" i="1" s="1"/>
  <c r="S302" i="1" s="1"/>
  <c r="E303" i="1"/>
  <c r="P303" i="1" s="1"/>
  <c r="Q303" i="1" s="1"/>
  <c r="R303" i="1" s="1"/>
  <c r="S303" i="1" s="1"/>
  <c r="E304" i="1"/>
  <c r="P304" i="1" s="1"/>
  <c r="Q304" i="1" s="1"/>
  <c r="R304" i="1" s="1"/>
  <c r="S304" i="1" s="1"/>
  <c r="E305" i="1"/>
  <c r="P305" i="1" s="1"/>
  <c r="Q305" i="1" s="1"/>
  <c r="R305" i="1" s="1"/>
  <c r="S305" i="1" s="1"/>
  <c r="E306" i="1"/>
  <c r="P306" i="1" s="1"/>
  <c r="Q306" i="1" s="1"/>
  <c r="R306" i="1" s="1"/>
  <c r="S306" i="1" s="1"/>
  <c r="E307" i="1"/>
  <c r="P307" i="1" s="1"/>
  <c r="Q307" i="1" s="1"/>
  <c r="R307" i="1" s="1"/>
  <c r="S307" i="1" s="1"/>
  <c r="E308" i="1"/>
  <c r="P308" i="1" s="1"/>
  <c r="Q308" i="1" s="1"/>
  <c r="R308" i="1" s="1"/>
  <c r="S308" i="1" s="1"/>
  <c r="E309" i="1"/>
  <c r="P309" i="1" s="1"/>
  <c r="Q309" i="1" s="1"/>
  <c r="R309" i="1" s="1"/>
  <c r="S309" i="1" s="1"/>
  <c r="E310" i="1"/>
  <c r="P310" i="1" s="1"/>
  <c r="Q310" i="1" s="1"/>
  <c r="R310" i="1" s="1"/>
  <c r="S310" i="1" s="1"/>
  <c r="E311" i="1"/>
  <c r="P311" i="1" s="1"/>
  <c r="Q311" i="1" s="1"/>
  <c r="R311" i="1" s="1"/>
  <c r="S311" i="1" s="1"/>
  <c r="E312" i="1"/>
  <c r="P312" i="1" s="1"/>
  <c r="Q312" i="1" s="1"/>
  <c r="R312" i="1" s="1"/>
  <c r="S312" i="1" s="1"/>
  <c r="E313" i="1"/>
  <c r="P313" i="1" s="1"/>
  <c r="Q313" i="1" s="1"/>
  <c r="R313" i="1" s="1"/>
  <c r="S313" i="1" s="1"/>
  <c r="E314" i="1"/>
  <c r="P314" i="1" s="1"/>
  <c r="Q314" i="1" s="1"/>
  <c r="R314" i="1" s="1"/>
  <c r="S314" i="1" s="1"/>
  <c r="E315" i="1"/>
  <c r="P315" i="1" s="1"/>
  <c r="Q315" i="1" s="1"/>
  <c r="R315" i="1" s="1"/>
  <c r="S315" i="1" s="1"/>
  <c r="E316" i="1"/>
  <c r="P316" i="1" s="1"/>
  <c r="Q316" i="1" s="1"/>
  <c r="R316" i="1" s="1"/>
  <c r="S316" i="1" s="1"/>
  <c r="E317" i="1"/>
  <c r="P317" i="1" s="1"/>
  <c r="Q317" i="1" s="1"/>
  <c r="R317" i="1" s="1"/>
  <c r="S317" i="1" s="1"/>
  <c r="E318" i="1"/>
  <c r="P318" i="1" s="1"/>
  <c r="Q318" i="1" s="1"/>
  <c r="R318" i="1" s="1"/>
  <c r="S318" i="1" s="1"/>
  <c r="E319" i="1"/>
  <c r="P319" i="1" s="1"/>
  <c r="Q319" i="1" s="1"/>
  <c r="R319" i="1" s="1"/>
  <c r="S319" i="1" s="1"/>
  <c r="E320" i="1"/>
  <c r="P320" i="1" s="1"/>
  <c r="Q320" i="1" s="1"/>
  <c r="R320" i="1" s="1"/>
  <c r="S320" i="1" s="1"/>
  <c r="E321" i="1"/>
  <c r="P321" i="1" s="1"/>
  <c r="Q321" i="1" s="1"/>
  <c r="R321" i="1" s="1"/>
  <c r="S321" i="1" s="1"/>
  <c r="E322" i="1"/>
  <c r="E323" i="1"/>
  <c r="E324" i="1"/>
  <c r="E325" i="1"/>
  <c r="E326" i="1"/>
  <c r="E327" i="1"/>
  <c r="E328" i="1"/>
  <c r="E329" i="1"/>
  <c r="E330" i="1"/>
  <c r="E331" i="1"/>
  <c r="E332" i="1"/>
  <c r="P332" i="1" s="1"/>
  <c r="Q332" i="1" s="1"/>
  <c r="R332" i="1" s="1"/>
  <c r="S332" i="1" s="1"/>
  <c r="E333" i="1"/>
  <c r="P333" i="1" s="1"/>
  <c r="Q333" i="1" s="1"/>
  <c r="R333" i="1" s="1"/>
  <c r="S333" i="1" s="1"/>
  <c r="E334" i="1"/>
  <c r="P334" i="1" s="1"/>
  <c r="Q334" i="1" s="1"/>
  <c r="R334" i="1" s="1"/>
  <c r="S334" i="1" s="1"/>
  <c r="E335" i="1"/>
  <c r="P335" i="1" s="1"/>
  <c r="Q335" i="1" s="1"/>
  <c r="R335" i="1" s="1"/>
  <c r="S335" i="1" s="1"/>
  <c r="E336" i="1"/>
  <c r="P336" i="1" s="1"/>
  <c r="Q336" i="1" s="1"/>
  <c r="R336" i="1" s="1"/>
  <c r="S336" i="1" s="1"/>
  <c r="E337" i="1"/>
  <c r="P337" i="1" s="1"/>
  <c r="Q337" i="1" s="1"/>
  <c r="R337" i="1" s="1"/>
  <c r="S337" i="1" s="1"/>
  <c r="E338" i="1"/>
  <c r="P338" i="1" s="1"/>
  <c r="Q338" i="1" s="1"/>
  <c r="R338" i="1" s="1"/>
  <c r="S338" i="1" s="1"/>
  <c r="E339" i="1"/>
  <c r="P339" i="1" s="1"/>
  <c r="Q339" i="1" s="1"/>
  <c r="R339" i="1" s="1"/>
  <c r="S339" i="1" s="1"/>
  <c r="E340" i="1"/>
  <c r="P340" i="1" s="1"/>
  <c r="Q340" i="1" s="1"/>
  <c r="R340" i="1" s="1"/>
  <c r="S340" i="1" s="1"/>
  <c r="E341" i="1"/>
  <c r="P341" i="1" s="1"/>
  <c r="Q341" i="1" s="1"/>
  <c r="R341" i="1" s="1"/>
  <c r="S341" i="1" s="1"/>
  <c r="E342" i="1"/>
  <c r="E343" i="1"/>
  <c r="E344" i="1"/>
  <c r="E345" i="1"/>
  <c r="E346" i="1"/>
  <c r="E347" i="1"/>
  <c r="E348" i="1"/>
  <c r="E349" i="1"/>
  <c r="E350" i="1"/>
  <c r="E351" i="1"/>
  <c r="E352" i="1"/>
  <c r="P352" i="1" s="1"/>
  <c r="Q352" i="1" s="1"/>
  <c r="R352" i="1" s="1"/>
  <c r="S352" i="1" s="1"/>
  <c r="E353" i="1"/>
  <c r="P353" i="1" s="1"/>
  <c r="Q353" i="1" s="1"/>
  <c r="R353" i="1" s="1"/>
  <c r="S353" i="1" s="1"/>
  <c r="E354" i="1"/>
  <c r="P354" i="1" s="1"/>
  <c r="Q354" i="1" s="1"/>
  <c r="R354" i="1" s="1"/>
  <c r="S354" i="1" s="1"/>
  <c r="E355" i="1"/>
  <c r="P355" i="1" s="1"/>
  <c r="Q355" i="1" s="1"/>
  <c r="R355" i="1" s="1"/>
  <c r="S355" i="1" s="1"/>
  <c r="E356" i="1"/>
  <c r="P356" i="1" s="1"/>
  <c r="Q356" i="1" s="1"/>
  <c r="R356" i="1" s="1"/>
  <c r="S356" i="1" s="1"/>
  <c r="E357" i="1"/>
  <c r="P357" i="1" s="1"/>
  <c r="Q357" i="1" s="1"/>
  <c r="R357" i="1" s="1"/>
  <c r="S357" i="1" s="1"/>
  <c r="E358" i="1"/>
  <c r="P358" i="1" s="1"/>
  <c r="Q358" i="1" s="1"/>
  <c r="R358" i="1" s="1"/>
  <c r="S358" i="1" s="1"/>
  <c r="E359" i="1"/>
  <c r="P359" i="1" s="1"/>
  <c r="Q359" i="1" s="1"/>
  <c r="R359" i="1" s="1"/>
  <c r="S359" i="1" s="1"/>
  <c r="E360" i="1"/>
  <c r="P360" i="1" s="1"/>
  <c r="Q360" i="1" s="1"/>
  <c r="R360" i="1" s="1"/>
  <c r="S360" i="1" s="1"/>
  <c r="E361" i="1"/>
  <c r="P361" i="1" s="1"/>
  <c r="Q361" i="1" s="1"/>
  <c r="R361" i="1" s="1"/>
  <c r="S361" i="1" s="1"/>
  <c r="E362" i="1"/>
  <c r="E363" i="1"/>
  <c r="E364" i="1"/>
  <c r="E365" i="1"/>
  <c r="E366" i="1"/>
  <c r="E367" i="1"/>
  <c r="E368" i="1"/>
  <c r="E369" i="1"/>
  <c r="E370" i="1"/>
  <c r="E371" i="1"/>
  <c r="E372" i="1"/>
  <c r="P372" i="1" s="1"/>
  <c r="Q372" i="1" s="1"/>
  <c r="R372" i="1" s="1"/>
  <c r="S372" i="1" s="1"/>
  <c r="E373" i="1"/>
  <c r="P373" i="1" s="1"/>
  <c r="Q373" i="1" s="1"/>
  <c r="R373" i="1" s="1"/>
  <c r="S373" i="1" s="1"/>
  <c r="E374" i="1"/>
  <c r="P374" i="1" s="1"/>
  <c r="Q374" i="1" s="1"/>
  <c r="R374" i="1" s="1"/>
  <c r="S374" i="1" s="1"/>
  <c r="E375" i="1"/>
  <c r="P375" i="1" s="1"/>
  <c r="Q375" i="1" s="1"/>
  <c r="R375" i="1" s="1"/>
  <c r="S375" i="1" s="1"/>
  <c r="E376" i="1"/>
  <c r="P376" i="1" s="1"/>
  <c r="Q376" i="1" s="1"/>
  <c r="R376" i="1" s="1"/>
  <c r="S376" i="1" s="1"/>
  <c r="E377" i="1"/>
  <c r="P377" i="1" s="1"/>
  <c r="Q377" i="1" s="1"/>
  <c r="R377" i="1" s="1"/>
  <c r="S377" i="1" s="1"/>
  <c r="E378" i="1"/>
  <c r="P378" i="1" s="1"/>
  <c r="Q378" i="1" s="1"/>
  <c r="R378" i="1" s="1"/>
  <c r="S378" i="1" s="1"/>
  <c r="E379" i="1"/>
  <c r="P379" i="1" s="1"/>
  <c r="Q379" i="1" s="1"/>
  <c r="R379" i="1" s="1"/>
  <c r="S379" i="1" s="1"/>
  <c r="E380" i="1"/>
  <c r="P380" i="1" s="1"/>
  <c r="Q380" i="1" s="1"/>
  <c r="R380" i="1" s="1"/>
  <c r="S380" i="1" s="1"/>
  <c r="E381" i="1"/>
  <c r="P381" i="1" s="1"/>
  <c r="Q381" i="1" s="1"/>
  <c r="R381" i="1" s="1"/>
  <c r="S381" i="1" s="1"/>
  <c r="E382" i="1"/>
  <c r="E383" i="1"/>
  <c r="E384" i="1"/>
  <c r="E385" i="1"/>
  <c r="E386" i="1"/>
  <c r="E387" i="1"/>
  <c r="E388" i="1"/>
  <c r="E389" i="1"/>
  <c r="E390" i="1"/>
  <c r="E391" i="1"/>
  <c r="E392" i="1"/>
  <c r="P392" i="1" s="1"/>
  <c r="Q392" i="1" s="1"/>
  <c r="R392" i="1" s="1"/>
  <c r="S392" i="1" s="1"/>
  <c r="E393" i="1"/>
  <c r="P393" i="1" s="1"/>
  <c r="Q393" i="1" s="1"/>
  <c r="R393" i="1" s="1"/>
  <c r="S393" i="1" s="1"/>
  <c r="E394" i="1"/>
  <c r="P394" i="1" s="1"/>
  <c r="Q394" i="1" s="1"/>
  <c r="R394" i="1" s="1"/>
  <c r="S394" i="1" s="1"/>
  <c r="E395" i="1"/>
  <c r="P395" i="1" s="1"/>
  <c r="Q395" i="1" s="1"/>
  <c r="R395" i="1" s="1"/>
  <c r="S395" i="1" s="1"/>
  <c r="E396" i="1"/>
  <c r="P396" i="1" s="1"/>
  <c r="Q396" i="1" s="1"/>
  <c r="R396" i="1" s="1"/>
  <c r="S396" i="1" s="1"/>
  <c r="E397" i="1"/>
  <c r="P397" i="1" s="1"/>
  <c r="Q397" i="1" s="1"/>
  <c r="R397" i="1" s="1"/>
  <c r="S397" i="1" s="1"/>
  <c r="E398" i="1"/>
  <c r="P398" i="1" s="1"/>
  <c r="Q398" i="1" s="1"/>
  <c r="R398" i="1" s="1"/>
  <c r="S398" i="1" s="1"/>
  <c r="E399" i="1"/>
  <c r="P399" i="1" s="1"/>
  <c r="Q399" i="1" s="1"/>
  <c r="R399" i="1" s="1"/>
  <c r="S399" i="1" s="1"/>
  <c r="E400" i="1"/>
  <c r="P400" i="1" s="1"/>
  <c r="Q400" i="1" s="1"/>
  <c r="R400" i="1" s="1"/>
  <c r="S400" i="1" s="1"/>
  <c r="E401" i="1"/>
  <c r="P401" i="1" s="1"/>
  <c r="Q401" i="1" s="1"/>
  <c r="R401" i="1" s="1"/>
  <c r="S401" i="1" s="1"/>
  <c r="E402" i="1"/>
  <c r="E403" i="1"/>
  <c r="E404" i="1"/>
  <c r="E405" i="1"/>
  <c r="E406" i="1"/>
  <c r="E407" i="1"/>
  <c r="E408" i="1"/>
  <c r="E409" i="1"/>
  <c r="E410" i="1"/>
  <c r="E411" i="1"/>
  <c r="E412" i="1"/>
  <c r="P412" i="1" s="1"/>
  <c r="Q412" i="1" s="1"/>
  <c r="R412" i="1" s="1"/>
  <c r="S412" i="1" s="1"/>
  <c r="E413" i="1"/>
  <c r="P413" i="1" s="1"/>
  <c r="Q413" i="1" s="1"/>
  <c r="R413" i="1" s="1"/>
  <c r="S413" i="1" s="1"/>
  <c r="E414" i="1"/>
  <c r="P414" i="1" s="1"/>
  <c r="Q414" i="1" s="1"/>
  <c r="R414" i="1" s="1"/>
  <c r="S414" i="1" s="1"/>
  <c r="E415" i="1"/>
  <c r="P415" i="1" s="1"/>
  <c r="Q415" i="1" s="1"/>
  <c r="R415" i="1" s="1"/>
  <c r="S415" i="1" s="1"/>
  <c r="E416" i="1"/>
  <c r="P416" i="1" s="1"/>
  <c r="Q416" i="1" s="1"/>
  <c r="R416" i="1" s="1"/>
  <c r="S416" i="1" s="1"/>
  <c r="E417" i="1"/>
  <c r="P417" i="1" s="1"/>
  <c r="Q417" i="1" s="1"/>
  <c r="R417" i="1" s="1"/>
  <c r="S417" i="1" s="1"/>
  <c r="E418" i="1"/>
  <c r="P418" i="1" s="1"/>
  <c r="Q418" i="1" s="1"/>
  <c r="R418" i="1" s="1"/>
  <c r="S418" i="1" s="1"/>
  <c r="E419" i="1"/>
  <c r="P419" i="1" s="1"/>
  <c r="Q419" i="1" s="1"/>
  <c r="R419" i="1" s="1"/>
  <c r="S419" i="1" s="1"/>
  <c r="E420" i="1"/>
  <c r="P420" i="1" s="1"/>
  <c r="Q420" i="1" s="1"/>
  <c r="R420" i="1" s="1"/>
  <c r="S420" i="1" s="1"/>
  <c r="E421" i="1"/>
  <c r="P421" i="1" s="1"/>
  <c r="Q421" i="1" s="1"/>
  <c r="R421" i="1" s="1"/>
  <c r="S421" i="1" s="1"/>
  <c r="E422" i="1"/>
  <c r="E423" i="1"/>
  <c r="E424" i="1"/>
  <c r="E425" i="1"/>
  <c r="E426" i="1"/>
  <c r="E427" i="1"/>
  <c r="E428" i="1"/>
  <c r="E429" i="1"/>
  <c r="E430" i="1"/>
  <c r="E431" i="1"/>
  <c r="E432" i="1"/>
  <c r="P432" i="1" s="1"/>
  <c r="Q432" i="1" s="1"/>
  <c r="R432" i="1" s="1"/>
  <c r="S432" i="1" s="1"/>
  <c r="E433" i="1"/>
  <c r="P433" i="1" s="1"/>
  <c r="Q433" i="1" s="1"/>
  <c r="R433" i="1" s="1"/>
  <c r="S433" i="1" s="1"/>
  <c r="E434" i="1"/>
  <c r="P434" i="1" s="1"/>
  <c r="Q434" i="1" s="1"/>
  <c r="R434" i="1" s="1"/>
  <c r="S434" i="1" s="1"/>
  <c r="E435" i="1"/>
  <c r="P435" i="1" s="1"/>
  <c r="Q435" i="1" s="1"/>
  <c r="R435" i="1" s="1"/>
  <c r="S435" i="1" s="1"/>
  <c r="E436" i="1"/>
  <c r="P436" i="1" s="1"/>
  <c r="Q436" i="1" s="1"/>
  <c r="R436" i="1" s="1"/>
  <c r="S436" i="1" s="1"/>
  <c r="E437" i="1"/>
  <c r="P437" i="1" s="1"/>
  <c r="Q437" i="1" s="1"/>
  <c r="R437" i="1" s="1"/>
  <c r="S437" i="1" s="1"/>
  <c r="E438" i="1"/>
  <c r="P438" i="1" s="1"/>
  <c r="Q438" i="1" s="1"/>
  <c r="R438" i="1" s="1"/>
  <c r="S438" i="1" s="1"/>
  <c r="E439" i="1"/>
  <c r="P439" i="1" s="1"/>
  <c r="Q439" i="1" s="1"/>
  <c r="R439" i="1" s="1"/>
  <c r="S439" i="1" s="1"/>
  <c r="E440" i="1"/>
  <c r="P440" i="1" s="1"/>
  <c r="Q440" i="1" s="1"/>
  <c r="R440" i="1" s="1"/>
  <c r="S440" i="1" s="1"/>
  <c r="E441" i="1"/>
  <c r="P441" i="1" s="1"/>
  <c r="Q441" i="1" s="1"/>
  <c r="R441" i="1" s="1"/>
  <c r="S441" i="1" s="1"/>
  <c r="E442" i="1"/>
  <c r="P442" i="1" s="1"/>
  <c r="Q442" i="1" s="1"/>
  <c r="R442" i="1" s="1"/>
  <c r="S442" i="1" s="1"/>
  <c r="E443" i="1"/>
  <c r="P443" i="1" s="1"/>
  <c r="Q443" i="1" s="1"/>
  <c r="R443" i="1" s="1"/>
  <c r="S443" i="1" s="1"/>
  <c r="E444" i="1"/>
  <c r="P444" i="1" s="1"/>
  <c r="Q444" i="1" s="1"/>
  <c r="R444" i="1" s="1"/>
  <c r="S444" i="1" s="1"/>
  <c r="E445" i="1"/>
  <c r="P445" i="1" s="1"/>
  <c r="Q445" i="1" s="1"/>
  <c r="R445" i="1" s="1"/>
  <c r="S445" i="1" s="1"/>
  <c r="E446" i="1"/>
  <c r="P446" i="1" s="1"/>
  <c r="Q446" i="1" s="1"/>
  <c r="R446" i="1" s="1"/>
  <c r="S446" i="1" s="1"/>
  <c r="E447" i="1"/>
  <c r="P447" i="1" s="1"/>
  <c r="Q447" i="1" s="1"/>
  <c r="R447" i="1" s="1"/>
  <c r="S447" i="1" s="1"/>
  <c r="E448" i="1"/>
  <c r="P448" i="1" s="1"/>
  <c r="Q448" i="1" s="1"/>
  <c r="R448" i="1" s="1"/>
  <c r="S448" i="1" s="1"/>
  <c r="E449" i="1"/>
  <c r="P449" i="1" s="1"/>
  <c r="Q449" i="1" s="1"/>
  <c r="R449" i="1" s="1"/>
  <c r="S449" i="1" s="1"/>
  <c r="E450" i="1"/>
  <c r="P450" i="1" s="1"/>
  <c r="Q450" i="1" s="1"/>
  <c r="R450" i="1" s="1"/>
  <c r="S450" i="1" s="1"/>
  <c r="E451" i="1"/>
  <c r="P451" i="1" s="1"/>
  <c r="Q451" i="1" s="1"/>
  <c r="R451" i="1" s="1"/>
  <c r="S451" i="1" s="1"/>
  <c r="E452" i="1"/>
  <c r="P452" i="1" s="1"/>
  <c r="Q452" i="1" s="1"/>
  <c r="R452" i="1" s="1"/>
  <c r="S452" i="1" s="1"/>
  <c r="E453" i="1"/>
  <c r="P453" i="1" s="1"/>
  <c r="Q453" i="1" s="1"/>
  <c r="R453" i="1" s="1"/>
  <c r="S453" i="1" s="1"/>
  <c r="E454" i="1"/>
  <c r="P454" i="1" s="1"/>
  <c r="Q454" i="1" s="1"/>
  <c r="R454" i="1" s="1"/>
  <c r="S454" i="1" s="1"/>
  <c r="E455" i="1"/>
  <c r="P455" i="1" s="1"/>
  <c r="Q455" i="1" s="1"/>
  <c r="R455" i="1" s="1"/>
  <c r="S455" i="1" s="1"/>
  <c r="E456" i="1"/>
  <c r="P456" i="1" s="1"/>
  <c r="Q456" i="1" s="1"/>
  <c r="R456" i="1" s="1"/>
  <c r="S456" i="1" s="1"/>
  <c r="E457" i="1"/>
  <c r="P457" i="1" s="1"/>
  <c r="Q457" i="1" s="1"/>
  <c r="R457" i="1" s="1"/>
  <c r="S457" i="1" s="1"/>
  <c r="E458" i="1"/>
  <c r="P458" i="1" s="1"/>
  <c r="Q458" i="1" s="1"/>
  <c r="R458" i="1" s="1"/>
  <c r="S458" i="1" s="1"/>
  <c r="E459" i="1"/>
  <c r="P459" i="1" s="1"/>
  <c r="Q459" i="1" s="1"/>
  <c r="R459" i="1" s="1"/>
  <c r="S459" i="1" s="1"/>
  <c r="E460" i="1"/>
  <c r="P460" i="1" s="1"/>
  <c r="Q460" i="1" s="1"/>
  <c r="R460" i="1" s="1"/>
  <c r="S460" i="1" s="1"/>
  <c r="E461" i="1"/>
  <c r="P461" i="1" s="1"/>
  <c r="Q461" i="1" s="1"/>
  <c r="R461" i="1" s="1"/>
  <c r="S461" i="1" s="1"/>
  <c r="E462" i="1"/>
  <c r="P462" i="1" s="1"/>
  <c r="Q462" i="1" s="1"/>
  <c r="R462" i="1" s="1"/>
  <c r="S462" i="1" s="1"/>
  <c r="E463" i="1"/>
  <c r="P463" i="1" s="1"/>
  <c r="Q463" i="1" s="1"/>
  <c r="R463" i="1" s="1"/>
  <c r="S463" i="1" s="1"/>
  <c r="E464" i="1"/>
  <c r="P464" i="1" s="1"/>
  <c r="Q464" i="1" s="1"/>
  <c r="R464" i="1" s="1"/>
  <c r="S464" i="1" s="1"/>
  <c r="E465" i="1"/>
  <c r="P465" i="1" s="1"/>
  <c r="Q465" i="1" s="1"/>
  <c r="R465" i="1" s="1"/>
  <c r="S465" i="1" s="1"/>
  <c r="E466" i="1"/>
  <c r="P466" i="1" s="1"/>
  <c r="Q466" i="1" s="1"/>
  <c r="R466" i="1" s="1"/>
  <c r="S466" i="1" s="1"/>
  <c r="E467" i="1"/>
  <c r="P467" i="1" s="1"/>
  <c r="Q467" i="1" s="1"/>
  <c r="R467" i="1" s="1"/>
  <c r="S467" i="1" s="1"/>
  <c r="E468" i="1"/>
  <c r="P468" i="1" s="1"/>
  <c r="Q468" i="1" s="1"/>
  <c r="R468" i="1" s="1"/>
  <c r="S468" i="1" s="1"/>
  <c r="E469" i="1"/>
  <c r="P469" i="1" s="1"/>
  <c r="Q469" i="1" s="1"/>
  <c r="R469" i="1" s="1"/>
  <c r="S469" i="1" s="1"/>
  <c r="E470" i="1"/>
  <c r="P470" i="1" s="1"/>
  <c r="Q470" i="1" s="1"/>
  <c r="R470" i="1" s="1"/>
  <c r="S470" i="1" s="1"/>
  <c r="E471" i="1"/>
  <c r="P471" i="1" s="1"/>
  <c r="Q471" i="1" s="1"/>
  <c r="R471" i="1" s="1"/>
  <c r="S471" i="1" s="1"/>
  <c r="E472" i="1"/>
  <c r="E473" i="1"/>
  <c r="E474" i="1"/>
  <c r="E475" i="1"/>
  <c r="E476" i="1"/>
  <c r="E477" i="1"/>
  <c r="E478" i="1"/>
  <c r="E479" i="1"/>
  <c r="E480" i="1"/>
  <c r="E481" i="1"/>
  <c r="E482" i="1"/>
  <c r="P482" i="1" s="1"/>
  <c r="Q482" i="1" s="1"/>
  <c r="R482" i="1" s="1"/>
  <c r="S482" i="1" s="1"/>
  <c r="E483" i="1"/>
  <c r="P483" i="1" s="1"/>
  <c r="Q483" i="1" s="1"/>
  <c r="R483" i="1" s="1"/>
  <c r="S483" i="1" s="1"/>
  <c r="E484" i="1"/>
  <c r="P484" i="1" s="1"/>
  <c r="Q484" i="1" s="1"/>
  <c r="R484" i="1" s="1"/>
  <c r="S484" i="1" s="1"/>
  <c r="E485" i="1"/>
  <c r="P485" i="1" s="1"/>
  <c r="Q485" i="1" s="1"/>
  <c r="R485" i="1" s="1"/>
  <c r="S485" i="1" s="1"/>
  <c r="E486" i="1"/>
  <c r="P486" i="1" s="1"/>
  <c r="Q486" i="1" s="1"/>
  <c r="R486" i="1" s="1"/>
  <c r="S486" i="1" s="1"/>
  <c r="E487" i="1"/>
  <c r="P487" i="1" s="1"/>
  <c r="Q487" i="1" s="1"/>
  <c r="R487" i="1" s="1"/>
  <c r="S487" i="1" s="1"/>
  <c r="E488" i="1"/>
  <c r="P488" i="1" s="1"/>
  <c r="Q488" i="1" s="1"/>
  <c r="R488" i="1" s="1"/>
  <c r="S488" i="1" s="1"/>
  <c r="E489" i="1"/>
  <c r="P489" i="1" s="1"/>
  <c r="Q489" i="1" s="1"/>
  <c r="R489" i="1" s="1"/>
  <c r="S489" i="1" s="1"/>
  <c r="E490" i="1"/>
  <c r="P490" i="1" s="1"/>
  <c r="Q490" i="1" s="1"/>
  <c r="R490" i="1" s="1"/>
  <c r="S490" i="1" s="1"/>
  <c r="E491" i="1"/>
  <c r="P491" i="1" s="1"/>
  <c r="Q491" i="1" s="1"/>
  <c r="R491" i="1" s="1"/>
  <c r="S491" i="1" s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P512" i="1" s="1"/>
  <c r="Q512" i="1" s="1"/>
  <c r="R512" i="1" s="1"/>
  <c r="S512" i="1" s="1"/>
  <c r="E513" i="1"/>
  <c r="P513" i="1" s="1"/>
  <c r="Q513" i="1" s="1"/>
  <c r="R513" i="1" s="1"/>
  <c r="S513" i="1" s="1"/>
  <c r="E514" i="1"/>
  <c r="P514" i="1" s="1"/>
  <c r="Q514" i="1" s="1"/>
  <c r="R514" i="1" s="1"/>
  <c r="S514" i="1" s="1"/>
  <c r="E515" i="1"/>
  <c r="P515" i="1" s="1"/>
  <c r="Q515" i="1" s="1"/>
  <c r="R515" i="1" s="1"/>
  <c r="S515" i="1" s="1"/>
  <c r="E516" i="1"/>
  <c r="P516" i="1" s="1"/>
  <c r="Q516" i="1" s="1"/>
  <c r="R516" i="1" s="1"/>
  <c r="S516" i="1" s="1"/>
  <c r="E517" i="1"/>
  <c r="P517" i="1" s="1"/>
  <c r="Q517" i="1" s="1"/>
  <c r="R517" i="1" s="1"/>
  <c r="S517" i="1" s="1"/>
  <c r="E518" i="1"/>
  <c r="P518" i="1" s="1"/>
  <c r="Q518" i="1" s="1"/>
  <c r="R518" i="1" s="1"/>
  <c r="S518" i="1" s="1"/>
  <c r="E519" i="1"/>
  <c r="P519" i="1" s="1"/>
  <c r="Q519" i="1" s="1"/>
  <c r="R519" i="1" s="1"/>
  <c r="S519" i="1" s="1"/>
  <c r="E520" i="1"/>
  <c r="P520" i="1" s="1"/>
  <c r="Q520" i="1" s="1"/>
  <c r="R520" i="1" s="1"/>
  <c r="S520" i="1" s="1"/>
  <c r="E521" i="1"/>
  <c r="P521" i="1" s="1"/>
  <c r="Q521" i="1" s="1"/>
  <c r="R521" i="1" s="1"/>
  <c r="S521" i="1" s="1"/>
  <c r="E522" i="1"/>
  <c r="P522" i="1" s="1"/>
  <c r="Q522" i="1" s="1"/>
  <c r="R522" i="1" s="1"/>
  <c r="S522" i="1" s="1"/>
  <c r="E523" i="1"/>
  <c r="P523" i="1" s="1"/>
  <c r="Q523" i="1" s="1"/>
  <c r="R523" i="1" s="1"/>
  <c r="S523" i="1" s="1"/>
  <c r="E524" i="1"/>
  <c r="P524" i="1" s="1"/>
  <c r="Q524" i="1" s="1"/>
  <c r="R524" i="1" s="1"/>
  <c r="S524" i="1" s="1"/>
  <c r="E525" i="1"/>
  <c r="P525" i="1" s="1"/>
  <c r="Q525" i="1" s="1"/>
  <c r="R525" i="1" s="1"/>
  <c r="S525" i="1" s="1"/>
  <c r="E526" i="1"/>
  <c r="P526" i="1" s="1"/>
  <c r="Q526" i="1" s="1"/>
  <c r="R526" i="1" s="1"/>
  <c r="S526" i="1" s="1"/>
  <c r="E527" i="1"/>
  <c r="P527" i="1" s="1"/>
  <c r="Q527" i="1" s="1"/>
  <c r="R527" i="1" s="1"/>
  <c r="S527" i="1" s="1"/>
  <c r="E528" i="1"/>
  <c r="P528" i="1" s="1"/>
  <c r="Q528" i="1" s="1"/>
  <c r="R528" i="1" s="1"/>
  <c r="S528" i="1" s="1"/>
  <c r="E529" i="1"/>
  <c r="P529" i="1" s="1"/>
  <c r="Q529" i="1" s="1"/>
  <c r="R529" i="1" s="1"/>
  <c r="S529" i="1" s="1"/>
  <c r="E530" i="1"/>
  <c r="P530" i="1" s="1"/>
  <c r="Q530" i="1" s="1"/>
  <c r="R530" i="1" s="1"/>
  <c r="S530" i="1" s="1"/>
  <c r="E531" i="1"/>
  <c r="P531" i="1" s="1"/>
  <c r="Q531" i="1" s="1"/>
  <c r="R531" i="1" s="1"/>
  <c r="S531" i="1" s="1"/>
  <c r="E532" i="1"/>
  <c r="P532" i="1" s="1"/>
  <c r="Q532" i="1" s="1"/>
  <c r="R532" i="1" s="1"/>
  <c r="S532" i="1" s="1"/>
  <c r="E533" i="1"/>
  <c r="P533" i="1" s="1"/>
  <c r="Q533" i="1" s="1"/>
  <c r="R533" i="1" s="1"/>
  <c r="S533" i="1" s="1"/>
  <c r="E534" i="1"/>
  <c r="P534" i="1" s="1"/>
  <c r="Q534" i="1" s="1"/>
  <c r="R534" i="1" s="1"/>
  <c r="S534" i="1" s="1"/>
  <c r="E535" i="1"/>
  <c r="P535" i="1" s="1"/>
  <c r="Q535" i="1" s="1"/>
  <c r="R535" i="1" s="1"/>
  <c r="S535" i="1" s="1"/>
  <c r="E536" i="1"/>
  <c r="P536" i="1" s="1"/>
  <c r="Q536" i="1" s="1"/>
  <c r="R536" i="1" s="1"/>
  <c r="S536" i="1" s="1"/>
  <c r="E537" i="1"/>
  <c r="P537" i="1" s="1"/>
  <c r="Q537" i="1" s="1"/>
  <c r="R537" i="1" s="1"/>
  <c r="S537" i="1" s="1"/>
  <c r="E538" i="1"/>
  <c r="P538" i="1" s="1"/>
  <c r="Q538" i="1" s="1"/>
  <c r="R538" i="1" s="1"/>
  <c r="S538" i="1" s="1"/>
  <c r="E539" i="1"/>
  <c r="P539" i="1" s="1"/>
  <c r="Q539" i="1" s="1"/>
  <c r="R539" i="1" s="1"/>
  <c r="S539" i="1" s="1"/>
  <c r="E540" i="1"/>
  <c r="P540" i="1" s="1"/>
  <c r="Q540" i="1" s="1"/>
  <c r="R540" i="1" s="1"/>
  <c r="S540" i="1" s="1"/>
  <c r="E541" i="1"/>
  <c r="P541" i="1" s="1"/>
  <c r="Q541" i="1" s="1"/>
  <c r="R541" i="1" s="1"/>
  <c r="S541" i="1" s="1"/>
  <c r="E542" i="1"/>
  <c r="P542" i="1" s="1"/>
  <c r="Q542" i="1" s="1"/>
  <c r="R542" i="1" s="1"/>
  <c r="S542" i="1" s="1"/>
  <c r="E543" i="1"/>
  <c r="P543" i="1" s="1"/>
  <c r="Q543" i="1" s="1"/>
  <c r="R543" i="1" s="1"/>
  <c r="S543" i="1" s="1"/>
  <c r="E544" i="1"/>
  <c r="P544" i="1" s="1"/>
  <c r="Q544" i="1" s="1"/>
  <c r="R544" i="1" s="1"/>
  <c r="S544" i="1" s="1"/>
  <c r="E545" i="1"/>
  <c r="P545" i="1" s="1"/>
  <c r="Q545" i="1" s="1"/>
  <c r="R545" i="1" s="1"/>
  <c r="S545" i="1" s="1"/>
  <c r="E546" i="1"/>
  <c r="P546" i="1" s="1"/>
  <c r="Q546" i="1" s="1"/>
  <c r="R546" i="1" s="1"/>
  <c r="S546" i="1" s="1"/>
  <c r="E547" i="1"/>
  <c r="P547" i="1" s="1"/>
  <c r="Q547" i="1" s="1"/>
  <c r="R547" i="1" s="1"/>
  <c r="S547" i="1" s="1"/>
  <c r="E548" i="1"/>
  <c r="P548" i="1" s="1"/>
  <c r="Q548" i="1" s="1"/>
  <c r="R548" i="1" s="1"/>
  <c r="S548" i="1" s="1"/>
  <c r="E549" i="1"/>
  <c r="P549" i="1" s="1"/>
  <c r="Q549" i="1" s="1"/>
  <c r="R549" i="1" s="1"/>
  <c r="S549" i="1" s="1"/>
  <c r="E550" i="1"/>
  <c r="P550" i="1" s="1"/>
  <c r="Q550" i="1" s="1"/>
  <c r="R550" i="1" s="1"/>
  <c r="S550" i="1" s="1"/>
  <c r="E551" i="1"/>
  <c r="P551" i="1" s="1"/>
  <c r="Q551" i="1" s="1"/>
  <c r="R551" i="1" s="1"/>
  <c r="S551" i="1" s="1"/>
  <c r="E552" i="1"/>
  <c r="P552" i="1" s="1"/>
  <c r="Q552" i="1" s="1"/>
  <c r="R552" i="1" s="1"/>
  <c r="S552" i="1" s="1"/>
  <c r="E553" i="1"/>
  <c r="P553" i="1" s="1"/>
  <c r="Q553" i="1" s="1"/>
  <c r="R553" i="1" s="1"/>
  <c r="S553" i="1" s="1"/>
  <c r="E554" i="1"/>
  <c r="P554" i="1" s="1"/>
  <c r="Q554" i="1" s="1"/>
  <c r="R554" i="1" s="1"/>
  <c r="S554" i="1" s="1"/>
  <c r="E555" i="1"/>
  <c r="P555" i="1" s="1"/>
  <c r="Q555" i="1" s="1"/>
  <c r="R555" i="1" s="1"/>
  <c r="S555" i="1" s="1"/>
  <c r="E556" i="1"/>
  <c r="P556" i="1" s="1"/>
  <c r="Q556" i="1" s="1"/>
  <c r="R556" i="1" s="1"/>
  <c r="S556" i="1" s="1"/>
  <c r="E557" i="1"/>
  <c r="P557" i="1" s="1"/>
  <c r="Q557" i="1" s="1"/>
  <c r="R557" i="1" s="1"/>
  <c r="S557" i="1" s="1"/>
  <c r="E558" i="1"/>
  <c r="P558" i="1" s="1"/>
  <c r="Q558" i="1" s="1"/>
  <c r="R558" i="1" s="1"/>
  <c r="S558" i="1" s="1"/>
  <c r="E559" i="1"/>
  <c r="P559" i="1" s="1"/>
  <c r="Q559" i="1" s="1"/>
  <c r="R559" i="1" s="1"/>
  <c r="S559" i="1" s="1"/>
  <c r="E560" i="1"/>
  <c r="P560" i="1" s="1"/>
  <c r="Q560" i="1" s="1"/>
  <c r="R560" i="1" s="1"/>
  <c r="S560" i="1" s="1"/>
  <c r="E561" i="1"/>
  <c r="P561" i="1" s="1"/>
  <c r="Q561" i="1" s="1"/>
  <c r="R561" i="1" s="1"/>
  <c r="S561" i="1" s="1"/>
  <c r="E562" i="1"/>
  <c r="P562" i="1" s="1"/>
  <c r="Q562" i="1" s="1"/>
  <c r="R562" i="1" s="1"/>
  <c r="S562" i="1" s="1"/>
  <c r="E563" i="1"/>
  <c r="P563" i="1" s="1"/>
  <c r="Q563" i="1" s="1"/>
  <c r="R563" i="1" s="1"/>
  <c r="S563" i="1" s="1"/>
  <c r="E564" i="1"/>
  <c r="P564" i="1" s="1"/>
  <c r="Q564" i="1" s="1"/>
  <c r="R564" i="1" s="1"/>
  <c r="S564" i="1" s="1"/>
  <c r="E565" i="1"/>
  <c r="P565" i="1" s="1"/>
  <c r="Q565" i="1" s="1"/>
  <c r="R565" i="1" s="1"/>
  <c r="S565" i="1" s="1"/>
  <c r="E566" i="1"/>
  <c r="P566" i="1" s="1"/>
  <c r="Q566" i="1" s="1"/>
  <c r="R566" i="1" s="1"/>
  <c r="S566" i="1" s="1"/>
  <c r="E567" i="1"/>
  <c r="P567" i="1" s="1"/>
  <c r="Q567" i="1" s="1"/>
  <c r="R567" i="1" s="1"/>
  <c r="S567" i="1" s="1"/>
  <c r="E568" i="1"/>
  <c r="P568" i="1" s="1"/>
  <c r="Q568" i="1" s="1"/>
  <c r="R568" i="1" s="1"/>
  <c r="S568" i="1" s="1"/>
  <c r="E569" i="1"/>
  <c r="P569" i="1" s="1"/>
  <c r="Q569" i="1" s="1"/>
  <c r="R569" i="1" s="1"/>
  <c r="S569" i="1" s="1"/>
  <c r="E570" i="1"/>
  <c r="P570" i="1" s="1"/>
  <c r="Q570" i="1" s="1"/>
  <c r="R570" i="1" s="1"/>
  <c r="S570" i="1" s="1"/>
  <c r="E571" i="1"/>
  <c r="P571" i="1" s="1"/>
  <c r="Q571" i="1" s="1"/>
  <c r="R571" i="1" s="1"/>
  <c r="S571" i="1" s="1"/>
  <c r="E572" i="1"/>
  <c r="P572" i="1" s="1"/>
  <c r="Q572" i="1" s="1"/>
  <c r="R572" i="1" s="1"/>
  <c r="S572" i="1" s="1"/>
  <c r="E573" i="1"/>
  <c r="P573" i="1" s="1"/>
  <c r="Q573" i="1" s="1"/>
  <c r="R573" i="1" s="1"/>
  <c r="S573" i="1" s="1"/>
  <c r="E574" i="1"/>
  <c r="P574" i="1" s="1"/>
  <c r="Q574" i="1" s="1"/>
  <c r="R574" i="1" s="1"/>
  <c r="S574" i="1" s="1"/>
  <c r="E575" i="1"/>
  <c r="P575" i="1" s="1"/>
  <c r="Q575" i="1" s="1"/>
  <c r="R575" i="1" s="1"/>
  <c r="S575" i="1" s="1"/>
  <c r="E576" i="1"/>
  <c r="P576" i="1" s="1"/>
  <c r="Q576" i="1" s="1"/>
  <c r="R576" i="1" s="1"/>
  <c r="S576" i="1" s="1"/>
  <c r="E577" i="1"/>
  <c r="P577" i="1" s="1"/>
  <c r="Q577" i="1" s="1"/>
  <c r="R577" i="1" s="1"/>
  <c r="S577" i="1" s="1"/>
  <c r="E578" i="1"/>
  <c r="P578" i="1" s="1"/>
  <c r="Q578" i="1" s="1"/>
  <c r="R578" i="1" s="1"/>
  <c r="S578" i="1" s="1"/>
  <c r="E579" i="1"/>
  <c r="P579" i="1" s="1"/>
  <c r="Q579" i="1" s="1"/>
  <c r="R579" i="1" s="1"/>
  <c r="S579" i="1" s="1"/>
  <c r="E580" i="1"/>
  <c r="P580" i="1" s="1"/>
  <c r="Q580" i="1" s="1"/>
  <c r="R580" i="1" s="1"/>
  <c r="S580" i="1" s="1"/>
  <c r="E581" i="1"/>
  <c r="P581" i="1" s="1"/>
  <c r="Q581" i="1" s="1"/>
  <c r="R581" i="1" s="1"/>
  <c r="S581" i="1" s="1"/>
  <c r="E582" i="1"/>
  <c r="P582" i="1" s="1"/>
  <c r="Q582" i="1" s="1"/>
  <c r="R582" i="1" s="1"/>
  <c r="S582" i="1" s="1"/>
  <c r="E583" i="1"/>
  <c r="P583" i="1" s="1"/>
  <c r="Q583" i="1" s="1"/>
  <c r="R583" i="1" s="1"/>
  <c r="S583" i="1" s="1"/>
  <c r="E584" i="1"/>
  <c r="P584" i="1" s="1"/>
  <c r="Q584" i="1" s="1"/>
  <c r="R584" i="1" s="1"/>
  <c r="S584" i="1" s="1"/>
  <c r="E585" i="1"/>
  <c r="P585" i="1" s="1"/>
  <c r="Q585" i="1" s="1"/>
  <c r="R585" i="1" s="1"/>
  <c r="S585" i="1" s="1"/>
  <c r="E586" i="1"/>
  <c r="P586" i="1" s="1"/>
  <c r="Q586" i="1" s="1"/>
  <c r="R586" i="1" s="1"/>
  <c r="S586" i="1" s="1"/>
  <c r="E587" i="1"/>
  <c r="P587" i="1" s="1"/>
  <c r="Q587" i="1" s="1"/>
  <c r="R587" i="1" s="1"/>
  <c r="S587" i="1" s="1"/>
  <c r="E588" i="1"/>
  <c r="P588" i="1" s="1"/>
  <c r="Q588" i="1" s="1"/>
  <c r="R588" i="1" s="1"/>
  <c r="S588" i="1" s="1"/>
  <c r="E589" i="1"/>
  <c r="P589" i="1" s="1"/>
  <c r="Q589" i="1" s="1"/>
  <c r="R589" i="1" s="1"/>
  <c r="S589" i="1" s="1"/>
  <c r="E590" i="1"/>
  <c r="P590" i="1" s="1"/>
  <c r="Q590" i="1" s="1"/>
  <c r="R590" i="1" s="1"/>
  <c r="S590" i="1" s="1"/>
  <c r="E591" i="1"/>
  <c r="P591" i="1" s="1"/>
  <c r="Q591" i="1" s="1"/>
  <c r="R591" i="1" s="1"/>
  <c r="S591" i="1" s="1"/>
  <c r="E2" i="1"/>
  <c r="P2" i="1" s="1"/>
  <c r="Q2" i="1" s="1"/>
  <c r="R2" i="1" s="1"/>
  <c r="S2" i="1" s="1"/>
  <c r="H423" i="1"/>
  <c r="N423" i="1" s="1"/>
  <c r="H424" i="1"/>
  <c r="N424" i="1" s="1"/>
  <c r="H425" i="1"/>
  <c r="N425" i="1" s="1"/>
  <c r="H426" i="1"/>
  <c r="I426" i="1" s="1"/>
  <c r="K426" i="1" s="1"/>
  <c r="H427" i="1"/>
  <c r="I427" i="1" s="1"/>
  <c r="H428" i="1"/>
  <c r="I428" i="1" s="1"/>
  <c r="H429" i="1"/>
  <c r="I429" i="1" s="1"/>
  <c r="H430" i="1"/>
  <c r="I430" i="1" s="1"/>
  <c r="H431" i="1"/>
  <c r="N431" i="1" s="1"/>
  <c r="H422" i="1"/>
  <c r="N42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61" i="1"/>
  <c r="I61" i="1" s="1"/>
  <c r="J61" i="1" s="1"/>
  <c r="H60" i="1"/>
  <c r="I60" i="1" s="1"/>
  <c r="H59" i="1"/>
  <c r="I59" i="1" s="1"/>
  <c r="H58" i="1"/>
  <c r="I58" i="1" s="1"/>
  <c r="H57" i="1"/>
  <c r="I57" i="1" s="1"/>
  <c r="J57" i="1" s="1"/>
  <c r="H56" i="1"/>
  <c r="I56" i="1" s="1"/>
  <c r="H55" i="1"/>
  <c r="I55" i="1" s="1"/>
  <c r="H54" i="1"/>
  <c r="I54" i="1" s="1"/>
  <c r="H53" i="1"/>
  <c r="I53" i="1" s="1"/>
  <c r="J53" i="1" s="1"/>
  <c r="H52" i="1"/>
  <c r="I5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F23" i="2"/>
  <c r="F52" i="2"/>
  <c r="F49" i="2"/>
  <c r="F10" i="2"/>
  <c r="F38" i="2"/>
  <c r="F36" i="2"/>
  <c r="F30" i="2"/>
  <c r="F40" i="2"/>
  <c r="F44" i="2"/>
  <c r="F24" i="2"/>
  <c r="F58" i="2"/>
  <c r="F34" i="2"/>
  <c r="F33" i="2"/>
  <c r="F6" i="2"/>
  <c r="F14" i="2"/>
  <c r="F46" i="2"/>
  <c r="F45" i="2"/>
  <c r="F12" i="2"/>
  <c r="F60" i="2"/>
  <c r="F20" i="2"/>
  <c r="F16" i="2"/>
  <c r="F42" i="2"/>
  <c r="F56" i="2"/>
  <c r="F50" i="2"/>
  <c r="F47" i="2"/>
  <c r="F13" i="2"/>
  <c r="F39" i="2"/>
  <c r="F29" i="2"/>
  <c r="F35" i="2"/>
  <c r="F53" i="2"/>
  <c r="F41" i="2"/>
  <c r="F8" i="2"/>
  <c r="F37" i="2"/>
  <c r="F32" i="2"/>
  <c r="F28" i="2"/>
  <c r="F43" i="2"/>
  <c r="F11" i="2"/>
  <c r="F15" i="2"/>
  <c r="F26" i="2"/>
  <c r="F19" i="2"/>
  <c r="F7" i="2"/>
  <c r="F2" i="2"/>
  <c r="F9" i="2"/>
  <c r="F27" i="2"/>
  <c r="F4" i="2"/>
  <c r="F51" i="2"/>
  <c r="F3" i="2"/>
  <c r="F17" i="2"/>
  <c r="F18" i="2"/>
  <c r="F31" i="2"/>
  <c r="F21" i="2"/>
  <c r="F59" i="2"/>
  <c r="F55" i="2"/>
  <c r="F48" i="2"/>
  <c r="F57" i="2"/>
  <c r="F5" i="2"/>
  <c r="F54" i="2"/>
  <c r="F22" i="2"/>
  <c r="F25" i="2"/>
  <c r="Q74" i="1"/>
  <c r="R74" i="1" s="1"/>
  <c r="S74" i="1" s="1"/>
  <c r="Q81" i="1"/>
  <c r="R81" i="1" s="1"/>
  <c r="S81" i="1" s="1"/>
  <c r="I425" i="1" l="1"/>
  <c r="K425" i="1" s="1"/>
  <c r="I424" i="1"/>
  <c r="J424" i="1" s="1"/>
  <c r="I423" i="1"/>
  <c r="J423" i="1" s="1"/>
  <c r="I422" i="1"/>
  <c r="J422" i="1" s="1"/>
  <c r="N427" i="1"/>
  <c r="N426" i="1"/>
  <c r="I431" i="1"/>
  <c r="J431" i="1" s="1"/>
  <c r="N252" i="1"/>
  <c r="N261" i="1"/>
  <c r="N260" i="1"/>
  <c r="N428" i="1"/>
  <c r="N253" i="1"/>
  <c r="J425" i="1"/>
  <c r="N254" i="1"/>
  <c r="J429" i="1"/>
  <c r="K429" i="1"/>
  <c r="J428" i="1"/>
  <c r="K428" i="1"/>
  <c r="K427" i="1"/>
  <c r="J427" i="1"/>
  <c r="J430" i="1"/>
  <c r="K430" i="1"/>
  <c r="N430" i="1"/>
  <c r="N256" i="1"/>
  <c r="J426" i="1"/>
  <c r="N429" i="1"/>
  <c r="K423" i="1"/>
  <c r="N255" i="1"/>
  <c r="N259" i="1"/>
  <c r="N258" i="1"/>
  <c r="N257" i="1"/>
  <c r="K155" i="1"/>
  <c r="J155" i="1"/>
  <c r="K156" i="1"/>
  <c r="J156" i="1"/>
  <c r="K157" i="1"/>
  <c r="J157" i="1"/>
  <c r="K152" i="1"/>
  <c r="J152" i="1"/>
  <c r="K160" i="1"/>
  <c r="J160" i="1"/>
  <c r="K153" i="1"/>
  <c r="J153" i="1"/>
  <c r="K161" i="1"/>
  <c r="J161" i="1"/>
  <c r="K154" i="1"/>
  <c r="J154" i="1"/>
  <c r="K158" i="1"/>
  <c r="J158" i="1"/>
  <c r="K159" i="1"/>
  <c r="J159" i="1"/>
  <c r="K134" i="1"/>
  <c r="J134" i="1"/>
  <c r="K135" i="1"/>
  <c r="J135" i="1"/>
  <c r="K136" i="1"/>
  <c r="J136" i="1"/>
  <c r="K137" i="1"/>
  <c r="J137" i="1"/>
  <c r="K138" i="1"/>
  <c r="J138" i="1"/>
  <c r="K132" i="1"/>
  <c r="J132" i="1"/>
  <c r="K140" i="1"/>
  <c r="J140" i="1"/>
  <c r="K139" i="1"/>
  <c r="J139" i="1"/>
  <c r="K133" i="1"/>
  <c r="J133" i="1"/>
  <c r="K141" i="1"/>
  <c r="J141" i="1"/>
  <c r="K144" i="1"/>
  <c r="J144" i="1"/>
  <c r="K145" i="1"/>
  <c r="J145" i="1"/>
  <c r="K146" i="1"/>
  <c r="J146" i="1"/>
  <c r="K147" i="1"/>
  <c r="J147" i="1"/>
  <c r="K148" i="1"/>
  <c r="J148" i="1"/>
  <c r="K149" i="1"/>
  <c r="J149" i="1"/>
  <c r="K142" i="1"/>
  <c r="J142" i="1"/>
  <c r="K150" i="1"/>
  <c r="J150" i="1"/>
  <c r="K143" i="1"/>
  <c r="J143" i="1"/>
  <c r="K151" i="1"/>
  <c r="J151" i="1"/>
  <c r="J59" i="1"/>
  <c r="K59" i="1"/>
  <c r="J55" i="1"/>
  <c r="K55" i="1"/>
  <c r="K53" i="1"/>
  <c r="K57" i="1"/>
  <c r="K61" i="1"/>
  <c r="K54" i="1"/>
  <c r="J54" i="1"/>
  <c r="K58" i="1"/>
  <c r="J58" i="1"/>
  <c r="K52" i="1"/>
  <c r="J52" i="1"/>
  <c r="K60" i="1"/>
  <c r="J60" i="1"/>
  <c r="K56" i="1"/>
  <c r="J56" i="1"/>
  <c r="K255" i="1"/>
  <c r="J255" i="1"/>
  <c r="R15" i="1"/>
  <c r="S15" i="1" s="1"/>
  <c r="K256" i="1"/>
  <c r="J256" i="1"/>
  <c r="K257" i="1"/>
  <c r="J257" i="1"/>
  <c r="J258" i="1"/>
  <c r="K258" i="1"/>
  <c r="K254" i="1"/>
  <c r="J254" i="1"/>
  <c r="K259" i="1"/>
  <c r="J259" i="1"/>
  <c r="K252" i="1"/>
  <c r="J252" i="1"/>
  <c r="K260" i="1"/>
  <c r="J260" i="1"/>
  <c r="K253" i="1"/>
  <c r="J253" i="1"/>
  <c r="K261" i="1"/>
  <c r="J261" i="1"/>
  <c r="S14" i="1"/>
  <c r="S12" i="1"/>
  <c r="K424" i="1" l="1"/>
  <c r="K422" i="1"/>
  <c r="K431" i="1"/>
</calcChain>
</file>

<file path=xl/sharedStrings.xml><?xml version="1.0" encoding="utf-8"?>
<sst xmlns="http://schemas.openxmlformats.org/spreadsheetml/2006/main" count="1663" uniqueCount="444">
  <si>
    <t>Code</t>
  </si>
  <si>
    <t>Species</t>
  </si>
  <si>
    <t>Cohort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</si>
  <si>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</si>
  <si>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</si>
  <si>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</si>
  <si>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</si>
  <si>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</si>
  <si>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</si>
  <si>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</si>
  <si>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</si>
  <si>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</si>
  <si>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</si>
  <si>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</si>
  <si>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</si>
  <si>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</si>
  <si>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</si>
  <si>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</si>
  <si>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</si>
  <si>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</si>
  <si>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</si>
  <si>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</si>
  <si>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</si>
  <si>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</si>
  <si>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</si>
  <si>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</si>
  <si>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</si>
  <si>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</si>
  <si>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</si>
  <si>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</si>
  <si>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</si>
  <si>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</si>
  <si>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</si>
  <si>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</si>
  <si>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</si>
  <si>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</si>
  <si>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</si>
  <si>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</si>
  <si>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</si>
  <si>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</si>
  <si>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</si>
  <si>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</si>
  <si>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</si>
  <si>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</si>
  <si>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</si>
  <si>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</si>
  <si>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</si>
  <si>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</si>
  <si>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</si>
  <si>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</si>
  <si>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</si>
  <si>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</si>
  <si>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</si>
  <si>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</si>
  <si>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</si>
  <si>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</si>
  <si>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</si>
  <si>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</si>
  <si>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</si>
  <si>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</si>
  <si>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</si>
  <si>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</si>
  <si>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</si>
  <si>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</si>
  <si>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</si>
  <si>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</si>
  <si>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</si>
  <si>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</si>
  <si>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</si>
  <si>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</si>
  <si>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</si>
  <si>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</si>
  <si>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</si>
  <si>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</si>
  <si>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</si>
  <si>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</si>
  <si>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</si>
  <si>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</si>
  <si>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</si>
  <si>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</si>
  <si>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</si>
  <si>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</si>
  <si>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</si>
  <si>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</si>
  <si>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</si>
  <si>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</si>
  <si>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</si>
  <si>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</si>
  <si>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</si>
  <si>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</si>
  <si>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</si>
  <si>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</si>
  <si>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</si>
  <si>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</si>
  <si>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</si>
  <si>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</si>
  <si>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</si>
  <si>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</si>
  <si>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</si>
  <si>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</si>
  <si>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</si>
  <si>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</si>
  <si>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</si>
  <si>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</si>
  <si>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</si>
  <si>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</si>
  <si>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</si>
  <si>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</si>
  <si>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</si>
  <si>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</si>
  <si>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</si>
  <si>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</si>
  <si>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</si>
  <si>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</si>
  <si>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</si>
  <si>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</si>
  <si>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</si>
  <si>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</si>
  <si>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grams</t>
  </si>
  <si>
    <t>vbert_cm</t>
  </si>
  <si>
    <t>SN_mg</t>
  </si>
  <si>
    <t>RN_mg</t>
  </si>
  <si>
    <t>age</t>
  </si>
  <si>
    <t>numyrs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</si>
  <si>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</si>
  <si>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</si>
  <si>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</si>
  <si>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</si>
  <si>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</si>
  <si>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</si>
  <si>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</si>
  <si>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</si>
  <si>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</si>
  <si>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</si>
  <si>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</si>
  <si>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</si>
  <si>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</si>
  <si>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</si>
  <si>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</si>
  <si>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</si>
  <si>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</si>
  <si>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</si>
  <si>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</si>
  <si>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</si>
  <si>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</si>
  <si>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</si>
  <si>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</si>
  <si>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</si>
  <si>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</si>
  <si>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</si>
  <si>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</si>
  <si>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</si>
  <si>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</si>
  <si>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</si>
  <si>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</si>
  <si>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</si>
  <si>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</si>
  <si>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</si>
  <si>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</si>
  <si>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</si>
  <si>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</si>
  <si>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</si>
  <si>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</si>
  <si>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</si>
  <si>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</si>
  <si>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</si>
  <si>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</si>
  <si>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</si>
  <si>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</si>
  <si>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</si>
  <si>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</si>
  <si>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</si>
  <si>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</si>
  <si>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</si>
  <si>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</si>
  <si>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</si>
  <si>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</si>
  <si>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</si>
  <si>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</si>
  <si>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</si>
  <si>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</si>
  <si>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</si>
  <si>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</si>
  <si>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FLA</t>
  </si>
  <si>
    <t>MPF</t>
  </si>
  <si>
    <t>BPF</t>
  </si>
  <si>
    <t>FDE</t>
  </si>
  <si>
    <t>FDF</t>
  </si>
  <si>
    <t>SK</t>
  </si>
  <si>
    <t>Age of maturity</t>
  </si>
  <si>
    <t>yrs/cohort</t>
  </si>
  <si>
    <t>num cohorts</t>
  </si>
  <si>
    <t>max age</t>
  </si>
  <si>
    <t>Mesopelagic_Mig_Fish</t>
  </si>
  <si>
    <t>Benthopelagic_Fish</t>
  </si>
  <si>
    <t>Misc_Demersal_Fish</t>
  </si>
  <si>
    <t>Shallow_Demersal_Fish</t>
  </si>
  <si>
    <t>Other_Flatfish</t>
  </si>
  <si>
    <t>Northeast_skate_complex</t>
  </si>
  <si>
    <t>fishbase mean</t>
  </si>
  <si>
    <t>NOAA mean Messeck 1985</t>
  </si>
  <si>
    <t>NOAA mean 2012 SAW</t>
  </si>
  <si>
    <t>NOAA NEFSC</t>
  </si>
  <si>
    <t>fishbase USA GOM GBK</t>
  </si>
  <si>
    <t>fishbase NC</t>
  </si>
  <si>
    <t>fishbase GBK-Delaware region</t>
  </si>
  <si>
    <t>fishbase USA NW Atlantic</t>
  </si>
  <si>
    <t>fishbase NES</t>
  </si>
  <si>
    <t>fishbase NW Atlantic</t>
  </si>
  <si>
    <t>Fishbase SNE</t>
  </si>
  <si>
    <t>fishbase NE coast USA</t>
  </si>
  <si>
    <t>fisbase USA NES</t>
  </si>
  <si>
    <t>Fishbase NW Atlantic canada</t>
  </si>
  <si>
    <t>fishbase NW Atlantic USA</t>
  </si>
  <si>
    <t>fishbase Baltic Sea max length 150 cm</t>
  </si>
  <si>
    <t>fishbase Buzzard Bay</t>
  </si>
  <si>
    <t>fishbase W N Atlantic</t>
  </si>
  <si>
    <t>fishbase Chesapeake Bay</t>
  </si>
  <si>
    <t>fishbase S MAB</t>
  </si>
  <si>
    <t>fishbase aggregate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</si>
  <si>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</si>
  <si>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</si>
  <si>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</si>
  <si>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</si>
  <si>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</si>
  <si>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used values from plaice with max size of 41 cm</t>
  </si>
  <si>
    <t>fishbase aggregae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</si>
  <si>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</si>
  <si>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</si>
  <si>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</si>
  <si>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</si>
  <si>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</si>
  <si>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</si>
  <si>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</si>
  <si>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</si>
  <si>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</si>
  <si>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</si>
  <si>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</si>
  <si>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</si>
  <si>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</si>
  <si>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</si>
  <si>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</si>
  <si>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</si>
  <si>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</si>
  <si>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</si>
  <si>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</si>
  <si>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Linf</t>
  </si>
  <si>
    <t>K</t>
  </si>
  <si>
    <t>To</t>
  </si>
  <si>
    <t>location</t>
  </si>
  <si>
    <t>labrador sea</t>
  </si>
  <si>
    <t>http://www.fishbase.org/Summary/SpeciesSummary.php?ID=252&amp;AT=capelin</t>
  </si>
  <si>
    <t>Brazil</t>
  </si>
  <si>
    <t>http://www.fishbase.org/Summary/SpeciesSummary.php?ID=1060&amp;AT=silverstripe+halfbeak</t>
  </si>
  <si>
    <t>http://www.fishbase.org/Summary/SpeciesSummary.php?ID=54736&amp;AT=chub+mackerel</t>
  </si>
  <si>
    <t>aggregate</t>
  </si>
  <si>
    <t>http://www.fishbase.org/Summary/SpeciesSummary.php?ID=3821&amp;AT=northern+sand+lance</t>
  </si>
  <si>
    <t>http://www.fishbase.org/Summary/SpeciesSummary.php?ID=1084&amp;AT=atlantic+saury</t>
  </si>
  <si>
    <t>Italy</t>
  </si>
  <si>
    <t>http://www.fishbase.org/Summary/SpeciesSummary.php?ID=993&amp;AT=mackerel+scad</t>
  </si>
  <si>
    <t>max length cm</t>
  </si>
  <si>
    <t>agg</t>
  </si>
  <si>
    <t>http://www.fishbase.org/Summary/SpeciesSummary.php?ID=994&amp;AT=round+scad</t>
  </si>
  <si>
    <t>http://www.fishbase.org/Summary/SpeciesSummary.php?ID=387&amp;AT=bigeye+scad</t>
  </si>
  <si>
    <t>http://www.fishbase.se/Summary/SpeciesSummary.php?ID=369&amp;AT=rough+scad</t>
  </si>
  <si>
    <t>http://www.fishbase.se/Summary/SpeciesSummary.php?ID=961&amp;AT=Silver%20rag</t>
  </si>
  <si>
    <t>NA</t>
  </si>
  <si>
    <t>http://www.fishbase.se/Summary/SpeciesSummary.php?ID=1486&amp;AT=atlantic+thread+herring</t>
  </si>
  <si>
    <t>Gulf Mexico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</si>
  <si>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</si>
  <si>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</si>
  <si>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</si>
  <si>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NW Florida</t>
  </si>
  <si>
    <t>http://www.fishbase.se/Summary/SpeciesSummary.php?ID=1086&amp;AT=white+mullet</t>
  </si>
  <si>
    <t>Mexico</t>
  </si>
  <si>
    <t>http://www.fishbase.se/Summary/SpeciesSummary.php?ID=339&amp;AT=atlantic+silverside</t>
  </si>
  <si>
    <t>http://www.fishbase.se/Summary/SpeciesSummary.php?ID=2700&amp;AT=atlantic+argentine</t>
  </si>
  <si>
    <t>Rockall Bank</t>
  </si>
  <si>
    <t>http://www.fishbase.se/Summary/SpeciesSummary.php?ID=28143&amp;AT=harvestfish</t>
  </si>
  <si>
    <t>ATLANTIC CROAKER</t>
  </si>
  <si>
    <t>BLACK DRUM</t>
  </si>
  <si>
    <t>SPOT</t>
  </si>
  <si>
    <t>source</t>
  </si>
  <si>
    <t>http://www.fishbase.se/Summary/SpeciesSummary.php?ID=408&amp;AT=atlantic+croaker</t>
  </si>
  <si>
    <t>http://www.fishbase.se/Summary/SpeciesSummary.php?ID=425&amp;AT=black+drum</t>
  </si>
  <si>
    <t>Texas</t>
  </si>
  <si>
    <t>http://www.fishbase.se/Summary/SpeciesSummary.php?ID=429&amp;AT=spot</t>
  </si>
  <si>
    <t>Chesapeake Bay</t>
  </si>
  <si>
    <t>To (yrs)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</si>
  <si>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</si>
  <si>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</si>
  <si>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</si>
  <si>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</si>
  <si>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</si>
  <si>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</si>
  <si>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</si>
  <si>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</si>
  <si>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</si>
  <si>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</si>
  <si>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</si>
  <si>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</si>
  <si>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</si>
  <si>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</si>
  <si>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</si>
  <si>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</si>
  <si>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</si>
  <si>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</si>
  <si>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</si>
  <si>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</si>
  <si>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</si>
  <si>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</si>
  <si>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</si>
  <si>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</si>
  <si>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</si>
  <si>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</si>
  <si>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</si>
  <si>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</si>
  <si>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</si>
  <si>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</si>
  <si>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</si>
  <si>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</si>
  <si>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</si>
  <si>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</si>
  <si>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</si>
  <si>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</si>
  <si>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</si>
  <si>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</si>
  <si>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</si>
  <si>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</si>
  <si>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</si>
  <si>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</si>
  <si>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</si>
  <si>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</si>
  <si>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</si>
  <si>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</si>
  <si>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</si>
  <si>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</si>
  <si>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</si>
  <si>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</si>
  <si>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</si>
  <si>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</si>
  <si>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</si>
  <si>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</si>
  <si>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</si>
  <si>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</si>
  <si>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</si>
  <si>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</si>
  <si>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</si>
  <si>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</si>
  <si>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</si>
  <si>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</si>
  <si>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</si>
  <si>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</si>
  <si>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</si>
  <si>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</si>
  <si>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</si>
  <si>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</si>
  <si>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</si>
  <si>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</si>
  <si>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</si>
  <si>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</si>
  <si>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</si>
  <si>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</si>
  <si>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</si>
  <si>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</si>
  <si>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</si>
  <si>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</si>
  <si>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</si>
  <si>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</si>
  <si>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</si>
  <si>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</si>
  <si>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</si>
  <si>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</si>
  <si>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</si>
  <si>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</si>
  <si>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</si>
  <si>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</si>
  <si>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</si>
  <si>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</si>
  <si>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</si>
  <si>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HOGCHOKER</t>
  </si>
  <si>
    <t>GULF STREAM FLOUNDER</t>
  </si>
  <si>
    <t>DEEPWATER FLOUNDER</t>
  </si>
  <si>
    <t>LANTERNFISH UNCL</t>
  </si>
  <si>
    <t>WEITZMANS PEARLSIDES</t>
  </si>
  <si>
    <t>SPOTTED LANTERNFISH</t>
  </si>
  <si>
    <t>HORNED LANTERNFISH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</si>
  <si>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</si>
  <si>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</si>
  <si>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</si>
  <si>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</si>
  <si>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</si>
  <si>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</si>
  <si>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</si>
  <si>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</si>
  <si>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</si>
  <si>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</si>
  <si>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</si>
  <si>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</si>
  <si>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</si>
  <si>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</si>
  <si>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</si>
  <si>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</si>
  <si>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</si>
  <si>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</si>
  <si>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TURTLE,GREEN(SEA)</t>
  </si>
  <si>
    <t>TURTLE, KEMPS RIDLEY</t>
  </si>
  <si>
    <t>TURTLES,SLIDERS</t>
  </si>
  <si>
    <t>TURTLE, LEATHERBACK</t>
  </si>
  <si>
    <t>TURTLE,LOGGERHEAD(SEA)</t>
  </si>
  <si>
    <t>TURTLE, HAWKBILL</t>
  </si>
  <si>
    <t>TURTLES,SNAPPING</t>
  </si>
  <si>
    <t>TURTLES,UNC</t>
  </si>
  <si>
    <t>TURTLE, OLIVE RIDLEY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</si>
  <si>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</si>
  <si>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</si>
  <si>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</si>
  <si>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</si>
  <si>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</si>
  <si>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</si>
  <si>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</si>
  <si>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</si>
  <si>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</si>
  <si>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</si>
  <si>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</si>
  <si>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</si>
  <si>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</si>
  <si>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</si>
  <si>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</si>
  <si>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</si>
  <si>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</si>
  <si>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</si>
  <si>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</si>
  <si>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</si>
  <si>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</si>
  <si>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</si>
  <si>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USA</t>
  </si>
  <si>
    <t>http://www.fishbase.se/Summary/SpeciesSummary.php?ID=2700&amp;AT=herring+smelt</t>
  </si>
  <si>
    <t>(greater argentine)</t>
  </si>
  <si>
    <t>http://www.fishbase.se/Summary/SpeciesSummary.php?ID=253&amp;AT=smelt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</si>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</sst>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4" borderId="0" xfId="0" applyFill="1"/>
    <xf numFmtId="0" fontId="15" fillId="0" borderId="0" xfId="16" applyBorder="1" applyAlignment="1" applyProtection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26" Type="http://schemas.openxmlformats.org/officeDocument/2006/relationships/hyperlink" Target="http://www.fishbase.se/Summary/SpeciesSummary.php?ID=1604&amp;AT=gizzard+shad" TargetMode="External"/><Relationship Id="rId3" Type="http://schemas.openxmlformats.org/officeDocument/2006/relationships/hyperlink" Target="http://www.fishbase.org/Summary/SpeciesSummary.php?ID=252&amp;AT=capelin" TargetMode="External"/><Relationship Id="rId21" Type="http://schemas.openxmlformats.org/officeDocument/2006/relationships/hyperlink" Target="http://www.fishbase.se/Summary/SpeciesSummary.php?ID=429&amp;AT=spot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fishbase.org/Summary/SpeciesSummary.php?ID=994&amp;AT=round+scad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1584&amp;AT=american+shad" TargetMode="External"/><Relationship Id="rId33" Type="http://schemas.openxmlformats.org/officeDocument/2006/relationships/hyperlink" Target="http://www.fishbase.se/Summary/SpeciesSummary.php?ID=8425&amp;AT=threebeard+rockling" TargetMode="External"/><Relationship Id="rId2" Type="http://schemas.openxmlformats.org/officeDocument/2006/relationships/hyperlink" Target="http://www.fishbase.org/Summary/SpeciesSummary.php?ID=1060&amp;AT=silverstripe+halfbeak" TargetMode="External"/><Relationship Id="rId16" Type="http://schemas.openxmlformats.org/officeDocument/2006/relationships/hyperlink" Target="http://www.fishbase.se/Summary/SpeciesSummary.php?ID=339&amp;AT=atlantic+silverside" TargetMode="External"/><Relationship Id="rId20" Type="http://schemas.openxmlformats.org/officeDocument/2006/relationships/hyperlink" Target="http://www.fishbase.se/Summary/SpeciesSummary.php?ID=425&amp;AT=black+drum" TargetMode="External"/><Relationship Id="rId29" Type="http://schemas.openxmlformats.org/officeDocument/2006/relationships/hyperlink" Target="http://www.fishbase.se/Summary/SpeciesSummary.php?ID=253&amp;AT=smelt" TargetMode="External"/><Relationship Id="rId1" Type="http://schemas.openxmlformats.org/officeDocument/2006/relationships/hyperlink" Target="http://www.fishbase.org/Summary/SpeciesSummary.php?ID=54736&amp;AT=chub+mackerel" TargetMode="External"/><Relationship Id="rId6" Type="http://schemas.openxmlformats.org/officeDocument/2006/relationships/hyperlink" Target="http://www.fishbase.org/Summary/SpeciesSummary.php?ID=993&amp;AT=mackerel+scad" TargetMode="External"/><Relationship Id="rId11" Type="http://schemas.openxmlformats.org/officeDocument/2006/relationships/hyperlink" Target="http://www.fishbase.se/Summary/SpeciesSummary.php?ID=1486&amp;AT=atlantic+thread+herring" TargetMode="External"/><Relationship Id="rId24" Type="http://schemas.openxmlformats.org/officeDocument/2006/relationships/hyperlink" Target="http://www.fishbase.se/Summary/SpeciesSummary.php?ID=1574&amp;AT=blueback+herring" TargetMode="External"/><Relationship Id="rId32" Type="http://schemas.openxmlformats.org/officeDocument/2006/relationships/hyperlink" Target="http://www.fishbase.se/Summary/SpeciesSummary.php?ID=51&amp;AT=cusk" TargetMode="External"/><Relationship Id="rId5" Type="http://schemas.openxmlformats.org/officeDocument/2006/relationships/hyperlink" Target="http://www.fishbase.org/Summary/SpeciesSummary.php?ID=1084&amp;AT=atlantic+saury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1583&amp;AT=alewife" TargetMode="External"/><Relationship Id="rId28" Type="http://schemas.openxmlformats.org/officeDocument/2006/relationships/hyperlink" Target="http://www.fishbase.se/Summary/SpeciesSummary.php?ID=2700&amp;AT=herring+smelt" TargetMode="External"/><Relationship Id="rId10" Type="http://schemas.openxmlformats.org/officeDocument/2006/relationships/hyperlink" Target="http://www.fishbase.se/Summary/SpeciesSummary.php?ID=961&amp;AT=Silver%20rag" TargetMode="External"/><Relationship Id="rId19" Type="http://schemas.openxmlformats.org/officeDocument/2006/relationships/hyperlink" Target="http://www.fishbase.se/Summary/SpeciesSummary.php?ID=408&amp;AT=atlantic+croaker" TargetMode="External"/><Relationship Id="rId31" Type="http://schemas.openxmlformats.org/officeDocument/2006/relationships/hyperlink" Target="http://www.fishbase.se/Summary/SpeciesSummary.php?ID=1874&amp;AT=fourbeard+rockling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1455&amp;AT=round+herring" TargetMode="External"/><Relationship Id="rId27" Type="http://schemas.openxmlformats.org/officeDocument/2006/relationships/hyperlink" Target="http://www.fishbase.se/Summary/SpeciesSummary.php?ID=1582&amp;AT=hickory+shad" TargetMode="External"/><Relationship Id="rId30" Type="http://schemas.openxmlformats.org/officeDocument/2006/relationships/hyperlink" Target="http://www.fishbase.se/Summary/SpeciesSummary.php?ID=1883&amp;AT=spotted+hake" TargetMode="External"/><Relationship Id="rId8" Type="http://schemas.openxmlformats.org/officeDocument/2006/relationships/hyperlink" Target="http://www.fishbase.org/Summary/SpeciesSummary.php?ID=387&amp;AT=bigeye+sc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91"/>
  <sheetViews>
    <sheetView tabSelected="1" workbookViewId="0">
      <pane ySplit="1" topLeftCell="A95" activePane="bottomLeft" state="frozen"/>
      <selection pane="bottomLeft" activeCell="N52" sqref="N52"/>
    </sheetView>
  </sheetViews>
  <sheetFormatPr defaultRowHeight="15" x14ac:dyDescent="0.25"/>
  <cols>
    <col min="2" max="2" width="25" bestFit="1" customWidth="1"/>
    <col min="9" max="9" width="13" customWidth="1"/>
    <col min="17" max="17" width="12" bestFit="1" customWidth="1"/>
    <col min="20" max="20" width="14.85546875" customWidth="1"/>
    <col min="21" max="21" width="20" customWidth="1"/>
    <col min="22" max="22" width="22.5703125" bestFit="1" customWidth="1"/>
    <col min="23" max="23" width="15.7109375" bestFit="1" customWidth="1"/>
    <col min="24" max="24" width="22.85546875" bestFit="1" customWidth="1"/>
    <col min="25" max="25" width="15.85546875" bestFit="1" customWidth="1"/>
    <col min="26" max="26" width="15.5703125" bestFit="1" customWidth="1"/>
    <col min="27" max="27" width="12.140625" bestFit="1" customWidth="1"/>
    <col min="28" max="28" width="12.71093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119</v>
      </c>
      <c r="Q1" s="1" t="s">
        <v>118</v>
      </c>
      <c r="R1" s="1" t="s">
        <v>120</v>
      </c>
      <c r="S1" s="1" t="s">
        <v>121</v>
      </c>
    </row>
    <row r="2" spans="1:21" x14ac:dyDescent="0.25">
      <c r="A2" t="s">
        <v>12</v>
      </c>
      <c r="B2" t="s">
        <v>13</v>
      </c>
      <c r="C2">
        <v>1</v>
      </c>
      <c r="D2">
        <v>1</v>
      </c>
      <c r="E2">
        <f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P2">
        <f>13.8*(1-EXP(-0.21*(E2+1.34)))</f>
        <v>5.3575834208964013</v>
      </c>
      <c r="Q2">
        <f>L2*(P2^M2)</f>
        <v>2.4605194854032746</v>
      </c>
      <c r="R2">
        <f>Q2/20/5.7/3.65*1000</f>
        <v>5.913288837787249</v>
      </c>
      <c r="S2">
        <f>R2*2.65</f>
        <v>15.670215420136209</v>
      </c>
      <c r="U2" t="s">
        <v>227</v>
      </c>
    </row>
    <row r="3" spans="1:21" x14ac:dyDescent="0.25">
      <c r="A3" t="s">
        <v>12</v>
      </c>
      <c r="B3" t="s">
        <v>13</v>
      </c>
      <c r="C3">
        <v>2</v>
      </c>
      <c r="D3">
        <v>1</v>
      </c>
      <c r="E3">
        <f t="shared" ref="E3:E66" si="0">C3*D3</f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P3">
        <f t="shared" ref="P3:P11" si="1">13.8*(1-EXP(-0.21*(E3+1.34)))</f>
        <v>6.9567101230611028</v>
      </c>
      <c r="Q3">
        <f t="shared" ref="Q3:Q12" si="2">L3*(P3^M3)</f>
        <v>5.3868105799443802</v>
      </c>
      <c r="R3">
        <f t="shared" ref="R3:R76" si="3">Q3/20/5.7/3.65*1000</f>
        <v>12.945951886432059</v>
      </c>
      <c r="S3">
        <f t="shared" ref="S3:S76" si="4">R3*2.65</f>
        <v>34.306772499044953</v>
      </c>
    </row>
    <row r="4" spans="1:21" x14ac:dyDescent="0.25">
      <c r="A4" t="s">
        <v>12</v>
      </c>
      <c r="B4" t="s">
        <v>13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P4">
        <f t="shared" si="1"/>
        <v>8.2529370351460702</v>
      </c>
      <c r="Q4">
        <f t="shared" si="2"/>
        <v>8.9938487101930562</v>
      </c>
      <c r="R4">
        <f t="shared" si="3"/>
        <v>21.614632805078241</v>
      </c>
      <c r="S4">
        <f t="shared" si="4"/>
        <v>57.278776933457337</v>
      </c>
    </row>
    <row r="5" spans="1:21" x14ac:dyDescent="0.25">
      <c r="A5" t="s">
        <v>12</v>
      </c>
      <c r="B5" t="s">
        <v>13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P5">
        <f t="shared" si="1"/>
        <v>9.3036381492847262</v>
      </c>
      <c r="Q5">
        <f t="shared" si="2"/>
        <v>12.884821758897537</v>
      </c>
      <c r="R5">
        <f t="shared" si="3"/>
        <v>30.965685553707132</v>
      </c>
      <c r="S5">
        <f t="shared" si="4"/>
        <v>82.059066717323901</v>
      </c>
    </row>
    <row r="6" spans="1:21" x14ac:dyDescent="0.25">
      <c r="A6" t="s">
        <v>12</v>
      </c>
      <c r="B6" t="s">
        <v>13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P6">
        <f t="shared" si="1"/>
        <v>10.155319919628846</v>
      </c>
      <c r="Q6">
        <f t="shared" si="2"/>
        <v>16.757175219079862</v>
      </c>
      <c r="R6">
        <f t="shared" si="3"/>
        <v>40.271990432780257</v>
      </c>
      <c r="S6">
        <f t="shared" si="4"/>
        <v>106.72077464686768</v>
      </c>
    </row>
    <row r="7" spans="1:21" x14ac:dyDescent="0.25">
      <c r="A7" t="s">
        <v>12</v>
      </c>
      <c r="B7" t="s">
        <v>13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P7">
        <f t="shared" si="1"/>
        <v>10.845679745249786</v>
      </c>
      <c r="Q7">
        <f t="shared" si="2"/>
        <v>20.412223342122143</v>
      </c>
      <c r="R7">
        <f t="shared" si="3"/>
        <v>49.056052252156078</v>
      </c>
      <c r="S7">
        <f t="shared" si="4"/>
        <v>129.99853846821361</v>
      </c>
    </row>
    <row r="8" spans="1:21" x14ac:dyDescent="0.25">
      <c r="A8" t="s">
        <v>12</v>
      </c>
      <c r="B8" t="s">
        <v>13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P8">
        <f t="shared" si="1"/>
        <v>11.405274543948847</v>
      </c>
      <c r="Q8">
        <f t="shared" si="2"/>
        <v>23.737622253013647</v>
      </c>
      <c r="R8">
        <f t="shared" si="3"/>
        <v>57.047878522022707</v>
      </c>
      <c r="S8">
        <f t="shared" si="4"/>
        <v>151.17687808336018</v>
      </c>
    </row>
    <row r="9" spans="1:21" x14ac:dyDescent="0.25">
      <c r="A9" t="s">
        <v>12</v>
      </c>
      <c r="B9" t="s">
        <v>13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P9">
        <f t="shared" si="1"/>
        <v>11.858873271901164</v>
      </c>
      <c r="Q9">
        <f t="shared" si="2"/>
        <v>26.683959132750129</v>
      </c>
      <c r="R9">
        <f t="shared" si="3"/>
        <v>64.128716973684519</v>
      </c>
      <c r="S9">
        <f t="shared" si="4"/>
        <v>169.94109998026397</v>
      </c>
    </row>
    <row r="10" spans="1:21" x14ac:dyDescent="0.25">
      <c r="A10" t="s">
        <v>12</v>
      </c>
      <c r="B10" t="s">
        <v>13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P10">
        <f t="shared" si="1"/>
        <v>12.22655325477143</v>
      </c>
      <c r="Q10">
        <f t="shared" si="2"/>
        <v>29.243686140799834</v>
      </c>
      <c r="R10">
        <f t="shared" si="3"/>
        <v>70.280428120163023</v>
      </c>
      <c r="S10">
        <f t="shared" si="4"/>
        <v>186.24313451843202</v>
      </c>
    </row>
    <row r="11" spans="1:21" x14ac:dyDescent="0.25">
      <c r="A11" t="s">
        <v>12</v>
      </c>
      <c r="B11" t="s">
        <v>13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P11">
        <f t="shared" si="1"/>
        <v>12.524588856444653</v>
      </c>
      <c r="Q11">
        <f t="shared" si="2"/>
        <v>31.434779428319086</v>
      </c>
      <c r="R11">
        <f t="shared" si="3"/>
        <v>75.546213478296281</v>
      </c>
      <c r="S11">
        <f t="shared" si="4"/>
        <v>200.19746571748513</v>
      </c>
    </row>
    <row r="12" spans="1:21" x14ac:dyDescent="0.25">
      <c r="A12" t="s">
        <v>14</v>
      </c>
      <c r="B12" t="s">
        <v>15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2.5999999999999999E-2</v>
      </c>
      <c r="M12">
        <v>2.79</v>
      </c>
      <c r="N12">
        <v>30.046246140000001</v>
      </c>
      <c r="P12">
        <f>314.9*(1-EXP(-0.089*(E12-1.13)))</f>
        <v>48.279812187087352</v>
      </c>
      <c r="Q12">
        <f t="shared" si="2"/>
        <v>1296.2217182591039</v>
      </c>
      <c r="R12">
        <f t="shared" si="3"/>
        <v>3115.168753326373</v>
      </c>
      <c r="S12">
        <f t="shared" si="4"/>
        <v>8255.1971963148881</v>
      </c>
      <c r="U12" t="s">
        <v>227</v>
      </c>
    </row>
    <row r="13" spans="1:21" x14ac:dyDescent="0.25">
      <c r="A13" t="s">
        <v>14</v>
      </c>
      <c r="B13" t="s">
        <v>15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2.79</v>
      </c>
      <c r="N13">
        <v>145.55493849999999</v>
      </c>
      <c r="P13">
        <f t="shared" ref="P13:P21" si="5">314.9*(1-EXP(-0.089*(E13-1.13)))</f>
        <v>110.7561018826123</v>
      </c>
      <c r="Q13">
        <f t="shared" ref="Q13:Q22" si="6">L13*(P13^M13)</f>
        <v>13144.955654073328</v>
      </c>
      <c r="R13">
        <f t="shared" si="3"/>
        <v>31590.857135480237</v>
      </c>
      <c r="S13">
        <f t="shared" si="4"/>
        <v>83715.771409022622</v>
      </c>
    </row>
    <row r="14" spans="1:21" x14ac:dyDescent="0.25">
      <c r="A14" t="s">
        <v>14</v>
      </c>
      <c r="B14" t="s">
        <v>15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2.79</v>
      </c>
      <c r="N14">
        <v>181.035417</v>
      </c>
      <c r="P14">
        <f t="shared" si="5"/>
        <v>158.59251450754539</v>
      </c>
      <c r="Q14">
        <f t="shared" si="6"/>
        <v>35790.028072359688</v>
      </c>
      <c r="R14">
        <f t="shared" si="3"/>
        <v>86013.045115019675</v>
      </c>
      <c r="S14">
        <f t="shared" si="4"/>
        <v>227934.56955480212</v>
      </c>
    </row>
    <row r="15" spans="1:21" x14ac:dyDescent="0.25">
      <c r="A15" t="s">
        <v>14</v>
      </c>
      <c r="B15" t="s">
        <v>15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2.79</v>
      </c>
      <c r="N15">
        <v>197.1142183</v>
      </c>
      <c r="P15">
        <f t="shared" si="5"/>
        <v>195.21956748996291</v>
      </c>
      <c r="Q15">
        <f t="shared" si="6"/>
        <v>63904.800593289401</v>
      </c>
      <c r="R15">
        <f t="shared" si="3"/>
        <v>153580.3907553218</v>
      </c>
      <c r="S15">
        <f t="shared" si="4"/>
        <v>406988.03550160275</v>
      </c>
    </row>
    <row r="16" spans="1:21" x14ac:dyDescent="0.25">
      <c r="A16" t="s">
        <v>14</v>
      </c>
      <c r="B16" t="s">
        <v>15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2.79</v>
      </c>
      <c r="N16">
        <v>204.3636362</v>
      </c>
      <c r="P16">
        <f t="shared" si="5"/>
        <v>223.26391564573552</v>
      </c>
      <c r="Q16">
        <f t="shared" si="6"/>
        <v>92934.52141499547</v>
      </c>
      <c r="R16">
        <f t="shared" si="3"/>
        <v>223346.60277576419</v>
      </c>
      <c r="S16">
        <f t="shared" si="4"/>
        <v>591868.49735577509</v>
      </c>
    </row>
    <row r="17" spans="1:21" x14ac:dyDescent="0.25">
      <c r="A17" t="s">
        <v>14</v>
      </c>
      <c r="B17" t="s">
        <v>15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2.79</v>
      </c>
      <c r="N17">
        <v>207.62604619999999</v>
      </c>
      <c r="P17">
        <f t="shared" si="5"/>
        <v>244.73671783541019</v>
      </c>
      <c r="Q17">
        <f t="shared" si="6"/>
        <v>120072.60272624133</v>
      </c>
      <c r="R17">
        <f t="shared" si="3"/>
        <v>288566.6972512409</v>
      </c>
      <c r="S17">
        <f t="shared" si="4"/>
        <v>764701.74771578831</v>
      </c>
    </row>
    <row r="18" spans="1:21" x14ac:dyDescent="0.25">
      <c r="A18" t="s">
        <v>14</v>
      </c>
      <c r="B18" t="s">
        <v>15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2.79</v>
      </c>
      <c r="N18">
        <v>209.0929592</v>
      </c>
      <c r="P18">
        <f t="shared" si="5"/>
        <v>261.1778642409468</v>
      </c>
      <c r="Q18">
        <f t="shared" si="6"/>
        <v>143954.68698504375</v>
      </c>
      <c r="R18">
        <f t="shared" si="3"/>
        <v>345961.75675328949</v>
      </c>
      <c r="S18">
        <f t="shared" si="4"/>
        <v>916798.65539621713</v>
      </c>
    </row>
    <row r="19" spans="1:21" x14ac:dyDescent="0.25">
      <c r="A19" t="s">
        <v>14</v>
      </c>
      <c r="B19" t="s">
        <v>15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2.79</v>
      </c>
      <c r="N19">
        <v>209.75221239999999</v>
      </c>
      <c r="P19">
        <f t="shared" si="5"/>
        <v>273.76640730768594</v>
      </c>
      <c r="Q19">
        <f t="shared" si="6"/>
        <v>164158.73057242404</v>
      </c>
      <c r="R19">
        <f t="shared" si="3"/>
        <v>394517.49716996879</v>
      </c>
      <c r="S19">
        <f t="shared" si="4"/>
        <v>1045471.3675004173</v>
      </c>
    </row>
    <row r="20" spans="1:21" x14ac:dyDescent="0.25">
      <c r="A20" t="s">
        <v>14</v>
      </c>
      <c r="B20" t="s">
        <v>15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2.79</v>
      </c>
      <c r="N20">
        <v>210.0486598</v>
      </c>
      <c r="P20">
        <f t="shared" si="5"/>
        <v>283.40511574287024</v>
      </c>
      <c r="Q20">
        <f t="shared" si="6"/>
        <v>180796.82117725868</v>
      </c>
      <c r="R20">
        <f t="shared" si="3"/>
        <v>434503.29530703841</v>
      </c>
      <c r="S20">
        <f t="shared" si="4"/>
        <v>1151433.7325636516</v>
      </c>
    </row>
    <row r="21" spans="1:21" x14ac:dyDescent="0.25">
      <c r="A21" t="s">
        <v>14</v>
      </c>
      <c r="B21" t="s">
        <v>15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2.79</v>
      </c>
      <c r="N21">
        <v>210.18147250000001</v>
      </c>
      <c r="P21">
        <f t="shared" si="5"/>
        <v>290.785215235397</v>
      </c>
      <c r="Q21">
        <f t="shared" si="6"/>
        <v>194240.65083009008</v>
      </c>
      <c r="R21">
        <f t="shared" si="3"/>
        <v>466812.42689279042</v>
      </c>
      <c r="S21">
        <f t="shared" si="4"/>
        <v>1237052.9312658946</v>
      </c>
    </row>
    <row r="22" spans="1:21" x14ac:dyDescent="0.25">
      <c r="A22" t="s">
        <v>16</v>
      </c>
      <c r="B22" t="s">
        <v>17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P22">
        <f>358.7*(1-EXP(-0.092*(E22-1.929)))</f>
        <v>33.658006569474125</v>
      </c>
      <c r="Q22">
        <f t="shared" si="6"/>
        <v>708.91703154675884</v>
      </c>
      <c r="R22">
        <f t="shared" si="3"/>
        <v>1703.7179320998771</v>
      </c>
      <c r="S22">
        <f t="shared" si="4"/>
        <v>4514.8525200646745</v>
      </c>
    </row>
    <row r="23" spans="1:21" x14ac:dyDescent="0.25">
      <c r="A23" t="s">
        <v>16</v>
      </c>
      <c r="B23" t="s">
        <v>17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P23">
        <f t="shared" ref="P23:P31" si="7">358.7*(1-EXP(-0.092*(E23-1.929)))</f>
        <v>112.05393234450648</v>
      </c>
      <c r="Q23">
        <f t="shared" ref="Q23:Q32" si="8">L23*(P23^M23)</f>
        <v>24929.754124324838</v>
      </c>
      <c r="R23">
        <f t="shared" si="3"/>
        <v>59912.891430725394</v>
      </c>
      <c r="S23">
        <f t="shared" si="4"/>
        <v>158769.16229142228</v>
      </c>
    </row>
    <row r="24" spans="1:21" x14ac:dyDescent="0.25">
      <c r="A24" t="s">
        <v>16</v>
      </c>
      <c r="B24" t="s">
        <v>17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P24">
        <f t="shared" si="7"/>
        <v>171.54177454159952</v>
      </c>
      <c r="Q24">
        <f t="shared" si="8"/>
        <v>87932.348526784786</v>
      </c>
      <c r="R24">
        <f t="shared" si="3"/>
        <v>211325.03851666619</v>
      </c>
      <c r="S24">
        <f t="shared" si="4"/>
        <v>560011.35206916532</v>
      </c>
    </row>
    <row r="25" spans="1:21" x14ac:dyDescent="0.25">
      <c r="A25" t="s">
        <v>16</v>
      </c>
      <c r="B25" t="s">
        <v>17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P25">
        <f t="shared" si="7"/>
        <v>216.68191842383794</v>
      </c>
      <c r="Q25">
        <f t="shared" si="8"/>
        <v>175569.42327319883</v>
      </c>
      <c r="R25">
        <f t="shared" si="3"/>
        <v>421940.45487430628</v>
      </c>
      <c r="S25">
        <f t="shared" si="4"/>
        <v>1118142.2054169115</v>
      </c>
    </row>
    <row r="26" spans="1:21" x14ac:dyDescent="0.25">
      <c r="A26" t="s">
        <v>16</v>
      </c>
      <c r="B26" t="s">
        <v>17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P26">
        <f t="shared" si="7"/>
        <v>250.9348432981034</v>
      </c>
      <c r="Q26">
        <f t="shared" si="8"/>
        <v>271090.46444670385</v>
      </c>
      <c r="R26">
        <f t="shared" si="3"/>
        <v>651503.15896828612</v>
      </c>
      <c r="S26">
        <f t="shared" si="4"/>
        <v>1726483.3712659581</v>
      </c>
    </row>
    <row r="27" spans="1:21" x14ac:dyDescent="0.25">
      <c r="A27" t="s">
        <v>16</v>
      </c>
      <c r="B27" t="s">
        <v>17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P27">
        <f t="shared" si="7"/>
        <v>276.92640560908939</v>
      </c>
      <c r="Q27">
        <f t="shared" si="8"/>
        <v>362921.17215070536</v>
      </c>
      <c r="R27">
        <f t="shared" si="3"/>
        <v>872197.00108316599</v>
      </c>
      <c r="S27">
        <f t="shared" si="4"/>
        <v>2311322.05287039</v>
      </c>
    </row>
    <row r="28" spans="1:21" x14ac:dyDescent="0.25">
      <c r="A28" t="s">
        <v>16</v>
      </c>
      <c r="B28" t="s">
        <v>17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P28">
        <f t="shared" si="7"/>
        <v>296.64913918135215</v>
      </c>
      <c r="Q28">
        <f t="shared" si="8"/>
        <v>444890.69960510544</v>
      </c>
      <c r="R28">
        <f t="shared" si="3"/>
        <v>1069191.7798728803</v>
      </c>
      <c r="S28">
        <f t="shared" si="4"/>
        <v>2833358.2166631329</v>
      </c>
    </row>
    <row r="29" spans="1:21" x14ac:dyDescent="0.25">
      <c r="A29" t="s">
        <v>16</v>
      </c>
      <c r="B29" t="s">
        <v>17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P29">
        <f t="shared" si="7"/>
        <v>311.61500444594395</v>
      </c>
      <c r="Q29">
        <f t="shared" si="8"/>
        <v>514664.39223162003</v>
      </c>
      <c r="R29">
        <f t="shared" si="3"/>
        <v>1236876.6936592644</v>
      </c>
      <c r="S29">
        <f t="shared" si="4"/>
        <v>3277723.2381970505</v>
      </c>
    </row>
    <row r="30" spans="1:21" x14ac:dyDescent="0.25">
      <c r="A30" t="s">
        <v>16</v>
      </c>
      <c r="B30" t="s">
        <v>17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P30">
        <f t="shared" si="7"/>
        <v>322.97129652874668</v>
      </c>
      <c r="Q30">
        <f t="shared" si="8"/>
        <v>572188.33147296752</v>
      </c>
      <c r="R30">
        <f t="shared" si="3"/>
        <v>1375122.1616750001</v>
      </c>
      <c r="S30">
        <f t="shared" si="4"/>
        <v>3644073.7284387499</v>
      </c>
    </row>
    <row r="31" spans="1:21" x14ac:dyDescent="0.25">
      <c r="A31" t="s">
        <v>16</v>
      </c>
      <c r="B31" t="s">
        <v>17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P31">
        <f t="shared" si="7"/>
        <v>331.58859780667893</v>
      </c>
      <c r="Q31">
        <f t="shared" si="8"/>
        <v>618569.57439944637</v>
      </c>
      <c r="R31">
        <f t="shared" si="3"/>
        <v>1486588.7392440429</v>
      </c>
      <c r="S31">
        <f t="shared" si="4"/>
        <v>3939460.1589967133</v>
      </c>
    </row>
    <row r="32" spans="1:21" x14ac:dyDescent="0.25">
      <c r="A32" t="s">
        <v>18</v>
      </c>
      <c r="B32" t="s">
        <v>19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P32">
        <f>81.53*(1-EXP(-0.31*(E32+0.3)))</f>
        <v>27.04251454215013</v>
      </c>
      <c r="Q32">
        <f t="shared" si="8"/>
        <v>156.43329523840328</v>
      </c>
      <c r="R32">
        <f t="shared" si="3"/>
        <v>375.95120220716962</v>
      </c>
      <c r="S32">
        <f t="shared" si="4"/>
        <v>996.27068584899939</v>
      </c>
      <c r="U32" t="s">
        <v>227</v>
      </c>
    </row>
    <row r="33" spans="1:21" x14ac:dyDescent="0.25">
      <c r="A33" t="s">
        <v>18</v>
      </c>
      <c r="B33" t="s">
        <v>19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P33">
        <f t="shared" ref="P33:P41" si="9">81.53*(1-EXP(-0.31*(E33+0.3)))</f>
        <v>41.56631963862479</v>
      </c>
      <c r="Q33">
        <f t="shared" ref="Q33:Q42" si="10">L33*(P33^M33)</f>
        <v>544.18084001262002</v>
      </c>
      <c r="R33">
        <f t="shared" si="3"/>
        <v>1307.8126412223505</v>
      </c>
      <c r="S33">
        <f t="shared" si="4"/>
        <v>3465.7034992392287</v>
      </c>
    </row>
    <row r="34" spans="1:21" x14ac:dyDescent="0.25">
      <c r="A34" t="s">
        <v>18</v>
      </c>
      <c r="B34" t="s">
        <v>19</v>
      </c>
      <c r="C34">
        <v>3</v>
      </c>
      <c r="D34">
        <v>1</v>
      </c>
      <c r="E34">
        <f t="shared" si="0"/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P34">
        <f t="shared" si="9"/>
        <v>52.218760279428949</v>
      </c>
      <c r="Q34">
        <f t="shared" si="10"/>
        <v>1054.604695513153</v>
      </c>
      <c r="R34">
        <f t="shared" si="3"/>
        <v>2534.4981867655683</v>
      </c>
      <c r="S34">
        <f t="shared" si="4"/>
        <v>6716.4201949287562</v>
      </c>
    </row>
    <row r="35" spans="1:21" x14ac:dyDescent="0.25">
      <c r="A35" t="s">
        <v>18</v>
      </c>
      <c r="B35" t="s">
        <v>19</v>
      </c>
      <c r="C35">
        <v>4</v>
      </c>
      <c r="D35">
        <v>1</v>
      </c>
      <c r="E35">
        <f t="shared" si="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P35">
        <f t="shared" si="9"/>
        <v>60.031760443786673</v>
      </c>
      <c r="Q35">
        <f t="shared" si="10"/>
        <v>1580.1481796745711</v>
      </c>
      <c r="R35">
        <f t="shared" si="3"/>
        <v>3797.5202587708991</v>
      </c>
      <c r="S35">
        <f t="shared" si="4"/>
        <v>10063.428685742881</v>
      </c>
    </row>
    <row r="36" spans="1:21" x14ac:dyDescent="0.25">
      <c r="A36" t="s">
        <v>18</v>
      </c>
      <c r="B36" t="s">
        <v>19</v>
      </c>
      <c r="C36">
        <v>5</v>
      </c>
      <c r="D36">
        <v>1</v>
      </c>
      <c r="E36">
        <f t="shared" si="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P36">
        <f t="shared" si="9"/>
        <v>65.762181633314725</v>
      </c>
      <c r="Q36">
        <f t="shared" si="10"/>
        <v>2058.3712194880914</v>
      </c>
      <c r="R36">
        <f t="shared" si="3"/>
        <v>4946.8186000675105</v>
      </c>
      <c r="S36">
        <f t="shared" si="4"/>
        <v>13109.069290178903</v>
      </c>
    </row>
    <row r="37" spans="1:21" x14ac:dyDescent="0.25">
      <c r="A37" t="s">
        <v>18</v>
      </c>
      <c r="B37" t="s">
        <v>19</v>
      </c>
      <c r="C37">
        <v>6</v>
      </c>
      <c r="D37">
        <v>1</v>
      </c>
      <c r="E37">
        <f t="shared" si="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P37">
        <f t="shared" si="9"/>
        <v>69.965141612657234</v>
      </c>
      <c r="Q37">
        <f t="shared" si="10"/>
        <v>2463.4835460760773</v>
      </c>
      <c r="R37">
        <f t="shared" si="3"/>
        <v>5920.4122712715152</v>
      </c>
      <c r="S37">
        <f t="shared" si="4"/>
        <v>15689.092518869515</v>
      </c>
    </row>
    <row r="38" spans="1:21" x14ac:dyDescent="0.25">
      <c r="A38" t="s">
        <v>18</v>
      </c>
      <c r="B38" t="s">
        <v>19</v>
      </c>
      <c r="C38">
        <v>7</v>
      </c>
      <c r="D38">
        <v>1</v>
      </c>
      <c r="E38">
        <f t="shared" si="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P38">
        <f t="shared" si="9"/>
        <v>73.047789816638513</v>
      </c>
      <c r="Q38">
        <f t="shared" si="10"/>
        <v>2791.6001798030729</v>
      </c>
      <c r="R38">
        <f t="shared" si="3"/>
        <v>6708.9646234152196</v>
      </c>
      <c r="S38">
        <f t="shared" si="4"/>
        <v>17778.756252050331</v>
      </c>
    </row>
    <row r="39" spans="1:21" x14ac:dyDescent="0.25">
      <c r="A39" t="s">
        <v>18</v>
      </c>
      <c r="B39" t="s">
        <v>19</v>
      </c>
      <c r="C39">
        <v>8</v>
      </c>
      <c r="D39">
        <v>1</v>
      </c>
      <c r="E39">
        <f t="shared" si="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P39">
        <f t="shared" si="9"/>
        <v>75.308748758958842</v>
      </c>
      <c r="Q39">
        <f t="shared" si="10"/>
        <v>3049.6109460014923</v>
      </c>
      <c r="R39">
        <f t="shared" si="3"/>
        <v>7329.0337563121666</v>
      </c>
      <c r="S39">
        <f t="shared" si="4"/>
        <v>19421.939454227242</v>
      </c>
    </row>
    <row r="40" spans="1:21" x14ac:dyDescent="0.25">
      <c r="A40" t="s">
        <v>18</v>
      </c>
      <c r="B40" t="s">
        <v>19</v>
      </c>
      <c r="C40">
        <v>9</v>
      </c>
      <c r="D40">
        <v>1</v>
      </c>
      <c r="E40">
        <f t="shared" si="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P40">
        <f t="shared" si="9"/>
        <v>76.967042213351789</v>
      </c>
      <c r="Q40">
        <f t="shared" si="10"/>
        <v>3248.4530720549787</v>
      </c>
      <c r="R40">
        <f t="shared" si="3"/>
        <v>7806.9047634101871</v>
      </c>
      <c r="S40">
        <f t="shared" si="4"/>
        <v>20688.297623036997</v>
      </c>
    </row>
    <row r="41" spans="1:21" x14ac:dyDescent="0.25">
      <c r="A41" t="s">
        <v>18</v>
      </c>
      <c r="B41" t="s">
        <v>19</v>
      </c>
      <c r="C41">
        <v>10</v>
      </c>
      <c r="D41">
        <v>1</v>
      </c>
      <c r="E41">
        <f t="shared" si="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P41">
        <f t="shared" si="9"/>
        <v>78.183312500002941</v>
      </c>
      <c r="Q41">
        <f t="shared" si="10"/>
        <v>3399.5660148577499</v>
      </c>
      <c r="R41">
        <f t="shared" si="3"/>
        <v>8170.0697304920686</v>
      </c>
      <c r="S41">
        <f t="shared" si="4"/>
        <v>21650.68478580398</v>
      </c>
    </row>
    <row r="42" spans="1:21" x14ac:dyDescent="0.25">
      <c r="A42" t="s">
        <v>20</v>
      </c>
      <c r="B42" t="s">
        <v>21</v>
      </c>
      <c r="C42">
        <v>1</v>
      </c>
      <c r="D42">
        <v>7</v>
      </c>
      <c r="E42" s="3">
        <f t="shared" si="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P42">
        <f>282*(1-EXP(-0.18*(E42+1.35)))</f>
        <v>219.26578008439506</v>
      </c>
      <c r="Q42">
        <f t="shared" si="10"/>
        <v>34260.67665967525</v>
      </c>
      <c r="R42">
        <f t="shared" si="3"/>
        <v>82337.603123468507</v>
      </c>
      <c r="S42">
        <f t="shared" si="4"/>
        <v>218194.64827719153</v>
      </c>
      <c r="U42" t="s">
        <v>227</v>
      </c>
    </row>
    <row r="43" spans="1:21" x14ac:dyDescent="0.25">
      <c r="A43" t="s">
        <v>20</v>
      </c>
      <c r="B43" t="s">
        <v>21</v>
      </c>
      <c r="C43">
        <v>2</v>
      </c>
      <c r="D43">
        <v>7</v>
      </c>
      <c r="E43" s="3">
        <f t="shared" si="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P43">
        <f t="shared" ref="P43:P51" si="11">282*(1-EXP(-0.18*(E43+1.35)))</f>
        <v>264.20518592161659</v>
      </c>
      <c r="Q43">
        <f t="shared" ref="Q43:Q62" si="12">L43*(P43^M43)</f>
        <v>59938.707617156542</v>
      </c>
      <c r="R43">
        <f t="shared" si="3"/>
        <v>144048.80465550721</v>
      </c>
      <c r="S43">
        <f t="shared" si="4"/>
        <v>381729.33233709406</v>
      </c>
    </row>
    <row r="44" spans="1:21" x14ac:dyDescent="0.25">
      <c r="A44" t="s">
        <v>20</v>
      </c>
      <c r="B44" t="s">
        <v>21</v>
      </c>
      <c r="C44">
        <v>3</v>
      </c>
      <c r="D44">
        <v>7</v>
      </c>
      <c r="E44" s="3">
        <f t="shared" si="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P44">
        <f t="shared" si="11"/>
        <v>276.95242933585172</v>
      </c>
      <c r="Q44">
        <f t="shared" si="12"/>
        <v>69039.700378839218</v>
      </c>
      <c r="R44">
        <f t="shared" si="3"/>
        <v>165920.93337860904</v>
      </c>
      <c r="S44">
        <f t="shared" si="4"/>
        <v>439690.47345331393</v>
      </c>
    </row>
    <row r="45" spans="1:21" x14ac:dyDescent="0.25">
      <c r="A45" t="s">
        <v>20</v>
      </c>
      <c r="B45" t="s">
        <v>21</v>
      </c>
      <c r="C45">
        <v>4</v>
      </c>
      <c r="D45">
        <v>7</v>
      </c>
      <c r="E45" s="3">
        <f t="shared" si="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P45">
        <f t="shared" si="11"/>
        <v>280.56823625707221</v>
      </c>
      <c r="Q45">
        <f t="shared" si="12"/>
        <v>71779.2418875851</v>
      </c>
      <c r="R45">
        <f t="shared" si="3"/>
        <v>172504.78704057942</v>
      </c>
      <c r="S45">
        <f t="shared" si="4"/>
        <v>457137.68565753545</v>
      </c>
    </row>
    <row r="46" spans="1:21" x14ac:dyDescent="0.25">
      <c r="A46" t="s">
        <v>20</v>
      </c>
      <c r="B46" t="s">
        <v>21</v>
      </c>
      <c r="C46">
        <v>5</v>
      </c>
      <c r="D46">
        <v>7</v>
      </c>
      <c r="E46" s="3">
        <f t="shared" si="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P46">
        <f t="shared" si="11"/>
        <v>281.59387444932219</v>
      </c>
      <c r="Q46">
        <f t="shared" si="12"/>
        <v>72569.306178378087</v>
      </c>
      <c r="R46">
        <f t="shared" si="3"/>
        <v>174403.5236202309</v>
      </c>
      <c r="S46">
        <f t="shared" si="4"/>
        <v>462169.33759361185</v>
      </c>
    </row>
    <row r="47" spans="1:21" x14ac:dyDescent="0.25">
      <c r="A47" t="s">
        <v>20</v>
      </c>
      <c r="B47" t="s">
        <v>21</v>
      </c>
      <c r="C47">
        <v>6</v>
      </c>
      <c r="D47">
        <v>7</v>
      </c>
      <c r="E47" s="3">
        <f t="shared" si="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P47">
        <f t="shared" si="11"/>
        <v>281.88480085228576</v>
      </c>
      <c r="Q47">
        <f t="shared" si="12"/>
        <v>72794.461787243446</v>
      </c>
      <c r="R47">
        <f t="shared" si="3"/>
        <v>174944.632990251</v>
      </c>
      <c r="S47">
        <f t="shared" si="4"/>
        <v>463603.27742416516</v>
      </c>
    </row>
    <row r="48" spans="1:21" x14ac:dyDescent="0.25">
      <c r="A48" t="s">
        <v>20</v>
      </c>
      <c r="B48" t="s">
        <v>21</v>
      </c>
      <c r="C48">
        <v>7</v>
      </c>
      <c r="D48">
        <v>7</v>
      </c>
      <c r="E48" s="3">
        <f t="shared" si="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P48">
        <f t="shared" si="11"/>
        <v>281.96732329790154</v>
      </c>
      <c r="Q48">
        <f t="shared" si="12"/>
        <v>72858.412760649226</v>
      </c>
      <c r="R48">
        <f t="shared" si="3"/>
        <v>175098.3243466696</v>
      </c>
      <c r="S48">
        <f t="shared" si="4"/>
        <v>464010.55951867445</v>
      </c>
    </row>
    <row r="49" spans="1:38" x14ac:dyDescent="0.25">
      <c r="A49" t="s">
        <v>20</v>
      </c>
      <c r="B49" t="s">
        <v>21</v>
      </c>
      <c r="C49">
        <v>8</v>
      </c>
      <c r="D49">
        <v>7</v>
      </c>
      <c r="E49" s="3">
        <f t="shared" si="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P49">
        <f t="shared" si="11"/>
        <v>281.99073112187705</v>
      </c>
      <c r="Q49">
        <f t="shared" si="12"/>
        <v>72876.559528140191</v>
      </c>
      <c r="R49">
        <f t="shared" si="3"/>
        <v>175141.93590036096</v>
      </c>
      <c r="S49">
        <f t="shared" si="4"/>
        <v>464126.13013595651</v>
      </c>
    </row>
    <row r="50" spans="1:38" x14ac:dyDescent="0.25">
      <c r="A50" t="s">
        <v>20</v>
      </c>
      <c r="B50" t="s">
        <v>21</v>
      </c>
      <c r="C50">
        <v>9</v>
      </c>
      <c r="D50">
        <v>7</v>
      </c>
      <c r="E50" s="3">
        <f t="shared" si="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P50">
        <f t="shared" si="11"/>
        <v>281.9973708453993</v>
      </c>
      <c r="Q50">
        <f t="shared" si="12"/>
        <v>72881.70748032369</v>
      </c>
      <c r="R50">
        <f t="shared" si="3"/>
        <v>175154.30781140036</v>
      </c>
      <c r="S50">
        <f t="shared" si="4"/>
        <v>464158.91570021096</v>
      </c>
    </row>
    <row r="51" spans="1:38" x14ac:dyDescent="0.25">
      <c r="A51" t="s">
        <v>20</v>
      </c>
      <c r="B51" t="s">
        <v>21</v>
      </c>
      <c r="C51">
        <v>10</v>
      </c>
      <c r="D51">
        <v>7</v>
      </c>
      <c r="E51" s="3">
        <f t="shared" si="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P51">
        <f t="shared" si="11"/>
        <v>281.9992542297112</v>
      </c>
      <c r="Q51">
        <f t="shared" si="12"/>
        <v>72883.167761823832</v>
      </c>
      <c r="R51">
        <f t="shared" si="3"/>
        <v>175157.81725985062</v>
      </c>
      <c r="S51">
        <f t="shared" si="4"/>
        <v>464168.21573860414</v>
      </c>
    </row>
    <row r="52" spans="1:38" x14ac:dyDescent="0.25">
      <c r="A52" s="3" t="s">
        <v>185</v>
      </c>
      <c r="B52" t="s">
        <v>194</v>
      </c>
      <c r="C52">
        <v>1</v>
      </c>
      <c r="D52">
        <v>1</v>
      </c>
      <c r="E52">
        <f t="shared" si="0"/>
        <v>1</v>
      </c>
      <c r="F52">
        <v>49.194905069999997</v>
      </c>
      <c r="G52">
        <v>130.36649840000001</v>
      </c>
      <c r="H52">
        <f t="shared" ref="H52:H61" si="13">F52*3.65*5.7*20/1000</f>
        <v>20.469999999626999</v>
      </c>
      <c r="I52">
        <f t="shared" ref="I52:J61" si="14">H52/1000</f>
        <v>2.0469999999626998E-2</v>
      </c>
      <c r="J52">
        <f t="shared" si="14"/>
        <v>2.0469999999626999E-5</v>
      </c>
      <c r="K52">
        <f t="shared" ref="K52:K61" si="15">I52*2.20462</f>
        <v>4.5128571399177669E-2</v>
      </c>
      <c r="L52" s="4">
        <v>1.1599999999999999E-2</v>
      </c>
      <c r="M52" s="4">
        <v>3</v>
      </c>
      <c r="N52">
        <f>(H52/L52)^(1/M52)</f>
        <v>12.084256948656494</v>
      </c>
      <c r="U52" t="s">
        <v>228</v>
      </c>
      <c r="V52" t="s">
        <v>229</v>
      </c>
      <c r="W52" t="s">
        <v>230</v>
      </c>
      <c r="X52" t="s">
        <v>231</v>
      </c>
      <c r="Y52" t="s">
        <v>232</v>
      </c>
      <c r="Z52" t="s">
        <v>233</v>
      </c>
      <c r="AA52" t="s">
        <v>234</v>
      </c>
      <c r="AB52" t="s">
        <v>235</v>
      </c>
      <c r="AC52" t="s">
        <v>236</v>
      </c>
      <c r="AD52" t="s">
        <v>237</v>
      </c>
      <c r="AE52" t="s">
        <v>238</v>
      </c>
      <c r="AF52" t="s">
        <v>239</v>
      </c>
      <c r="AG52" t="s">
        <v>240</v>
      </c>
      <c r="AH52" t="s">
        <v>241</v>
      </c>
      <c r="AI52" t="s">
        <v>242</v>
      </c>
      <c r="AJ52" s="3" t="s">
        <v>243</v>
      </c>
      <c r="AK52" t="s">
        <v>244</v>
      </c>
      <c r="AL52" t="s">
        <v>245</v>
      </c>
    </row>
    <row r="53" spans="1:38" x14ac:dyDescent="0.25">
      <c r="A53" s="3" t="s">
        <v>185</v>
      </c>
      <c r="B53" t="s">
        <v>194</v>
      </c>
      <c r="C53">
        <v>2</v>
      </c>
      <c r="D53">
        <v>1</v>
      </c>
      <c r="E53">
        <f t="shared" si="0"/>
        <v>2</v>
      </c>
      <c r="F53">
        <v>86.10910835</v>
      </c>
      <c r="G53">
        <v>228.18913710000001</v>
      </c>
      <c r="H53">
        <f t="shared" si="13"/>
        <v>35.829999984435005</v>
      </c>
      <c r="I53">
        <f t="shared" si="14"/>
        <v>3.5829999984435007E-2</v>
      </c>
      <c r="J53">
        <f t="shared" si="14"/>
        <v>3.5829999984435005E-5</v>
      </c>
      <c r="K53">
        <f t="shared" si="15"/>
        <v>7.8991534565685098E-2</v>
      </c>
      <c r="L53" s="4">
        <v>1.1599999999999999E-2</v>
      </c>
      <c r="M53" s="4">
        <v>3</v>
      </c>
      <c r="N53">
        <f t="shared" ref="N53:N61" si="16">(H53/L53)^(1/M53)</f>
        <v>14.563405416509527</v>
      </c>
      <c r="T53" t="s">
        <v>260</v>
      </c>
      <c r="U53">
        <v>20</v>
      </c>
      <c r="V53">
        <v>30</v>
      </c>
      <c r="X53">
        <v>25</v>
      </c>
      <c r="Y53">
        <v>50</v>
      </c>
      <c r="Z53">
        <v>46</v>
      </c>
      <c r="AA53">
        <v>70</v>
      </c>
      <c r="AB53">
        <v>30</v>
      </c>
      <c r="AC53">
        <v>40</v>
      </c>
      <c r="AD53">
        <v>30</v>
      </c>
      <c r="AE53">
        <v>38</v>
      </c>
      <c r="AF53">
        <v>30</v>
      </c>
      <c r="AG53">
        <v>61</v>
      </c>
      <c r="AH53">
        <v>90</v>
      </c>
      <c r="AI53">
        <v>91</v>
      </c>
      <c r="AJ53">
        <v>15</v>
      </c>
      <c r="AK53">
        <v>70</v>
      </c>
      <c r="AL53">
        <v>30</v>
      </c>
    </row>
    <row r="54" spans="1:38" x14ac:dyDescent="0.25">
      <c r="A54" s="3" t="s">
        <v>185</v>
      </c>
      <c r="B54" t="s">
        <v>194</v>
      </c>
      <c r="C54">
        <v>3</v>
      </c>
      <c r="D54">
        <v>1</v>
      </c>
      <c r="E54">
        <f t="shared" si="0"/>
        <v>3</v>
      </c>
      <c r="F54">
        <v>123.02331169999999</v>
      </c>
      <c r="G54">
        <v>326.011776</v>
      </c>
      <c r="H54">
        <f t="shared" si="13"/>
        <v>51.189999998369998</v>
      </c>
      <c r="I54">
        <f t="shared" si="14"/>
        <v>5.1189999998369998E-2</v>
      </c>
      <c r="J54">
        <f t="shared" si="14"/>
        <v>5.118999999837E-5</v>
      </c>
      <c r="K54">
        <f t="shared" si="15"/>
        <v>0.11285449779640645</v>
      </c>
      <c r="L54" s="4">
        <v>1.1599999999999999E-2</v>
      </c>
      <c r="M54" s="4">
        <v>3</v>
      </c>
      <c r="N54">
        <f t="shared" si="16"/>
        <v>16.402462244751348</v>
      </c>
      <c r="T54" t="s">
        <v>246</v>
      </c>
      <c r="U54">
        <v>20</v>
      </c>
      <c r="V54">
        <v>30.4</v>
      </c>
      <c r="W54">
        <v>49.7</v>
      </c>
      <c r="X54">
        <v>26.2</v>
      </c>
      <c r="Y54">
        <v>34.5</v>
      </c>
      <c r="Z54">
        <v>31.4</v>
      </c>
      <c r="AA54">
        <v>3.19</v>
      </c>
      <c r="AB54">
        <v>32.299999999999997</v>
      </c>
      <c r="AC54">
        <v>27</v>
      </c>
      <c r="AE54">
        <v>21.6</v>
      </c>
      <c r="AF54">
        <v>27.7</v>
      </c>
      <c r="AH54">
        <v>37.4</v>
      </c>
      <c r="AI54">
        <v>41.2</v>
      </c>
      <c r="AJ54">
        <v>13</v>
      </c>
      <c r="AK54">
        <v>42</v>
      </c>
    </row>
    <row r="55" spans="1:38" x14ac:dyDescent="0.25">
      <c r="A55" s="3" t="s">
        <v>185</v>
      </c>
      <c r="B55" t="s">
        <v>194</v>
      </c>
      <c r="C55">
        <v>4</v>
      </c>
      <c r="D55">
        <v>1</v>
      </c>
      <c r="E55">
        <f t="shared" si="0"/>
        <v>4</v>
      </c>
      <c r="F55">
        <v>164.56380680000001</v>
      </c>
      <c r="G55">
        <v>436.094088</v>
      </c>
      <c r="H55">
        <f t="shared" si="13"/>
        <v>68.475000009479999</v>
      </c>
      <c r="I55">
        <f t="shared" si="14"/>
        <v>6.8475000009479994E-2</v>
      </c>
      <c r="J55">
        <f t="shared" si="14"/>
        <v>6.847500000947999E-5</v>
      </c>
      <c r="K55">
        <f t="shared" si="15"/>
        <v>0.15096135452089976</v>
      </c>
      <c r="L55" s="4">
        <v>1.1599999999999999E-2</v>
      </c>
      <c r="M55" s="4">
        <v>3</v>
      </c>
      <c r="N55">
        <f t="shared" si="16"/>
        <v>18.072768429706162</v>
      </c>
      <c r="T55" t="s">
        <v>247</v>
      </c>
      <c r="U55">
        <v>4.8</v>
      </c>
      <c r="V55">
        <v>1.5</v>
      </c>
      <c r="W55">
        <v>0.3</v>
      </c>
      <c r="X55">
        <v>0.3</v>
      </c>
      <c r="Y55">
        <v>0.71</v>
      </c>
      <c r="Z55">
        <v>0.3</v>
      </c>
      <c r="AA55">
        <v>1.9</v>
      </c>
      <c r="AB55">
        <v>0.3</v>
      </c>
      <c r="AC55">
        <v>0.3</v>
      </c>
      <c r="AE55">
        <v>0.38</v>
      </c>
      <c r="AF55">
        <v>0.4</v>
      </c>
      <c r="AH55">
        <v>0.82</v>
      </c>
      <c r="AI55">
        <v>0.187</v>
      </c>
      <c r="AJ55">
        <v>1.4</v>
      </c>
      <c r="AK55">
        <v>0.3</v>
      </c>
    </row>
    <row r="56" spans="1:38" x14ac:dyDescent="0.25">
      <c r="A56" s="3" t="s">
        <v>185</v>
      </c>
      <c r="B56" t="s">
        <v>194</v>
      </c>
      <c r="C56">
        <v>5</v>
      </c>
      <c r="D56">
        <v>1</v>
      </c>
      <c r="E56">
        <f t="shared" si="0"/>
        <v>5</v>
      </c>
      <c r="F56">
        <v>206.1043018</v>
      </c>
      <c r="G56">
        <v>546.17639980000001</v>
      </c>
      <c r="H56">
        <f t="shared" si="13"/>
        <v>85.759999978980019</v>
      </c>
      <c r="I56">
        <f t="shared" si="14"/>
        <v>8.5759999978980025E-2</v>
      </c>
      <c r="J56">
        <f t="shared" si="14"/>
        <v>8.5759999978980022E-5</v>
      </c>
      <c r="K56">
        <f t="shared" si="15"/>
        <v>0.18906821115365893</v>
      </c>
      <c r="L56" s="4">
        <v>1.1599999999999999E-2</v>
      </c>
      <c r="M56" s="4">
        <v>3</v>
      </c>
      <c r="N56">
        <f t="shared" si="16"/>
        <v>19.480895992192735</v>
      </c>
      <c r="T56" t="s">
        <v>248</v>
      </c>
      <c r="V56">
        <v>-0.05</v>
      </c>
      <c r="Y56">
        <v>-0.19</v>
      </c>
      <c r="AE56">
        <v>-0.98</v>
      </c>
      <c r="AH56">
        <v>-1.6</v>
      </c>
      <c r="AI56">
        <v>-3.03</v>
      </c>
    </row>
    <row r="57" spans="1:38" x14ac:dyDescent="0.25">
      <c r="A57" s="3" t="s">
        <v>185</v>
      </c>
      <c r="B57" t="s">
        <v>194</v>
      </c>
      <c r="C57">
        <v>6</v>
      </c>
      <c r="D57">
        <v>1</v>
      </c>
      <c r="E57">
        <f t="shared" si="0"/>
        <v>6</v>
      </c>
      <c r="F57">
        <v>244.71280949999999</v>
      </c>
      <c r="G57">
        <v>648.48894510000002</v>
      </c>
      <c r="H57">
        <f t="shared" si="13"/>
        <v>101.82500003294999</v>
      </c>
      <c r="I57">
        <f t="shared" si="14"/>
        <v>0.10182500003294999</v>
      </c>
      <c r="J57">
        <f t="shared" si="14"/>
        <v>1.0182500003294998E-4</v>
      </c>
      <c r="K57">
        <f t="shared" si="15"/>
        <v>0.2244854315726422</v>
      </c>
      <c r="L57" s="4">
        <v>1.1599999999999999E-2</v>
      </c>
      <c r="M57" s="4">
        <v>3</v>
      </c>
      <c r="N57">
        <f t="shared" si="16"/>
        <v>20.628396791384404</v>
      </c>
      <c r="T57" t="s">
        <v>249</v>
      </c>
      <c r="U57" t="s">
        <v>250</v>
      </c>
      <c r="V57" t="s">
        <v>252</v>
      </c>
      <c r="W57" t="s">
        <v>255</v>
      </c>
      <c r="X57" t="s">
        <v>255</v>
      </c>
      <c r="Y57" t="s">
        <v>258</v>
      </c>
      <c r="Z57" t="s">
        <v>255</v>
      </c>
      <c r="AA57" t="s">
        <v>261</v>
      </c>
      <c r="AB57" t="s">
        <v>261</v>
      </c>
      <c r="AC57" t="s">
        <v>261</v>
      </c>
      <c r="AD57" t="s">
        <v>266</v>
      </c>
      <c r="AE57" t="s">
        <v>268</v>
      </c>
      <c r="AF57" t="s">
        <v>261</v>
      </c>
      <c r="AG57" t="s">
        <v>266</v>
      </c>
      <c r="AH57" t="s">
        <v>272</v>
      </c>
      <c r="AI57" t="s">
        <v>274</v>
      </c>
      <c r="AJ57" t="s">
        <v>261</v>
      </c>
      <c r="AK57" t="s">
        <v>277</v>
      </c>
      <c r="AL57" t="s">
        <v>266</v>
      </c>
    </row>
    <row r="58" spans="1:38" x14ac:dyDescent="0.25">
      <c r="A58" s="3" t="s">
        <v>185</v>
      </c>
      <c r="B58" t="s">
        <v>194</v>
      </c>
      <c r="C58">
        <v>7</v>
      </c>
      <c r="D58">
        <v>1</v>
      </c>
      <c r="E58">
        <f t="shared" si="0"/>
        <v>7</v>
      </c>
      <c r="F58">
        <v>283.32131700000002</v>
      </c>
      <c r="G58">
        <v>750.80149010000002</v>
      </c>
      <c r="H58">
        <f t="shared" si="13"/>
        <v>117.89000000370002</v>
      </c>
      <c r="I58">
        <f t="shared" si="14"/>
        <v>0.11789000000370002</v>
      </c>
      <c r="J58">
        <f t="shared" si="14"/>
        <v>1.1789000000370003E-4</v>
      </c>
      <c r="K58">
        <f t="shared" si="15"/>
        <v>0.25990265180815714</v>
      </c>
      <c r="L58" s="4">
        <v>1.1599999999999999E-2</v>
      </c>
      <c r="M58" s="4">
        <v>3</v>
      </c>
      <c r="N58">
        <f t="shared" si="16"/>
        <v>21.66072520689421</v>
      </c>
      <c r="T58" t="s">
        <v>282</v>
      </c>
      <c r="U58" s="5" t="s">
        <v>251</v>
      </c>
      <c r="V58" s="5" t="s">
        <v>253</v>
      </c>
      <c r="W58" s="5" t="s">
        <v>254</v>
      </c>
      <c r="X58" s="5" t="s">
        <v>256</v>
      </c>
      <c r="Y58" s="5" t="s">
        <v>257</v>
      </c>
      <c r="Z58" s="5" t="s">
        <v>259</v>
      </c>
      <c r="AA58" s="5" t="s">
        <v>263</v>
      </c>
      <c r="AB58" s="5" t="s">
        <v>262</v>
      </c>
      <c r="AC58" s="5" t="s">
        <v>264</v>
      </c>
      <c r="AD58" s="5" t="s">
        <v>265</v>
      </c>
      <c r="AE58" s="5" t="s">
        <v>267</v>
      </c>
      <c r="AF58" s="5" t="s">
        <v>269</v>
      </c>
      <c r="AG58" s="5" t="s">
        <v>270</v>
      </c>
      <c r="AH58" s="5" t="s">
        <v>271</v>
      </c>
      <c r="AI58" s="5" t="s">
        <v>273</v>
      </c>
      <c r="AJ58" s="5" t="s">
        <v>275</v>
      </c>
      <c r="AK58" s="5" t="s">
        <v>276</v>
      </c>
      <c r="AL58" s="5" t="s">
        <v>278</v>
      </c>
    </row>
    <row r="59" spans="1:38" x14ac:dyDescent="0.25">
      <c r="A59" s="3" t="s">
        <v>185</v>
      </c>
      <c r="B59" t="s">
        <v>194</v>
      </c>
      <c r="C59">
        <v>8</v>
      </c>
      <c r="D59">
        <v>1</v>
      </c>
      <c r="E59">
        <f t="shared" si="0"/>
        <v>8</v>
      </c>
      <c r="F59">
        <v>314.44364339999998</v>
      </c>
      <c r="G59">
        <v>833.27565500000003</v>
      </c>
      <c r="H59">
        <f t="shared" si="13"/>
        <v>130.84000001874</v>
      </c>
      <c r="I59">
        <f t="shared" si="14"/>
        <v>0.13084000001873999</v>
      </c>
      <c r="J59">
        <f t="shared" si="14"/>
        <v>1.3084000001873999E-4</v>
      </c>
      <c r="K59">
        <f t="shared" si="15"/>
        <v>0.28845248084131453</v>
      </c>
      <c r="L59" s="4">
        <v>1.1599999999999999E-2</v>
      </c>
      <c r="M59" s="4">
        <v>3</v>
      </c>
      <c r="N59">
        <f t="shared" si="16"/>
        <v>22.426466342807739</v>
      </c>
    </row>
    <row r="60" spans="1:38" x14ac:dyDescent="0.25">
      <c r="A60" s="3" t="s">
        <v>185</v>
      </c>
      <c r="B60" t="s">
        <v>194</v>
      </c>
      <c r="C60">
        <v>9</v>
      </c>
      <c r="D60">
        <v>1</v>
      </c>
      <c r="E60">
        <f t="shared" si="0"/>
        <v>9</v>
      </c>
      <c r="F60">
        <v>345.5659698</v>
      </c>
      <c r="G60">
        <v>915.74981979999995</v>
      </c>
      <c r="H60">
        <f t="shared" si="13"/>
        <v>143.79000003377999</v>
      </c>
      <c r="I60">
        <f t="shared" si="14"/>
        <v>0.14379000003377998</v>
      </c>
      <c r="J60">
        <f t="shared" si="14"/>
        <v>1.4379000003377998E-4</v>
      </c>
      <c r="K60">
        <f t="shared" si="15"/>
        <v>0.31700230987447198</v>
      </c>
      <c r="L60" s="4">
        <v>1.1599999999999999E-2</v>
      </c>
      <c r="M60" s="4">
        <v>3</v>
      </c>
      <c r="N60">
        <f t="shared" si="16"/>
        <v>23.143208333852019</v>
      </c>
    </row>
    <row r="61" spans="1:38" x14ac:dyDescent="0.25">
      <c r="A61" s="3" t="s">
        <v>185</v>
      </c>
      <c r="B61" t="s">
        <v>194</v>
      </c>
      <c r="C61">
        <v>10</v>
      </c>
      <c r="D61">
        <v>1</v>
      </c>
      <c r="E61">
        <f t="shared" si="0"/>
        <v>10</v>
      </c>
      <c r="F61">
        <v>372.74693589999998</v>
      </c>
      <c r="G61">
        <v>987.77937999999995</v>
      </c>
      <c r="H61">
        <f t="shared" si="13"/>
        <v>155.10000002799001</v>
      </c>
      <c r="I61">
        <f t="shared" si="14"/>
        <v>0.15510000002799001</v>
      </c>
      <c r="J61">
        <f t="shared" si="14"/>
        <v>1.5510000002799001E-4</v>
      </c>
      <c r="K61">
        <f t="shared" si="15"/>
        <v>0.34193656206170731</v>
      </c>
      <c r="L61" s="4">
        <v>1.1599999999999999E-2</v>
      </c>
      <c r="M61" s="4">
        <v>3</v>
      </c>
      <c r="N61">
        <f t="shared" si="16"/>
        <v>23.734746790222747</v>
      </c>
    </row>
    <row r="62" spans="1:38" x14ac:dyDescent="0.25">
      <c r="A62" t="s">
        <v>22</v>
      </c>
      <c r="B62" t="s">
        <v>23</v>
      </c>
      <c r="C62">
        <v>1</v>
      </c>
      <c r="D62">
        <v>2</v>
      </c>
      <c r="E62">
        <f t="shared" si="0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P62">
        <f>58.9*(1-EXP(-0.22*(E62-0.207)))</f>
        <v>19.198812834563672</v>
      </c>
      <c r="Q62">
        <f t="shared" si="12"/>
        <v>106.1486275676733</v>
      </c>
      <c r="R62">
        <f t="shared" si="3"/>
        <v>255.10364712250257</v>
      </c>
      <c r="S62">
        <f t="shared" si="4"/>
        <v>676.02466487463175</v>
      </c>
      <c r="U62" t="s">
        <v>227</v>
      </c>
    </row>
    <row r="63" spans="1:38" x14ac:dyDescent="0.25">
      <c r="A63" t="s">
        <v>22</v>
      </c>
      <c r="B63" t="s">
        <v>23</v>
      </c>
      <c r="C63">
        <v>2</v>
      </c>
      <c r="D63">
        <v>2</v>
      </c>
      <c r="E63">
        <f t="shared" si="0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P63">
        <f t="shared" ref="P63:P71" si="17">58.9*(1-EXP(-0.22*(E63-0.207)))</f>
        <v>33.330989505220444</v>
      </c>
      <c r="Q63">
        <f t="shared" ref="Q63:Q72" si="18">L63*(P63^M63)</f>
        <v>555.43837239001323</v>
      </c>
      <c r="R63">
        <f t="shared" si="3"/>
        <v>1334.8675135544656</v>
      </c>
      <c r="S63">
        <f t="shared" si="4"/>
        <v>3537.398910919334</v>
      </c>
    </row>
    <row r="64" spans="1:38" x14ac:dyDescent="0.25">
      <c r="A64" t="s">
        <v>22</v>
      </c>
      <c r="B64" t="s">
        <v>23</v>
      </c>
      <c r="C64">
        <v>3</v>
      </c>
      <c r="D64">
        <v>2</v>
      </c>
      <c r="E64">
        <f t="shared" si="0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P64">
        <f t="shared" si="17"/>
        <v>42.432625990304892</v>
      </c>
      <c r="Q64">
        <f t="shared" si="18"/>
        <v>1146.0168080164115</v>
      </c>
      <c r="R64">
        <f t="shared" si="3"/>
        <v>2754.1860322432385</v>
      </c>
      <c r="S64">
        <f t="shared" si="4"/>
        <v>7298.5929854445822</v>
      </c>
    </row>
    <row r="65" spans="1:21" x14ac:dyDescent="0.25">
      <c r="A65" t="s">
        <v>22</v>
      </c>
      <c r="B65" t="s">
        <v>23</v>
      </c>
      <c r="C65">
        <v>4</v>
      </c>
      <c r="D65">
        <v>2</v>
      </c>
      <c r="E65">
        <f t="shared" si="0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P65">
        <f t="shared" si="17"/>
        <v>48.294411378158422</v>
      </c>
      <c r="Q65">
        <f t="shared" si="18"/>
        <v>1689.5921790812824</v>
      </c>
      <c r="R65">
        <f t="shared" si="3"/>
        <v>4060.5435690489849</v>
      </c>
      <c r="S65">
        <f t="shared" si="4"/>
        <v>10760.44045797981</v>
      </c>
    </row>
    <row r="66" spans="1:21" x14ac:dyDescent="0.25">
      <c r="A66" t="s">
        <v>22</v>
      </c>
      <c r="B66" t="s">
        <v>23</v>
      </c>
      <c r="C66">
        <v>5</v>
      </c>
      <c r="D66">
        <v>2</v>
      </c>
      <c r="E66">
        <f t="shared" si="0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P66">
        <f t="shared" si="17"/>
        <v>52.06961466050906</v>
      </c>
      <c r="Q66">
        <f t="shared" si="18"/>
        <v>2117.6020570614833</v>
      </c>
      <c r="R66">
        <f t="shared" si="3"/>
        <v>5089.166202983617</v>
      </c>
      <c r="S66">
        <f t="shared" si="4"/>
        <v>13486.290437906584</v>
      </c>
    </row>
    <row r="67" spans="1:21" x14ac:dyDescent="0.25">
      <c r="A67" t="s">
        <v>22</v>
      </c>
      <c r="B67" t="s">
        <v>23</v>
      </c>
      <c r="C67">
        <v>6</v>
      </c>
      <c r="D67">
        <v>2</v>
      </c>
      <c r="E67">
        <f t="shared" ref="E67:E130" si="19">C67*D67</f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P67">
        <f t="shared" si="17"/>
        <v>54.500983071335504</v>
      </c>
      <c r="Q67">
        <f t="shared" si="18"/>
        <v>2428.3107759137242</v>
      </c>
      <c r="R67">
        <f t="shared" si="3"/>
        <v>5835.8826626140935</v>
      </c>
      <c r="S67">
        <f t="shared" si="4"/>
        <v>15465.089055927347</v>
      </c>
    </row>
    <row r="68" spans="1:21" x14ac:dyDescent="0.25">
      <c r="A68" t="s">
        <v>22</v>
      </c>
      <c r="B68" t="s">
        <v>23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P68">
        <f t="shared" si="17"/>
        <v>56.066872880978764</v>
      </c>
      <c r="Q68">
        <f t="shared" si="18"/>
        <v>2643.6883748447081</v>
      </c>
      <c r="R68">
        <f t="shared" si="3"/>
        <v>6353.4928499031676</v>
      </c>
      <c r="S68">
        <f t="shared" si="4"/>
        <v>16836.756052243392</v>
      </c>
    </row>
    <row r="69" spans="1:21" x14ac:dyDescent="0.25">
      <c r="A69" t="s">
        <v>22</v>
      </c>
      <c r="B69" t="s">
        <v>23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P69">
        <f t="shared" si="17"/>
        <v>57.075362949791973</v>
      </c>
      <c r="Q69">
        <f t="shared" si="18"/>
        <v>2788.928014602604</v>
      </c>
      <c r="R69">
        <f t="shared" si="3"/>
        <v>6702.5426931088768</v>
      </c>
      <c r="S69">
        <f t="shared" si="4"/>
        <v>17761.738136738524</v>
      </c>
    </row>
    <row r="70" spans="1:21" x14ac:dyDescent="0.25">
      <c r="A70" t="s">
        <v>22</v>
      </c>
      <c r="B70" t="s">
        <v>23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P70">
        <f t="shared" si="17"/>
        <v>57.724867284408319</v>
      </c>
      <c r="Q70">
        <f t="shared" si="18"/>
        <v>2885.2276689179434</v>
      </c>
      <c r="R70">
        <f t="shared" si="3"/>
        <v>6933.976613597556</v>
      </c>
      <c r="S70">
        <f t="shared" si="4"/>
        <v>18375.038026033522</v>
      </c>
    </row>
    <row r="71" spans="1:21" x14ac:dyDescent="0.25">
      <c r="A71" t="s">
        <v>22</v>
      </c>
      <c r="B71" t="s">
        <v>23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P71">
        <f t="shared" si="17"/>
        <v>58.14317173155262</v>
      </c>
      <c r="Q71">
        <f t="shared" si="18"/>
        <v>2948.4068809014666</v>
      </c>
      <c r="R71">
        <f t="shared" si="3"/>
        <v>7085.8132201429144</v>
      </c>
      <c r="S71">
        <f t="shared" si="4"/>
        <v>18777.405033378724</v>
      </c>
    </row>
    <row r="72" spans="1:21" x14ac:dyDescent="0.25">
      <c r="A72" t="s">
        <v>24</v>
      </c>
      <c r="B72" t="s">
        <v>25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P72">
        <f>21.02*(1-EXP(-0.86*(E72+0.0699)))</f>
        <v>12.644084665180449</v>
      </c>
      <c r="Q72">
        <f t="shared" si="18"/>
        <v>42.450370046910848</v>
      </c>
      <c r="R72">
        <f t="shared" si="3"/>
        <v>102.0196348159357</v>
      </c>
      <c r="S72">
        <f t="shared" si="4"/>
        <v>270.35203226222961</v>
      </c>
      <c r="U72" t="s">
        <v>227</v>
      </c>
    </row>
    <row r="73" spans="1:21" x14ac:dyDescent="0.25">
      <c r="A73" t="s">
        <v>24</v>
      </c>
      <c r="B73" t="s">
        <v>25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P73">
        <f>21.02*(1-EXP(-0.86*(E73+0.0699)))</f>
        <v>17.475630225600593</v>
      </c>
      <c r="Q73">
        <f t="shared" ref="Q73:Q81" si="20">L73*(P73^M73)</f>
        <v>112.07734512046073</v>
      </c>
      <c r="R73">
        <f t="shared" si="3"/>
        <v>269.35194693693995</v>
      </c>
      <c r="S73">
        <f t="shared" si="4"/>
        <v>713.78265938289087</v>
      </c>
    </row>
    <row r="74" spans="1:21" x14ac:dyDescent="0.25">
      <c r="A74" t="s">
        <v>24</v>
      </c>
      <c r="B74" t="s">
        <v>25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P74">
        <f t="shared" ref="P74:P81" si="21">21.02*(1-EXP(-0.86*(E74+0.0699)))</f>
        <v>19.520157105761058</v>
      </c>
      <c r="Q74">
        <f t="shared" si="20"/>
        <v>156.19575290882494</v>
      </c>
      <c r="R74">
        <f t="shared" si="3"/>
        <v>375.380324222122</v>
      </c>
      <c r="S74">
        <f t="shared" si="4"/>
        <v>994.75785918862323</v>
      </c>
    </row>
    <row r="75" spans="1:21" x14ac:dyDescent="0.25">
      <c r="A75" t="s">
        <v>24</v>
      </c>
      <c r="B75" t="s">
        <v>25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P75">
        <f t="shared" si="21"/>
        <v>20.385323357724371</v>
      </c>
      <c r="Q75">
        <f t="shared" si="20"/>
        <v>177.89842738929704</v>
      </c>
      <c r="R75">
        <f t="shared" si="3"/>
        <v>427.53767697499887</v>
      </c>
      <c r="S75">
        <f t="shared" si="4"/>
        <v>1132.974843983747</v>
      </c>
    </row>
    <row r="76" spans="1:21" x14ac:dyDescent="0.25">
      <c r="A76" t="s">
        <v>24</v>
      </c>
      <c r="B76" t="s">
        <v>25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P76">
        <f t="shared" si="21"/>
        <v>20.751428910456205</v>
      </c>
      <c r="Q76">
        <f t="shared" si="20"/>
        <v>187.65637186545774</v>
      </c>
      <c r="R76">
        <f t="shared" si="3"/>
        <v>450.98863702345051</v>
      </c>
      <c r="S76">
        <f t="shared" si="4"/>
        <v>1195.1198881121438</v>
      </c>
    </row>
    <row r="77" spans="1:21" x14ac:dyDescent="0.25">
      <c r="A77" t="s">
        <v>24</v>
      </c>
      <c r="B77" t="s">
        <v>25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P77">
        <f t="shared" si="21"/>
        <v>20.9063508984983</v>
      </c>
      <c r="Q77">
        <f t="shared" si="20"/>
        <v>191.89073267934253</v>
      </c>
      <c r="R77">
        <f t="shared" ref="R77:R81" si="22">Q77/20/5.7/3.65*1000</f>
        <v>461.16494275256559</v>
      </c>
      <c r="S77">
        <f t="shared" ref="S77:S81" si="23">R77*2.65</f>
        <v>1222.0870982942988</v>
      </c>
    </row>
    <row r="78" spans="1:21" x14ac:dyDescent="0.25">
      <c r="A78" t="s">
        <v>24</v>
      </c>
      <c r="B78" t="s">
        <v>25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P78">
        <f t="shared" si="21"/>
        <v>20.971908009554998</v>
      </c>
      <c r="Q78">
        <f t="shared" si="20"/>
        <v>193.70156382249962</v>
      </c>
      <c r="R78">
        <f t="shared" si="22"/>
        <v>465.51685609829281</v>
      </c>
      <c r="S78">
        <f t="shared" si="23"/>
        <v>1233.6196686604758</v>
      </c>
    </row>
    <row r="79" spans="1:21" x14ac:dyDescent="0.25">
      <c r="A79" t="s">
        <v>24</v>
      </c>
      <c r="B79" t="s">
        <v>25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P79">
        <f t="shared" si="21"/>
        <v>20.999649293180489</v>
      </c>
      <c r="Q79">
        <f t="shared" si="20"/>
        <v>194.4712564751554</v>
      </c>
      <c r="R79">
        <f t="shared" si="22"/>
        <v>467.36663416283449</v>
      </c>
      <c r="S79">
        <f t="shared" si="23"/>
        <v>1238.5215805315113</v>
      </c>
    </row>
    <row r="80" spans="1:21" x14ac:dyDescent="0.25">
      <c r="A80" t="s">
        <v>24</v>
      </c>
      <c r="B80" t="s">
        <v>25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P80">
        <f t="shared" si="21"/>
        <v>21.011388352525618</v>
      </c>
      <c r="Q80">
        <f t="shared" si="20"/>
        <v>194.79757421515683</v>
      </c>
      <c r="R80">
        <f t="shared" si="22"/>
        <v>468.15086329045141</v>
      </c>
      <c r="S80">
        <f t="shared" si="23"/>
        <v>1240.5997877196962</v>
      </c>
    </row>
    <row r="81" spans="1:21" x14ac:dyDescent="0.25">
      <c r="A81" t="s">
        <v>24</v>
      </c>
      <c r="B81" t="s">
        <v>25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P81">
        <f t="shared" si="21"/>
        <v>21.016355877322553</v>
      </c>
      <c r="Q81">
        <f t="shared" si="20"/>
        <v>194.93576935351521</v>
      </c>
      <c r="R81">
        <f t="shared" si="22"/>
        <v>468.48298330573226</v>
      </c>
      <c r="S81">
        <f t="shared" si="23"/>
        <v>1241.4799057601904</v>
      </c>
    </row>
    <row r="82" spans="1:21" x14ac:dyDescent="0.25">
      <c r="A82" t="s">
        <v>26</v>
      </c>
      <c r="B82" t="s">
        <v>27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>
        <v>0.2</v>
      </c>
      <c r="M82">
        <v>3</v>
      </c>
      <c r="N82">
        <v>1465.5893920000001</v>
      </c>
    </row>
    <row r="83" spans="1:21" x14ac:dyDescent="0.25">
      <c r="A83" t="s">
        <v>26</v>
      </c>
      <c r="B83" t="s">
        <v>27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>
        <v>0.2</v>
      </c>
      <c r="M83">
        <v>3</v>
      </c>
      <c r="N83">
        <v>1542.0432000000001</v>
      </c>
    </row>
    <row r="84" spans="1:21" x14ac:dyDescent="0.25">
      <c r="A84" t="s">
        <v>26</v>
      </c>
      <c r="B84" t="s">
        <v>27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>
        <v>0.2</v>
      </c>
      <c r="M84">
        <v>3</v>
      </c>
      <c r="N84">
        <v>1544.863059</v>
      </c>
    </row>
    <row r="85" spans="1:21" x14ac:dyDescent="0.25">
      <c r="A85" t="s">
        <v>26</v>
      </c>
      <c r="B85" t="s">
        <v>27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>
        <v>0.2</v>
      </c>
      <c r="M85">
        <v>3</v>
      </c>
      <c r="N85">
        <v>1544.9670639999999</v>
      </c>
    </row>
    <row r="86" spans="1:21" x14ac:dyDescent="0.25">
      <c r="A86" t="s">
        <v>26</v>
      </c>
      <c r="B86" t="s">
        <v>27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>
        <v>0.2</v>
      </c>
      <c r="M86">
        <v>3</v>
      </c>
      <c r="N86">
        <v>1544.9709</v>
      </c>
    </row>
    <row r="87" spans="1:21" x14ac:dyDescent="0.25">
      <c r="A87" t="s">
        <v>26</v>
      </c>
      <c r="B87" t="s">
        <v>27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>
        <v>0.2</v>
      </c>
      <c r="M87">
        <v>3</v>
      </c>
      <c r="N87">
        <v>1544.971041</v>
      </c>
    </row>
    <row r="88" spans="1:21" x14ac:dyDescent="0.25">
      <c r="A88" t="s">
        <v>26</v>
      </c>
      <c r="B88" t="s">
        <v>27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>
        <v>0.2</v>
      </c>
      <c r="M88">
        <v>3</v>
      </c>
      <c r="N88">
        <v>1544.971047</v>
      </c>
    </row>
    <row r="89" spans="1:21" x14ac:dyDescent="0.25">
      <c r="A89" t="s">
        <v>26</v>
      </c>
      <c r="B89" t="s">
        <v>27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>
        <v>0.2</v>
      </c>
      <c r="M89">
        <v>3</v>
      </c>
      <c r="N89">
        <v>1544.971047</v>
      </c>
    </row>
    <row r="90" spans="1:21" x14ac:dyDescent="0.25">
      <c r="A90" t="s">
        <v>26</v>
      </c>
      <c r="B90" t="s">
        <v>27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>
        <v>0.2</v>
      </c>
      <c r="M90">
        <v>3</v>
      </c>
      <c r="N90">
        <v>1544.971047</v>
      </c>
    </row>
    <row r="91" spans="1:21" x14ac:dyDescent="0.25">
      <c r="A91" t="s">
        <v>26</v>
      </c>
      <c r="B91" t="s">
        <v>27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>
        <v>0.2</v>
      </c>
      <c r="M91">
        <v>3</v>
      </c>
      <c r="N91">
        <v>1544.971047</v>
      </c>
    </row>
    <row r="92" spans="1:21" x14ac:dyDescent="0.25">
      <c r="A92" t="s">
        <v>28</v>
      </c>
      <c r="B92" t="s">
        <v>29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P92">
        <f>150.93*(1-EXP(-0.11*(E92-0.13)))</f>
        <v>28.061318720772793</v>
      </c>
      <c r="Q92">
        <f t="shared" ref="Q92" si="24">L92*(P92^M92)</f>
        <v>265.15845240718266</v>
      </c>
      <c r="R92">
        <f t="shared" ref="R92" si="25">Q92/20/5.7/3.65*1000</f>
        <v>637.24694161783873</v>
      </c>
      <c r="S92">
        <f t="shared" ref="S92" si="26">R92*2.65</f>
        <v>1688.7043952872725</v>
      </c>
      <c r="U92" t="s">
        <v>201</v>
      </c>
    </row>
    <row r="93" spans="1:21" x14ac:dyDescent="0.25">
      <c r="A93" t="s">
        <v>28</v>
      </c>
      <c r="B93" t="s">
        <v>29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P93">
        <f t="shared" ref="P93:P101" si="27">150.93*(1-EXP(-0.11*(E93-0.13)))</f>
        <v>52.325573592559707</v>
      </c>
      <c r="Q93">
        <f t="shared" ref="Q93:Q101" si="28">L93*(P93^M93)</f>
        <v>1719.1874784798999</v>
      </c>
      <c r="R93">
        <f t="shared" ref="R93:R101" si="29">Q93/20/5.7/3.65*1000</f>
        <v>4131.6690182165348</v>
      </c>
      <c r="S93">
        <f t="shared" ref="S93:S101" si="30">R93*2.65</f>
        <v>10948.922898273817</v>
      </c>
    </row>
    <row r="94" spans="1:21" x14ac:dyDescent="0.25">
      <c r="A94" t="s">
        <v>28</v>
      </c>
      <c r="B94" t="s">
        <v>29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P94">
        <f t="shared" si="27"/>
        <v>71.798094245721344</v>
      </c>
      <c r="Q94">
        <f t="shared" si="28"/>
        <v>4441.4011070429005</v>
      </c>
      <c r="R94">
        <f t="shared" si="29"/>
        <v>10673.879132523194</v>
      </c>
      <c r="S94">
        <f t="shared" si="30"/>
        <v>28285.779701186464</v>
      </c>
    </row>
    <row r="95" spans="1:21" x14ac:dyDescent="0.25">
      <c r="A95" t="s">
        <v>28</v>
      </c>
      <c r="B95" t="s">
        <v>29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P95">
        <f t="shared" si="27"/>
        <v>87.425158113596154</v>
      </c>
      <c r="Q95">
        <f t="shared" si="28"/>
        <v>8018.4518441494665</v>
      </c>
      <c r="R95">
        <f t="shared" si="29"/>
        <v>19270.492295480573</v>
      </c>
      <c r="S95">
        <f t="shared" si="30"/>
        <v>51066.804583023521</v>
      </c>
    </row>
    <row r="96" spans="1:21" x14ac:dyDescent="0.25">
      <c r="A96" t="s">
        <v>28</v>
      </c>
      <c r="B96" t="s">
        <v>29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P96">
        <f t="shared" si="27"/>
        <v>99.96617062452593</v>
      </c>
      <c r="Q96">
        <f t="shared" si="28"/>
        <v>11987.825544300675</v>
      </c>
      <c r="R96">
        <f t="shared" si="29"/>
        <v>28809.962855805512</v>
      </c>
      <c r="S96">
        <f t="shared" si="30"/>
        <v>76346.401567884604</v>
      </c>
    </row>
    <row r="97" spans="1:23" x14ac:dyDescent="0.25">
      <c r="A97" t="s">
        <v>28</v>
      </c>
      <c r="B97" t="s">
        <v>29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P97">
        <f t="shared" si="27"/>
        <v>110.0305689100297</v>
      </c>
      <c r="Q97">
        <f t="shared" si="28"/>
        <v>15985.319518006434</v>
      </c>
      <c r="R97">
        <f t="shared" si="29"/>
        <v>38417.013982231285</v>
      </c>
      <c r="S97">
        <f t="shared" si="30"/>
        <v>101805.0870529129</v>
      </c>
    </row>
    <row r="98" spans="1:23" x14ac:dyDescent="0.25">
      <c r="A98" t="s">
        <v>28</v>
      </c>
      <c r="B98" t="s">
        <v>29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P98">
        <f t="shared" si="27"/>
        <v>118.10743772432782</v>
      </c>
      <c r="Q98">
        <f t="shared" si="28"/>
        <v>19770.28771241799</v>
      </c>
      <c r="R98">
        <f t="shared" si="29"/>
        <v>47513.308609512111</v>
      </c>
      <c r="S98">
        <f t="shared" si="30"/>
        <v>125910.26781520709</v>
      </c>
    </row>
    <row r="99" spans="1:23" x14ac:dyDescent="0.25">
      <c r="A99" t="s">
        <v>28</v>
      </c>
      <c r="B99" t="s">
        <v>29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P99">
        <f t="shared" si="27"/>
        <v>124.58927677647897</v>
      </c>
      <c r="Q99">
        <f t="shared" si="28"/>
        <v>23207.226476381566</v>
      </c>
      <c r="R99">
        <f t="shared" si="29"/>
        <v>55773.195088636297</v>
      </c>
      <c r="S99">
        <f t="shared" si="30"/>
        <v>147798.96698488618</v>
      </c>
    </row>
    <row r="100" spans="1:23" x14ac:dyDescent="0.25">
      <c r="A100" t="s">
        <v>28</v>
      </c>
      <c r="B100" t="s">
        <v>29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P100">
        <f t="shared" si="27"/>
        <v>129.79107446119755</v>
      </c>
      <c r="Q100">
        <f t="shared" si="28"/>
        <v>26237.093874199669</v>
      </c>
      <c r="R100">
        <f t="shared" si="29"/>
        <v>63054.779798605312</v>
      </c>
      <c r="S100">
        <f t="shared" si="30"/>
        <v>167095.16646630407</v>
      </c>
    </row>
    <row r="101" spans="1:23" x14ac:dyDescent="0.25">
      <c r="A101" t="s">
        <v>28</v>
      </c>
      <c r="B101" t="s">
        <v>29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P101">
        <f t="shared" si="27"/>
        <v>133.96561488638193</v>
      </c>
      <c r="Q101">
        <f t="shared" si="28"/>
        <v>28851.026615496656</v>
      </c>
      <c r="R101">
        <f t="shared" si="29"/>
        <v>69336.76187333971</v>
      </c>
      <c r="S101">
        <f t="shared" si="30"/>
        <v>183742.41896435022</v>
      </c>
    </row>
    <row r="102" spans="1:23" x14ac:dyDescent="0.25">
      <c r="A102" t="s">
        <v>30</v>
      </c>
      <c r="B102" t="s">
        <v>31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P102">
        <f>91.5*(1-EXP(-0.1269*(E102-0)))</f>
        <v>36.422627340305503</v>
      </c>
      <c r="Q102">
        <f t="shared" ref="Q102" si="31">L102*(P102^M102)</f>
        <v>927.58931316686903</v>
      </c>
      <c r="R102">
        <f t="shared" ref="R102" si="32">Q102/20/5.7/3.65*1000</f>
        <v>2229.246126332298</v>
      </c>
      <c r="S102">
        <f t="shared" ref="S102" si="33">R102*2.65</f>
        <v>5907.5022347805898</v>
      </c>
      <c r="U102" t="s">
        <v>200</v>
      </c>
    </row>
    <row r="103" spans="1:23" x14ac:dyDescent="0.25">
      <c r="A103" t="s">
        <v>30</v>
      </c>
      <c r="B103" t="s">
        <v>31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P103">
        <f t="shared" ref="P103:P111" si="34">91.5*(1-EXP(-0.1269*(E103-0)))</f>
        <v>58.34680897164084</v>
      </c>
      <c r="Q103">
        <f t="shared" ref="Q103:Q111" si="35">L103*(P103^M103)</f>
        <v>3997.2180213995657</v>
      </c>
      <c r="R103">
        <f t="shared" ref="R103:R111" si="36">Q103/20/5.7/3.65*1000</f>
        <v>9606.3879389559388</v>
      </c>
      <c r="S103">
        <f t="shared" ref="S103:S111" si="37">R103*2.65</f>
        <v>25456.928038233236</v>
      </c>
    </row>
    <row r="104" spans="1:23" x14ac:dyDescent="0.25">
      <c r="A104" t="s">
        <v>30</v>
      </c>
      <c r="B104" t="s">
        <v>31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P104">
        <f t="shared" si="34"/>
        <v>71.543817954896411</v>
      </c>
      <c r="Q104">
        <f t="shared" si="35"/>
        <v>7521.0477792886577</v>
      </c>
      <c r="R104">
        <f t="shared" si="36"/>
        <v>18075.096801943422</v>
      </c>
      <c r="S104">
        <f t="shared" si="37"/>
        <v>47899.006525150064</v>
      </c>
    </row>
    <row r="105" spans="1:23" x14ac:dyDescent="0.25">
      <c r="A105" t="s">
        <v>30</v>
      </c>
      <c r="B105" t="s">
        <v>31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P105">
        <f t="shared" si="34"/>
        <v>79.487605733739073</v>
      </c>
      <c r="Q105">
        <f t="shared" si="35"/>
        <v>10423.966019967243</v>
      </c>
      <c r="R105">
        <f t="shared" si="36"/>
        <v>25051.588608428843</v>
      </c>
      <c r="S105">
        <f t="shared" si="37"/>
        <v>66386.709812336427</v>
      </c>
    </row>
    <row r="106" spans="1:23" x14ac:dyDescent="0.25">
      <c r="A106" t="s">
        <v>30</v>
      </c>
      <c r="B106" t="s">
        <v>31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P106">
        <f t="shared" si="34"/>
        <v>84.269277425813883</v>
      </c>
      <c r="Q106">
        <f t="shared" si="35"/>
        <v>12493.368083817328</v>
      </c>
      <c r="R106">
        <f t="shared" si="36"/>
        <v>30024.917288674184</v>
      </c>
      <c r="S106">
        <f t="shared" si="37"/>
        <v>79566.030814986589</v>
      </c>
    </row>
    <row r="107" spans="1:23" x14ac:dyDescent="0.25">
      <c r="A107" t="s">
        <v>30</v>
      </c>
      <c r="B107" t="s">
        <v>31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P107">
        <f t="shared" si="34"/>
        <v>87.147549706914589</v>
      </c>
      <c r="Q107">
        <f t="shared" si="35"/>
        <v>13864.233325167126</v>
      </c>
      <c r="R107">
        <f t="shared" si="36"/>
        <v>33319.474465674422</v>
      </c>
      <c r="S107">
        <f t="shared" si="37"/>
        <v>88296.60733403721</v>
      </c>
    </row>
    <row r="108" spans="1:23" x14ac:dyDescent="0.25">
      <c r="A108" t="s">
        <v>30</v>
      </c>
      <c r="B108" t="s">
        <v>31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P108">
        <f t="shared" si="34"/>
        <v>88.880092603551248</v>
      </c>
      <c r="Q108">
        <f t="shared" si="35"/>
        <v>14736.649133285309</v>
      </c>
      <c r="R108">
        <f t="shared" si="36"/>
        <v>35416.123848318457</v>
      </c>
      <c r="S108">
        <f t="shared" si="37"/>
        <v>93852.728198043915</v>
      </c>
    </row>
    <row r="109" spans="1:23" x14ac:dyDescent="0.25">
      <c r="A109" t="s">
        <v>30</v>
      </c>
      <c r="B109" t="s">
        <v>31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P109">
        <f t="shared" si="34"/>
        <v>89.922976874228439</v>
      </c>
      <c r="Q109">
        <f t="shared" si="35"/>
        <v>15279.315297302403</v>
      </c>
      <c r="R109">
        <f t="shared" si="36"/>
        <v>36720.296316516229</v>
      </c>
      <c r="S109">
        <f t="shared" si="37"/>
        <v>97308.785238768003</v>
      </c>
    </row>
    <row r="110" spans="1:23" x14ac:dyDescent="0.25">
      <c r="A110" t="s">
        <v>30</v>
      </c>
      <c r="B110" t="s">
        <v>31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P110">
        <f t="shared" si="34"/>
        <v>90.550729066764177</v>
      </c>
      <c r="Q110">
        <f t="shared" si="35"/>
        <v>15612.40639755655</v>
      </c>
      <c r="R110">
        <f t="shared" si="36"/>
        <v>37520.803647095767</v>
      </c>
      <c r="S110">
        <f t="shared" si="37"/>
        <v>99430.129664803782</v>
      </c>
    </row>
    <row r="111" spans="1:23" x14ac:dyDescent="0.25">
      <c r="A111" t="s">
        <v>30</v>
      </c>
      <c r="B111" t="s">
        <v>31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P111">
        <f t="shared" si="34"/>
        <v>90.92859727929131</v>
      </c>
      <c r="Q111">
        <f t="shared" si="35"/>
        <v>15815.259483201911</v>
      </c>
      <c r="R111">
        <f t="shared" si="36"/>
        <v>38008.314066815459</v>
      </c>
      <c r="S111">
        <f t="shared" si="37"/>
        <v>100722.03227706096</v>
      </c>
    </row>
    <row r="112" spans="1:23" x14ac:dyDescent="0.25">
      <c r="A112" t="s">
        <v>32</v>
      </c>
      <c r="B112" t="s">
        <v>33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U112" t="s">
        <v>279</v>
      </c>
      <c r="V112" t="s">
        <v>280</v>
      </c>
      <c r="W112" t="s">
        <v>281</v>
      </c>
    </row>
    <row r="113" spans="1:33" x14ac:dyDescent="0.25">
      <c r="A113" t="s">
        <v>32</v>
      </c>
      <c r="B113" t="s">
        <v>33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T113" t="s">
        <v>260</v>
      </c>
      <c r="U113">
        <v>55</v>
      </c>
      <c r="V113">
        <v>170</v>
      </c>
      <c r="W113">
        <v>36</v>
      </c>
    </row>
    <row r="114" spans="1:33" x14ac:dyDescent="0.25">
      <c r="A114" t="s">
        <v>32</v>
      </c>
      <c r="B114" t="s">
        <v>33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T114" t="s">
        <v>246</v>
      </c>
      <c r="U114">
        <v>39</v>
      </c>
      <c r="V114">
        <v>79.8</v>
      </c>
      <c r="W114">
        <v>24.1</v>
      </c>
    </row>
    <row r="115" spans="1:33" x14ac:dyDescent="0.25">
      <c r="A115" t="s">
        <v>32</v>
      </c>
      <c r="B115" t="s">
        <v>33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T115" t="s">
        <v>247</v>
      </c>
      <c r="U115">
        <v>0.4</v>
      </c>
      <c r="V115">
        <v>0.219</v>
      </c>
      <c r="W115">
        <v>0.72499999999999998</v>
      </c>
    </row>
    <row r="116" spans="1:33" x14ac:dyDescent="0.25">
      <c r="A116" t="s">
        <v>32</v>
      </c>
      <c r="B116" t="s">
        <v>33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T116" t="s">
        <v>288</v>
      </c>
      <c r="W116">
        <v>-1.1299999999999999</v>
      </c>
    </row>
    <row r="117" spans="1:33" x14ac:dyDescent="0.25">
      <c r="A117" t="s">
        <v>32</v>
      </c>
      <c r="B117" t="s">
        <v>33</v>
      </c>
      <c r="C117">
        <v>6</v>
      </c>
      <c r="D117">
        <v>2</v>
      </c>
      <c r="E117">
        <f t="shared" si="19"/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T117" t="s">
        <v>249</v>
      </c>
      <c r="U117" t="s">
        <v>261</v>
      </c>
      <c r="V117" t="s">
        <v>285</v>
      </c>
      <c r="W117" t="s">
        <v>287</v>
      </c>
    </row>
    <row r="118" spans="1:33" x14ac:dyDescent="0.25">
      <c r="A118" t="s">
        <v>32</v>
      </c>
      <c r="B118" t="s">
        <v>33</v>
      </c>
      <c r="C118">
        <v>7</v>
      </c>
      <c r="D118">
        <v>2</v>
      </c>
      <c r="E118">
        <f t="shared" si="19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T118" t="s">
        <v>282</v>
      </c>
      <c r="U118" s="5" t="s">
        <v>283</v>
      </c>
      <c r="V118" s="5" t="s">
        <v>284</v>
      </c>
      <c r="W118" s="5" t="s">
        <v>286</v>
      </c>
    </row>
    <row r="119" spans="1:33" x14ac:dyDescent="0.25">
      <c r="A119" t="s">
        <v>32</v>
      </c>
      <c r="B119" t="s">
        <v>33</v>
      </c>
      <c r="C119">
        <v>8</v>
      </c>
      <c r="D119">
        <v>2</v>
      </c>
      <c r="E119">
        <f t="shared" si="19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</row>
    <row r="120" spans="1:33" x14ac:dyDescent="0.25">
      <c r="A120" t="s">
        <v>32</v>
      </c>
      <c r="B120" t="s">
        <v>33</v>
      </c>
      <c r="C120">
        <v>9</v>
      </c>
      <c r="D120">
        <v>2</v>
      </c>
      <c r="E120">
        <f t="shared" si="19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</row>
    <row r="121" spans="1:33" x14ac:dyDescent="0.25">
      <c r="A121" t="s">
        <v>32</v>
      </c>
      <c r="B121" t="s">
        <v>33</v>
      </c>
      <c r="C121">
        <v>10</v>
      </c>
      <c r="D121">
        <v>2</v>
      </c>
      <c r="E121">
        <f t="shared" si="19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</row>
    <row r="122" spans="1:33" x14ac:dyDescent="0.25">
      <c r="A122" t="s">
        <v>34</v>
      </c>
      <c r="B122" t="s">
        <v>35</v>
      </c>
      <c r="C122">
        <v>1</v>
      </c>
      <c r="D122">
        <v>5</v>
      </c>
      <c r="E122">
        <f t="shared" si="19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U122" t="s">
        <v>289</v>
      </c>
      <c r="V122" t="s">
        <v>290</v>
      </c>
      <c r="W122" t="s">
        <v>291</v>
      </c>
      <c r="X122" t="s">
        <v>292</v>
      </c>
      <c r="Y122" t="s">
        <v>293</v>
      </c>
      <c r="Z122" t="s">
        <v>294</v>
      </c>
      <c r="AA122" t="s">
        <v>295</v>
      </c>
      <c r="AB122" t="s">
        <v>296</v>
      </c>
      <c r="AC122" t="s">
        <v>297</v>
      </c>
      <c r="AD122" t="s">
        <v>298</v>
      </c>
      <c r="AE122" t="s">
        <v>299</v>
      </c>
      <c r="AF122" t="s">
        <v>300</v>
      </c>
      <c r="AG122" t="s">
        <v>301</v>
      </c>
    </row>
    <row r="123" spans="1:33" x14ac:dyDescent="0.25">
      <c r="A123" t="s">
        <v>34</v>
      </c>
      <c r="B123" t="s">
        <v>35</v>
      </c>
      <c r="C123">
        <v>2</v>
      </c>
      <c r="D123">
        <v>5</v>
      </c>
      <c r="E123">
        <f t="shared" si="19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T123" t="s">
        <v>260</v>
      </c>
    </row>
    <row r="124" spans="1:33" x14ac:dyDescent="0.25">
      <c r="A124" t="s">
        <v>34</v>
      </c>
      <c r="B124" t="s">
        <v>35</v>
      </c>
      <c r="C124">
        <v>3</v>
      </c>
      <c r="D124">
        <v>5</v>
      </c>
      <c r="E124">
        <f t="shared" si="19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T124" t="s">
        <v>246</v>
      </c>
    </row>
    <row r="125" spans="1:33" x14ac:dyDescent="0.25">
      <c r="A125" t="s">
        <v>34</v>
      </c>
      <c r="B125" t="s">
        <v>35</v>
      </c>
      <c r="C125">
        <v>4</v>
      </c>
      <c r="D125">
        <v>5</v>
      </c>
      <c r="E125">
        <f t="shared" si="19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T125" t="s">
        <v>247</v>
      </c>
    </row>
    <row r="126" spans="1:33" x14ac:dyDescent="0.25">
      <c r="A126" t="s">
        <v>34</v>
      </c>
      <c r="B126" t="s">
        <v>35</v>
      </c>
      <c r="C126">
        <v>5</v>
      </c>
      <c r="D126">
        <v>5</v>
      </c>
      <c r="E126">
        <f t="shared" si="19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T126" t="s">
        <v>288</v>
      </c>
    </row>
    <row r="127" spans="1:33" x14ac:dyDescent="0.25">
      <c r="A127" t="s">
        <v>34</v>
      </c>
      <c r="B127" t="s">
        <v>35</v>
      </c>
      <c r="C127">
        <v>6</v>
      </c>
      <c r="D127">
        <v>5</v>
      </c>
      <c r="E127">
        <f t="shared" si="19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T127" t="s">
        <v>249</v>
      </c>
    </row>
    <row r="128" spans="1:33" x14ac:dyDescent="0.25">
      <c r="A128" t="s">
        <v>34</v>
      </c>
      <c r="B128" t="s">
        <v>35</v>
      </c>
      <c r="C128">
        <v>7</v>
      </c>
      <c r="D128">
        <v>5</v>
      </c>
      <c r="E128">
        <f t="shared" si="19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T128" t="s">
        <v>282</v>
      </c>
    </row>
    <row r="129" spans="1:93" x14ac:dyDescent="0.25">
      <c r="A129" t="s">
        <v>34</v>
      </c>
      <c r="B129" t="s">
        <v>35</v>
      </c>
      <c r="C129">
        <v>8</v>
      </c>
      <c r="D129">
        <v>5</v>
      </c>
      <c r="E129">
        <f t="shared" si="19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</row>
    <row r="130" spans="1:93" x14ac:dyDescent="0.25">
      <c r="A130" t="s">
        <v>34</v>
      </c>
      <c r="B130" t="s">
        <v>35</v>
      </c>
      <c r="C130">
        <v>9</v>
      </c>
      <c r="D130">
        <v>5</v>
      </c>
      <c r="E130">
        <f t="shared" si="19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</row>
    <row r="131" spans="1:93" x14ac:dyDescent="0.25">
      <c r="A131" t="s">
        <v>34</v>
      </c>
      <c r="B131" t="s">
        <v>35</v>
      </c>
      <c r="C131">
        <v>10</v>
      </c>
      <c r="D131">
        <v>5</v>
      </c>
      <c r="E131">
        <f t="shared" ref="E131:E194" si="38">C131*D131</f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AA131" t="s">
        <v>438</v>
      </c>
    </row>
    <row r="132" spans="1:93" x14ac:dyDescent="0.25">
      <c r="A132" s="3" t="s">
        <v>186</v>
      </c>
      <c r="B132" t="s">
        <v>196</v>
      </c>
      <c r="C132">
        <v>1</v>
      </c>
      <c r="D132">
        <v>1</v>
      </c>
      <c r="E132">
        <f t="shared" si="38"/>
        <v>1</v>
      </c>
      <c r="F132">
        <v>48.065368900000003</v>
      </c>
      <c r="G132">
        <v>127.37322760000001</v>
      </c>
      <c r="H132">
        <f t="shared" ref="H132:H141" si="39">F132*3.65*5.7*20/1000</f>
        <v>19.999999999290001</v>
      </c>
      <c r="I132">
        <f t="shared" ref="I132:J141" si="40">H132/1000</f>
        <v>1.9999999999290002E-2</v>
      </c>
      <c r="J132">
        <f t="shared" si="40"/>
        <v>1.9999999999290002E-5</v>
      </c>
      <c r="K132">
        <f t="shared" ref="K132:K141" si="41">I132*2.20462</f>
        <v>4.4092399998434721E-2</v>
      </c>
      <c r="L132" s="4">
        <v>1.23E-2</v>
      </c>
      <c r="M132" s="4">
        <v>3.2</v>
      </c>
      <c r="N132">
        <f t="shared" ref="N132:N141" si="42">(H132/L132)^(1/M132)</f>
        <v>10.080371233277278</v>
      </c>
      <c r="U132" t="s">
        <v>302</v>
      </c>
      <c r="V132" t="s">
        <v>303</v>
      </c>
      <c r="W132" t="s">
        <v>304</v>
      </c>
      <c r="X132" t="s">
        <v>305</v>
      </c>
      <c r="Y132" t="s">
        <v>306</v>
      </c>
      <c r="Z132" t="s">
        <v>307</v>
      </c>
      <c r="AA132" t="s">
        <v>308</v>
      </c>
      <c r="AB132" t="s">
        <v>309</v>
      </c>
    </row>
    <row r="133" spans="1:93" x14ac:dyDescent="0.25">
      <c r="A133" s="3" t="s">
        <v>186</v>
      </c>
      <c r="B133" t="s">
        <v>196</v>
      </c>
      <c r="C133">
        <v>2</v>
      </c>
      <c r="D133">
        <v>1</v>
      </c>
      <c r="E133">
        <f t="shared" si="38"/>
        <v>2</v>
      </c>
      <c r="F133">
        <v>120.16342229999999</v>
      </c>
      <c r="G133">
        <v>318.43306899999999</v>
      </c>
      <c r="H133">
        <f t="shared" si="39"/>
        <v>50.000000019030004</v>
      </c>
      <c r="I133">
        <f t="shared" si="40"/>
        <v>5.0000000019030003E-2</v>
      </c>
      <c r="J133">
        <f t="shared" si="40"/>
        <v>5.000000001903E-5</v>
      </c>
      <c r="K133">
        <f t="shared" si="41"/>
        <v>0.11023100004195391</v>
      </c>
      <c r="L133" s="4">
        <v>1.23E-2</v>
      </c>
      <c r="M133" s="4">
        <v>3.2</v>
      </c>
      <c r="N133">
        <f t="shared" si="42"/>
        <v>13.422480419127959</v>
      </c>
      <c r="T133" t="s">
        <v>260</v>
      </c>
      <c r="U133">
        <v>33</v>
      </c>
      <c r="V133">
        <v>40</v>
      </c>
      <c r="W133">
        <v>40</v>
      </c>
      <c r="X133">
        <v>76</v>
      </c>
      <c r="Y133">
        <v>57</v>
      </c>
      <c r="Z133">
        <v>60</v>
      </c>
      <c r="AA133">
        <v>70</v>
      </c>
      <c r="AB133">
        <v>35.6</v>
      </c>
    </row>
    <row r="134" spans="1:93" x14ac:dyDescent="0.25">
      <c r="A134" s="3" t="s">
        <v>186</v>
      </c>
      <c r="B134" t="s">
        <v>196</v>
      </c>
      <c r="C134">
        <v>3</v>
      </c>
      <c r="D134">
        <v>1</v>
      </c>
      <c r="E134">
        <f t="shared" si="38"/>
        <v>3</v>
      </c>
      <c r="F134">
        <v>192.26147560000001</v>
      </c>
      <c r="G134">
        <v>509.49291040000003</v>
      </c>
      <c r="H134">
        <f t="shared" si="39"/>
        <v>79.999999997160003</v>
      </c>
      <c r="I134">
        <f t="shared" si="40"/>
        <v>7.999999999716001E-2</v>
      </c>
      <c r="J134">
        <f t="shared" si="40"/>
        <v>7.9999999997160007E-5</v>
      </c>
      <c r="K134">
        <f t="shared" si="41"/>
        <v>0.17636959999373888</v>
      </c>
      <c r="L134" s="4">
        <v>1.23E-2</v>
      </c>
      <c r="M134" s="4">
        <v>3.2</v>
      </c>
      <c r="N134">
        <f t="shared" si="42"/>
        <v>15.546057640091004</v>
      </c>
      <c r="T134" t="s">
        <v>246</v>
      </c>
      <c r="U134">
        <v>25.4</v>
      </c>
      <c r="V134">
        <v>19.899999999999999</v>
      </c>
      <c r="X134">
        <v>48.8</v>
      </c>
      <c r="Y134">
        <v>43.7</v>
      </c>
      <c r="Z134">
        <v>61</v>
      </c>
      <c r="AA134">
        <v>43.8</v>
      </c>
      <c r="AB134">
        <v>31.8</v>
      </c>
    </row>
    <row r="135" spans="1:93" x14ac:dyDescent="0.25">
      <c r="A135" s="3" t="s">
        <v>186</v>
      </c>
      <c r="B135" t="s">
        <v>196</v>
      </c>
      <c r="C135">
        <v>4</v>
      </c>
      <c r="D135">
        <v>1</v>
      </c>
      <c r="E135">
        <f t="shared" si="38"/>
        <v>4</v>
      </c>
      <c r="F135">
        <v>242.73011299999999</v>
      </c>
      <c r="G135">
        <v>643.23479940000004</v>
      </c>
      <c r="H135">
        <f t="shared" si="39"/>
        <v>101.00000001929999</v>
      </c>
      <c r="I135">
        <f t="shared" si="40"/>
        <v>0.10100000001929998</v>
      </c>
      <c r="J135">
        <f t="shared" si="40"/>
        <v>1.0100000001929998E-4</v>
      </c>
      <c r="K135">
        <f t="shared" si="41"/>
        <v>0.22266662004254911</v>
      </c>
      <c r="L135" s="4">
        <v>1.23E-2</v>
      </c>
      <c r="M135" s="4">
        <v>3.2</v>
      </c>
      <c r="N135">
        <f t="shared" si="42"/>
        <v>16.72072414391199</v>
      </c>
      <c r="T135" t="s">
        <v>247</v>
      </c>
      <c r="U135">
        <v>1.9</v>
      </c>
      <c r="V135">
        <v>0.5</v>
      </c>
      <c r="X135">
        <v>0.5</v>
      </c>
      <c r="Y135">
        <v>0.5</v>
      </c>
      <c r="Z135">
        <v>0.3</v>
      </c>
      <c r="AA135">
        <v>0.1</v>
      </c>
      <c r="AB135">
        <v>0.3</v>
      </c>
    </row>
    <row r="136" spans="1:93" x14ac:dyDescent="0.25">
      <c r="A136" s="3" t="s">
        <v>186</v>
      </c>
      <c r="B136" t="s">
        <v>196</v>
      </c>
      <c r="C136">
        <v>5</v>
      </c>
      <c r="D136">
        <v>1</v>
      </c>
      <c r="E136">
        <f t="shared" si="38"/>
        <v>5</v>
      </c>
      <c r="F136">
        <v>254.74645520000001</v>
      </c>
      <c r="G136">
        <v>675.07810619999998</v>
      </c>
      <c r="H136">
        <f t="shared" si="39"/>
        <v>106.00000000872002</v>
      </c>
      <c r="I136">
        <f t="shared" si="40"/>
        <v>0.10600000000872002</v>
      </c>
      <c r="J136">
        <f t="shared" si="40"/>
        <v>1.0600000000872002E-4</v>
      </c>
      <c r="K136">
        <f t="shared" si="41"/>
        <v>0.23368972001922431</v>
      </c>
      <c r="L136" s="4">
        <v>1.23E-2</v>
      </c>
      <c r="M136" s="4">
        <v>3.2</v>
      </c>
      <c r="N136">
        <f t="shared" si="42"/>
        <v>16.975115407979288</v>
      </c>
      <c r="T136" t="s">
        <v>288</v>
      </c>
    </row>
    <row r="137" spans="1:93" x14ac:dyDescent="0.25">
      <c r="A137" s="3" t="s">
        <v>186</v>
      </c>
      <c r="B137" t="s">
        <v>196</v>
      </c>
      <c r="C137">
        <v>6</v>
      </c>
      <c r="D137">
        <v>1</v>
      </c>
      <c r="E137">
        <f t="shared" si="38"/>
        <v>6</v>
      </c>
      <c r="F137">
        <v>283.32131700000002</v>
      </c>
      <c r="G137">
        <v>750.80149010000002</v>
      </c>
      <c r="H137">
        <f t="shared" si="39"/>
        <v>117.89000000370002</v>
      </c>
      <c r="I137">
        <f t="shared" si="40"/>
        <v>0.11789000000370002</v>
      </c>
      <c r="J137">
        <f t="shared" si="40"/>
        <v>1.1789000000370003E-4</v>
      </c>
      <c r="K137">
        <f t="shared" si="41"/>
        <v>0.25990265180815714</v>
      </c>
      <c r="L137" s="4">
        <v>1.23E-2</v>
      </c>
      <c r="M137" s="4">
        <v>3.2</v>
      </c>
      <c r="N137">
        <f t="shared" si="42"/>
        <v>17.548548692677855</v>
      </c>
      <c r="T137" t="s">
        <v>249</v>
      </c>
      <c r="U137" t="s">
        <v>261</v>
      </c>
      <c r="V137" t="s">
        <v>261</v>
      </c>
      <c r="W137" t="s">
        <v>266</v>
      </c>
      <c r="X137" t="s">
        <v>261</v>
      </c>
      <c r="Y137" t="s">
        <v>261</v>
      </c>
      <c r="Z137" t="s">
        <v>436</v>
      </c>
      <c r="AA137" t="s">
        <v>261</v>
      </c>
      <c r="AB137" t="s">
        <v>261</v>
      </c>
    </row>
    <row r="138" spans="1:93" x14ac:dyDescent="0.25">
      <c r="A138" s="3" t="s">
        <v>186</v>
      </c>
      <c r="B138" t="s">
        <v>196</v>
      </c>
      <c r="C138">
        <v>7</v>
      </c>
      <c r="D138">
        <v>1</v>
      </c>
      <c r="E138">
        <f t="shared" si="38"/>
        <v>7</v>
      </c>
      <c r="F138">
        <v>314.44364339999998</v>
      </c>
      <c r="G138">
        <v>833.27565500000003</v>
      </c>
      <c r="H138">
        <f t="shared" si="39"/>
        <v>130.84000001874</v>
      </c>
      <c r="I138">
        <f t="shared" si="40"/>
        <v>0.13084000001873999</v>
      </c>
      <c r="J138">
        <f t="shared" si="40"/>
        <v>1.3084000001873999E-4</v>
      </c>
      <c r="K138">
        <f t="shared" si="41"/>
        <v>0.28845248084131453</v>
      </c>
      <c r="L138" s="4">
        <v>1.23E-2</v>
      </c>
      <c r="M138" s="4">
        <v>3.2</v>
      </c>
      <c r="N138">
        <f t="shared" si="42"/>
        <v>18.129510157606568</v>
      </c>
      <c r="T138" t="s">
        <v>282</v>
      </c>
      <c r="U138" s="5" t="s">
        <v>430</v>
      </c>
      <c r="V138" s="5" t="s">
        <v>431</v>
      </c>
      <c r="W138" s="5" t="s">
        <v>432</v>
      </c>
      <c r="X138" s="5" t="s">
        <v>433</v>
      </c>
      <c r="Y138" s="5" t="s">
        <v>434</v>
      </c>
      <c r="Z138" s="5" t="s">
        <v>435</v>
      </c>
      <c r="AA138" s="5" t="s">
        <v>437</v>
      </c>
      <c r="AB138" s="5" t="s">
        <v>439</v>
      </c>
    </row>
    <row r="139" spans="1:93" x14ac:dyDescent="0.25">
      <c r="A139" s="3" t="s">
        <v>186</v>
      </c>
      <c r="B139" t="s">
        <v>196</v>
      </c>
      <c r="C139">
        <v>8</v>
      </c>
      <c r="D139">
        <v>1</v>
      </c>
      <c r="E139">
        <f t="shared" si="38"/>
        <v>8</v>
      </c>
      <c r="F139">
        <v>345.5659698</v>
      </c>
      <c r="G139">
        <v>915.74981979999995</v>
      </c>
      <c r="H139">
        <f t="shared" si="39"/>
        <v>143.79000003377999</v>
      </c>
      <c r="I139">
        <f t="shared" si="40"/>
        <v>0.14379000003377998</v>
      </c>
      <c r="J139">
        <f t="shared" si="40"/>
        <v>1.4379000003377998E-4</v>
      </c>
      <c r="K139">
        <f t="shared" si="41"/>
        <v>0.31700230987447198</v>
      </c>
      <c r="L139" s="4">
        <v>1.23E-2</v>
      </c>
      <c r="M139" s="4">
        <v>3.2</v>
      </c>
      <c r="N139">
        <f t="shared" si="42"/>
        <v>18.672173165729784</v>
      </c>
    </row>
    <row r="140" spans="1:93" x14ac:dyDescent="0.25">
      <c r="A140" s="3" t="s">
        <v>186</v>
      </c>
      <c r="B140" t="s">
        <v>196</v>
      </c>
      <c r="C140">
        <v>9</v>
      </c>
      <c r="D140">
        <v>1</v>
      </c>
      <c r="E140">
        <f t="shared" si="38"/>
        <v>9</v>
      </c>
      <c r="F140">
        <v>372.74693589999998</v>
      </c>
      <c r="G140">
        <v>987.77937999999995</v>
      </c>
      <c r="H140">
        <f t="shared" si="39"/>
        <v>155.10000002799001</v>
      </c>
      <c r="I140">
        <f t="shared" si="40"/>
        <v>0.15510000002799001</v>
      </c>
      <c r="J140">
        <f t="shared" si="40"/>
        <v>1.5510000002799001E-4</v>
      </c>
      <c r="K140">
        <f t="shared" si="41"/>
        <v>0.34193656206170731</v>
      </c>
      <c r="L140" s="4">
        <v>1.23E-2</v>
      </c>
      <c r="M140" s="4">
        <v>3.2</v>
      </c>
      <c r="N140">
        <f t="shared" si="42"/>
        <v>19.11924945060121</v>
      </c>
    </row>
    <row r="141" spans="1:93" x14ac:dyDescent="0.25">
      <c r="A141" s="3" t="s">
        <v>186</v>
      </c>
      <c r="B141" t="s">
        <v>196</v>
      </c>
      <c r="C141">
        <v>10</v>
      </c>
      <c r="D141">
        <v>1</v>
      </c>
      <c r="E141">
        <f t="shared" si="38"/>
        <v>10</v>
      </c>
      <c r="F141">
        <v>408.79596249999997</v>
      </c>
      <c r="G141">
        <v>1083.309301</v>
      </c>
      <c r="H141">
        <f t="shared" si="39"/>
        <v>170.09999999625001</v>
      </c>
      <c r="I141">
        <f t="shared" si="40"/>
        <v>0.17009999999625</v>
      </c>
      <c r="J141">
        <f t="shared" si="40"/>
        <v>1.7009999999625E-4</v>
      </c>
      <c r="K141">
        <f t="shared" si="41"/>
        <v>0.37500586199173264</v>
      </c>
      <c r="L141" s="4">
        <v>1.23E-2</v>
      </c>
      <c r="M141" s="4">
        <v>3.2</v>
      </c>
      <c r="N141">
        <f t="shared" si="42"/>
        <v>19.678851599644297</v>
      </c>
    </row>
    <row r="142" spans="1:93" x14ac:dyDescent="0.25">
      <c r="A142" s="3" t="s">
        <v>187</v>
      </c>
      <c r="B142" t="s">
        <v>195</v>
      </c>
      <c r="C142">
        <v>1</v>
      </c>
      <c r="D142">
        <v>1</v>
      </c>
      <c r="E142">
        <f t="shared" si="38"/>
        <v>1</v>
      </c>
      <c r="F142">
        <v>127.5414564</v>
      </c>
      <c r="G142">
        <v>337.98485950000003</v>
      </c>
      <c r="H142">
        <f t="shared" ref="H142:H161" si="43">F142*3.65*5.7*20/1000</f>
        <v>53.070000008040005</v>
      </c>
      <c r="I142">
        <f t="shared" ref="I142:J142" si="44">H142/1000</f>
        <v>5.3070000008040005E-2</v>
      </c>
      <c r="J142">
        <f t="shared" si="44"/>
        <v>5.3070000008040008E-5</v>
      </c>
      <c r="K142">
        <f t="shared" ref="K142:K161" si="45">I142*2.20462</f>
        <v>0.11699918341772515</v>
      </c>
      <c r="L142" s="4">
        <v>1.2E-2</v>
      </c>
      <c r="M142" s="4">
        <v>3.1</v>
      </c>
      <c r="N142">
        <f>(H142/L142)^(1/M142)</f>
        <v>14.997604075732943</v>
      </c>
      <c r="U142" t="s">
        <v>310</v>
      </c>
      <c r="V142" t="s">
        <v>311</v>
      </c>
      <c r="W142" t="s">
        <v>312</v>
      </c>
      <c r="X142" t="s">
        <v>313</v>
      </c>
      <c r="Y142" t="s">
        <v>314</v>
      </c>
      <c r="Z142" t="s">
        <v>315</v>
      </c>
      <c r="AA142" t="s">
        <v>316</v>
      </c>
      <c r="AB142" t="s">
        <v>317</v>
      </c>
      <c r="AC142" t="s">
        <v>318</v>
      </c>
      <c r="AD142" t="s">
        <v>319</v>
      </c>
      <c r="AE142" t="s">
        <v>320</v>
      </c>
      <c r="AF142" t="s">
        <v>321</v>
      </c>
      <c r="AG142" t="s">
        <v>322</v>
      </c>
      <c r="AH142" t="s">
        <v>323</v>
      </c>
      <c r="AI142" t="s">
        <v>324</v>
      </c>
      <c r="AJ142" t="s">
        <v>325</v>
      </c>
      <c r="AK142" t="s">
        <v>326</v>
      </c>
      <c r="AL142" t="s">
        <v>327</v>
      </c>
      <c r="AM142" t="s">
        <v>328</v>
      </c>
      <c r="AN142" t="s">
        <v>328</v>
      </c>
      <c r="AO142" t="s">
        <v>329</v>
      </c>
      <c r="AP142" t="s">
        <v>330</v>
      </c>
      <c r="AQ142" t="s">
        <v>331</v>
      </c>
      <c r="AR142" t="s">
        <v>332</v>
      </c>
      <c r="AS142" t="s">
        <v>333</v>
      </c>
      <c r="AT142" t="s">
        <v>266</v>
      </c>
      <c r="AU142" t="s">
        <v>334</v>
      </c>
      <c r="AV142" t="s">
        <v>335</v>
      </c>
      <c r="AW142" t="s">
        <v>336</v>
      </c>
      <c r="AX142" t="s">
        <v>337</v>
      </c>
      <c r="AY142" t="s">
        <v>338</v>
      </c>
      <c r="AZ142" t="s">
        <v>339</v>
      </c>
      <c r="BA142" t="s">
        <v>340</v>
      </c>
      <c r="BB142" t="s">
        <v>341</v>
      </c>
      <c r="BC142" t="s">
        <v>342</v>
      </c>
      <c r="BD142" t="s">
        <v>343</v>
      </c>
      <c r="BE142" t="s">
        <v>344</v>
      </c>
      <c r="BF142" t="s">
        <v>345</v>
      </c>
      <c r="BG142" t="s">
        <v>346</v>
      </c>
      <c r="BH142" t="s">
        <v>347</v>
      </c>
      <c r="BI142" t="s">
        <v>348</v>
      </c>
      <c r="BJ142" t="s">
        <v>349</v>
      </c>
      <c r="BK142" t="s">
        <v>350</v>
      </c>
      <c r="BL142" t="s">
        <v>351</v>
      </c>
      <c r="BM142" t="s">
        <v>352</v>
      </c>
      <c r="BN142" t="s">
        <v>353</v>
      </c>
      <c r="BO142" t="s">
        <v>266</v>
      </c>
      <c r="BP142" t="s">
        <v>354</v>
      </c>
      <c r="BQ142" t="s">
        <v>355</v>
      </c>
      <c r="BR142" t="s">
        <v>356</v>
      </c>
      <c r="BS142" t="s">
        <v>357</v>
      </c>
      <c r="BT142" t="s">
        <v>358</v>
      </c>
      <c r="BU142" t="s">
        <v>359</v>
      </c>
      <c r="BV142" t="s">
        <v>360</v>
      </c>
      <c r="BW142" t="s">
        <v>361</v>
      </c>
      <c r="BX142" t="s">
        <v>362</v>
      </c>
      <c r="BY142" t="s">
        <v>363</v>
      </c>
      <c r="BZ142" t="s">
        <v>364</v>
      </c>
      <c r="CA142" t="s">
        <v>365</v>
      </c>
      <c r="CB142" t="s">
        <v>366</v>
      </c>
      <c r="CC142" t="s">
        <v>367</v>
      </c>
      <c r="CD142" t="s">
        <v>368</v>
      </c>
      <c r="CE142" t="s">
        <v>369</v>
      </c>
      <c r="CF142" t="s">
        <v>370</v>
      </c>
      <c r="CG142" t="s">
        <v>371</v>
      </c>
      <c r="CH142" t="s">
        <v>372</v>
      </c>
      <c r="CI142" t="s">
        <v>373</v>
      </c>
      <c r="CJ142" t="s">
        <v>374</v>
      </c>
      <c r="CK142" t="s">
        <v>375</v>
      </c>
      <c r="CL142" t="s">
        <v>376</v>
      </c>
      <c r="CM142" t="s">
        <v>377</v>
      </c>
      <c r="CN142" t="s">
        <v>378</v>
      </c>
      <c r="CO142" t="s">
        <v>379</v>
      </c>
    </row>
    <row r="143" spans="1:93" x14ac:dyDescent="0.25">
      <c r="A143" s="3" t="s">
        <v>187</v>
      </c>
      <c r="B143" t="s">
        <v>195</v>
      </c>
      <c r="C143">
        <v>2</v>
      </c>
      <c r="D143">
        <v>1</v>
      </c>
      <c r="E143">
        <f t="shared" si="38"/>
        <v>2</v>
      </c>
      <c r="F143">
        <v>347.4885845</v>
      </c>
      <c r="G143">
        <v>920.84474890000001</v>
      </c>
      <c r="H143">
        <f t="shared" si="43"/>
        <v>144.59000001044998</v>
      </c>
      <c r="I143">
        <f t="shared" ref="I143:J143" si="46">H143/1000</f>
        <v>0.14459000001044997</v>
      </c>
      <c r="J143">
        <f t="shared" si="46"/>
        <v>1.4459000001044997E-4</v>
      </c>
      <c r="K143">
        <f t="shared" si="45"/>
        <v>0.31876600582303821</v>
      </c>
      <c r="L143" s="4">
        <v>1.2E-2</v>
      </c>
      <c r="M143" s="4">
        <v>3.1</v>
      </c>
      <c r="N143">
        <f t="shared" ref="N143:N161" si="47">(H143/L143)^(1/M143)</f>
        <v>20.722289929778977</v>
      </c>
      <c r="T143" t="s">
        <v>260</v>
      </c>
      <c r="U143">
        <v>41</v>
      </c>
      <c r="V143">
        <v>41</v>
      </c>
      <c r="W143">
        <v>120</v>
      </c>
      <c r="X143">
        <v>40</v>
      </c>
    </row>
    <row r="144" spans="1:93" x14ac:dyDescent="0.25">
      <c r="A144" s="3" t="s">
        <v>187</v>
      </c>
      <c r="B144" t="s">
        <v>195</v>
      </c>
      <c r="C144">
        <v>3</v>
      </c>
      <c r="D144">
        <v>1</v>
      </c>
      <c r="E144">
        <f t="shared" si="38"/>
        <v>3</v>
      </c>
      <c r="F144">
        <v>732.42009129999997</v>
      </c>
      <c r="G144">
        <v>1940.9132420000001</v>
      </c>
      <c r="H144">
        <f t="shared" si="43"/>
        <v>304.75999998992995</v>
      </c>
      <c r="I144">
        <f t="shared" ref="I144:J144" si="48">H144/1000</f>
        <v>0.30475999998992997</v>
      </c>
      <c r="J144">
        <f t="shared" si="48"/>
        <v>3.0475999998992999E-4</v>
      </c>
      <c r="K144">
        <f t="shared" si="45"/>
        <v>0.6718799911777994</v>
      </c>
      <c r="L144" s="4">
        <v>1.2E-2</v>
      </c>
      <c r="M144" s="4">
        <v>3.1</v>
      </c>
      <c r="N144">
        <f t="shared" si="47"/>
        <v>26.356984171020404</v>
      </c>
      <c r="T144" t="s">
        <v>246</v>
      </c>
      <c r="V144">
        <v>31</v>
      </c>
      <c r="W144">
        <v>77.599999999999994</v>
      </c>
    </row>
    <row r="145" spans="1:24" x14ac:dyDescent="0.25">
      <c r="A145" s="3" t="s">
        <v>187</v>
      </c>
      <c r="B145" t="s">
        <v>195</v>
      </c>
      <c r="C145">
        <v>4</v>
      </c>
      <c r="D145">
        <v>1</v>
      </c>
      <c r="E145">
        <f t="shared" si="38"/>
        <v>4</v>
      </c>
      <c r="F145">
        <v>1115.2006730000001</v>
      </c>
      <c r="G145">
        <v>2955.281782</v>
      </c>
      <c r="H145">
        <f t="shared" si="43"/>
        <v>464.03500003530002</v>
      </c>
      <c r="I145">
        <f t="shared" ref="I145:J145" si="49">H145/1000</f>
        <v>0.46403500003530002</v>
      </c>
      <c r="J145">
        <f t="shared" si="49"/>
        <v>4.6403500003530001E-4</v>
      </c>
      <c r="K145">
        <f t="shared" si="45"/>
        <v>1.023020841777823</v>
      </c>
      <c r="L145" s="4">
        <v>1.2E-2</v>
      </c>
      <c r="M145" s="4">
        <v>3.1</v>
      </c>
      <c r="N145">
        <f t="shared" si="47"/>
        <v>30.185377428941027</v>
      </c>
      <c r="T145" t="s">
        <v>247</v>
      </c>
      <c r="V145">
        <v>0.25</v>
      </c>
      <c r="W145">
        <v>0.2</v>
      </c>
    </row>
    <row r="146" spans="1:24" x14ac:dyDescent="0.25">
      <c r="A146" s="3" t="s">
        <v>187</v>
      </c>
      <c r="B146" t="s">
        <v>195</v>
      </c>
      <c r="C146">
        <v>5</v>
      </c>
      <c r="D146">
        <v>1</v>
      </c>
      <c r="E146">
        <f t="shared" si="38"/>
        <v>5</v>
      </c>
      <c r="F146">
        <v>1550.4325879999999</v>
      </c>
      <c r="G146">
        <v>4108.6463590000003</v>
      </c>
      <c r="H146">
        <f t="shared" si="43"/>
        <v>645.13499986679994</v>
      </c>
      <c r="I146">
        <f t="shared" ref="I146:J146" si="50">H146/1000</f>
        <v>0.6451349998667999</v>
      </c>
      <c r="J146">
        <f t="shared" si="50"/>
        <v>6.4513499986679993E-4</v>
      </c>
      <c r="K146">
        <f t="shared" si="45"/>
        <v>1.4222775234063443</v>
      </c>
      <c r="L146" s="4">
        <v>1.2E-2</v>
      </c>
      <c r="M146" s="4">
        <v>3.1</v>
      </c>
      <c r="N146">
        <f t="shared" si="47"/>
        <v>33.570503685170742</v>
      </c>
      <c r="T146" t="s">
        <v>288</v>
      </c>
    </row>
    <row r="147" spans="1:24" x14ac:dyDescent="0.25">
      <c r="A147" s="3" t="s">
        <v>187</v>
      </c>
      <c r="B147" t="s">
        <v>195</v>
      </c>
      <c r="C147">
        <v>6</v>
      </c>
      <c r="D147">
        <v>1</v>
      </c>
      <c r="E147">
        <f t="shared" si="38"/>
        <v>6</v>
      </c>
      <c r="F147">
        <v>1976.4359529999999</v>
      </c>
      <c r="G147">
        <v>5237.5552749999997</v>
      </c>
      <c r="H147">
        <f t="shared" si="43"/>
        <v>822.3950000433</v>
      </c>
      <c r="I147">
        <f t="shared" ref="I147:J147" si="51">H147/1000</f>
        <v>0.82239500004330002</v>
      </c>
      <c r="J147">
        <f t="shared" si="51"/>
        <v>8.2239500004330007E-4</v>
      </c>
      <c r="K147">
        <f t="shared" si="45"/>
        <v>1.8130684649954598</v>
      </c>
      <c r="L147" s="4">
        <v>1.2E-2</v>
      </c>
      <c r="M147" s="4">
        <v>3.1</v>
      </c>
      <c r="N147">
        <f t="shared" si="47"/>
        <v>36.305087581617954</v>
      </c>
      <c r="T147" t="s">
        <v>249</v>
      </c>
      <c r="U147" t="s">
        <v>266</v>
      </c>
      <c r="V147" t="s">
        <v>436</v>
      </c>
      <c r="W147" t="s">
        <v>261</v>
      </c>
      <c r="X147" t="s">
        <v>266</v>
      </c>
    </row>
    <row r="148" spans="1:24" x14ac:dyDescent="0.25">
      <c r="A148" s="3" t="s">
        <v>187</v>
      </c>
      <c r="B148" t="s">
        <v>195</v>
      </c>
      <c r="C148">
        <v>7</v>
      </c>
      <c r="D148">
        <v>1</v>
      </c>
      <c r="E148">
        <f t="shared" si="38"/>
        <v>7</v>
      </c>
      <c r="F148">
        <v>2275.6669069999998</v>
      </c>
      <c r="G148">
        <v>6030.517304</v>
      </c>
      <c r="H148">
        <f t="shared" si="43"/>
        <v>946.90500000269992</v>
      </c>
      <c r="I148">
        <f t="shared" ref="I148:J148" si="52">H148/1000</f>
        <v>0.94690500000269995</v>
      </c>
      <c r="J148">
        <f t="shared" si="52"/>
        <v>9.4690500000269994E-4</v>
      </c>
      <c r="K148">
        <f t="shared" si="45"/>
        <v>2.0875657011059521</v>
      </c>
      <c r="L148" s="4">
        <v>1.2E-2</v>
      </c>
      <c r="M148" s="4">
        <v>3.1</v>
      </c>
      <c r="N148">
        <f t="shared" si="47"/>
        <v>37.994242889558372</v>
      </c>
      <c r="T148" t="s">
        <v>282</v>
      </c>
      <c r="U148" s="5" t="s">
        <v>440</v>
      </c>
      <c r="V148" s="5" t="s">
        <v>441</v>
      </c>
      <c r="W148" s="5" t="s">
        <v>442</v>
      </c>
      <c r="X148" s="5" t="s">
        <v>443</v>
      </c>
    </row>
    <row r="149" spans="1:24" x14ac:dyDescent="0.25">
      <c r="A149" s="3" t="s">
        <v>187</v>
      </c>
      <c r="B149" t="s">
        <v>195</v>
      </c>
      <c r="C149">
        <v>8</v>
      </c>
      <c r="D149">
        <v>1</v>
      </c>
      <c r="E149">
        <f t="shared" si="38"/>
        <v>8</v>
      </c>
      <c r="F149">
        <v>2451.3338140000001</v>
      </c>
      <c r="G149">
        <v>6496.0346079999999</v>
      </c>
      <c r="H149">
        <f t="shared" si="43"/>
        <v>1020.0000000054</v>
      </c>
      <c r="I149">
        <f t="shared" ref="I149:J149" si="53">H149/1000</f>
        <v>1.0200000000053999</v>
      </c>
      <c r="J149">
        <f t="shared" si="53"/>
        <v>1.0200000000053998E-3</v>
      </c>
      <c r="K149">
        <f t="shared" si="45"/>
        <v>2.2487124000119048</v>
      </c>
      <c r="L149" s="4">
        <v>1.2E-2</v>
      </c>
      <c r="M149" s="4">
        <v>3.1</v>
      </c>
      <c r="N149">
        <f t="shared" si="47"/>
        <v>38.916622113975315</v>
      </c>
    </row>
    <row r="150" spans="1:24" x14ac:dyDescent="0.25">
      <c r="A150" s="3" t="s">
        <v>187</v>
      </c>
      <c r="B150" t="s">
        <v>195</v>
      </c>
      <c r="C150">
        <v>9</v>
      </c>
      <c r="D150">
        <v>1</v>
      </c>
      <c r="E150">
        <f t="shared" si="38"/>
        <v>9</v>
      </c>
      <c r="F150">
        <v>2643.5952900000002</v>
      </c>
      <c r="G150">
        <v>7005.5275179999999</v>
      </c>
      <c r="H150">
        <f t="shared" si="43"/>
        <v>1100.000000169</v>
      </c>
      <c r="I150">
        <f t="shared" ref="I150:J150" si="54">H150/1000</f>
        <v>1.100000000169</v>
      </c>
      <c r="J150">
        <f t="shared" si="54"/>
        <v>1.1000000001690001E-3</v>
      </c>
      <c r="K150">
        <f t="shared" si="45"/>
        <v>2.4250820003725808</v>
      </c>
      <c r="L150" s="4">
        <v>1.2E-2</v>
      </c>
      <c r="M150" s="4">
        <v>3.1</v>
      </c>
      <c r="N150">
        <f t="shared" si="47"/>
        <v>39.876163449959911</v>
      </c>
    </row>
    <row r="151" spans="1:24" x14ac:dyDescent="0.25">
      <c r="A151" s="3" t="s">
        <v>187</v>
      </c>
      <c r="B151" t="s">
        <v>195</v>
      </c>
      <c r="C151">
        <v>10</v>
      </c>
      <c r="D151">
        <v>1</v>
      </c>
      <c r="E151">
        <f t="shared" si="38"/>
        <v>10</v>
      </c>
      <c r="F151">
        <v>3076.18361</v>
      </c>
      <c r="G151">
        <v>8151.8865660000001</v>
      </c>
      <c r="H151">
        <f t="shared" si="43"/>
        <v>1280.0000001210001</v>
      </c>
      <c r="I151">
        <f t="shared" ref="I151:J161" si="55">H151/1000</f>
        <v>1.2800000001210001</v>
      </c>
      <c r="J151">
        <f t="shared" si="55"/>
        <v>1.2800000001210001E-3</v>
      </c>
      <c r="K151">
        <f t="shared" si="45"/>
        <v>2.8219136002667589</v>
      </c>
      <c r="L151" s="4">
        <v>1.2E-2</v>
      </c>
      <c r="M151" s="4">
        <v>3.1</v>
      </c>
      <c r="N151">
        <f t="shared" si="47"/>
        <v>41.874029007707747</v>
      </c>
    </row>
    <row r="152" spans="1:24" x14ac:dyDescent="0.25">
      <c r="A152" s="3" t="s">
        <v>183</v>
      </c>
      <c r="B152" t="s">
        <v>197</v>
      </c>
      <c r="C152">
        <v>1</v>
      </c>
      <c r="D152">
        <v>1</v>
      </c>
      <c r="E152">
        <f t="shared" si="38"/>
        <v>1</v>
      </c>
      <c r="F152">
        <v>476.02739730000002</v>
      </c>
      <c r="G152">
        <v>1261.4726029999999</v>
      </c>
      <c r="H152">
        <f t="shared" si="43"/>
        <v>198.07500001653005</v>
      </c>
      <c r="I152">
        <f t="shared" si="55"/>
        <v>0.19807500001653006</v>
      </c>
      <c r="J152">
        <f t="shared" si="55"/>
        <v>1.9807500001653005E-4</v>
      </c>
      <c r="K152">
        <f t="shared" si="45"/>
        <v>0.43668010653644246</v>
      </c>
      <c r="L152" s="4">
        <v>1.24E-2</v>
      </c>
      <c r="M152" s="4">
        <v>3.2</v>
      </c>
      <c r="N152">
        <f>(H152/L152)^(1/M152)</f>
        <v>20.585669387454402</v>
      </c>
      <c r="U152" t="s">
        <v>380</v>
      </c>
      <c r="V152" t="s">
        <v>381</v>
      </c>
      <c r="W152" t="s">
        <v>382</v>
      </c>
    </row>
    <row r="153" spans="1:24" x14ac:dyDescent="0.25">
      <c r="A153" s="3" t="s">
        <v>183</v>
      </c>
      <c r="B153" t="s">
        <v>197</v>
      </c>
      <c r="C153">
        <v>2</v>
      </c>
      <c r="D153">
        <v>1</v>
      </c>
      <c r="E153">
        <f t="shared" si="38"/>
        <v>2</v>
      </c>
      <c r="F153">
        <v>1129.488104</v>
      </c>
      <c r="G153">
        <v>2993.143474</v>
      </c>
      <c r="H153">
        <f t="shared" si="43"/>
        <v>469.98000007439998</v>
      </c>
      <c r="I153">
        <f t="shared" si="55"/>
        <v>0.4699800000744</v>
      </c>
      <c r="J153">
        <f t="shared" si="55"/>
        <v>4.6998000007440001E-4</v>
      </c>
      <c r="K153">
        <f t="shared" si="45"/>
        <v>1.0361273077640236</v>
      </c>
      <c r="L153" s="4">
        <v>1.24E-2</v>
      </c>
      <c r="M153" s="4">
        <v>3.2</v>
      </c>
      <c r="N153">
        <f t="shared" si="47"/>
        <v>26.966869202838879</v>
      </c>
      <c r="T153" t="s">
        <v>260</v>
      </c>
    </row>
    <row r="154" spans="1:24" x14ac:dyDescent="0.25">
      <c r="A154" s="3" t="s">
        <v>183</v>
      </c>
      <c r="B154" t="s">
        <v>197</v>
      </c>
      <c r="C154">
        <v>3</v>
      </c>
      <c r="D154">
        <v>1</v>
      </c>
      <c r="E154">
        <f t="shared" si="38"/>
        <v>3</v>
      </c>
      <c r="F154">
        <v>1548.9065129999999</v>
      </c>
      <c r="G154">
        <v>4104.6022599999997</v>
      </c>
      <c r="H154">
        <f t="shared" si="43"/>
        <v>644.50000005929996</v>
      </c>
      <c r="I154">
        <f t="shared" si="55"/>
        <v>0.64450000005929997</v>
      </c>
      <c r="J154">
        <f t="shared" si="55"/>
        <v>6.445000000593E-4</v>
      </c>
      <c r="K154">
        <f t="shared" si="45"/>
        <v>1.4208775901307338</v>
      </c>
      <c r="L154" s="4">
        <v>1.24E-2</v>
      </c>
      <c r="M154" s="4">
        <v>3.2</v>
      </c>
      <c r="N154">
        <f t="shared" si="47"/>
        <v>29.763766337987356</v>
      </c>
      <c r="T154" t="s">
        <v>246</v>
      </c>
    </row>
    <row r="155" spans="1:24" x14ac:dyDescent="0.25">
      <c r="A155" s="3" t="s">
        <v>183</v>
      </c>
      <c r="B155" t="s">
        <v>197</v>
      </c>
      <c r="C155">
        <v>4</v>
      </c>
      <c r="D155">
        <v>1</v>
      </c>
      <c r="E155">
        <f t="shared" si="38"/>
        <v>4</v>
      </c>
      <c r="F155">
        <v>2095.4578219999999</v>
      </c>
      <c r="G155">
        <v>5552.9632300000003</v>
      </c>
      <c r="H155">
        <f t="shared" si="43"/>
        <v>871.91999973419991</v>
      </c>
      <c r="I155">
        <f t="shared" si="55"/>
        <v>0.87191999973419987</v>
      </c>
      <c r="J155">
        <f t="shared" si="55"/>
        <v>8.7191999973419991E-4</v>
      </c>
      <c r="K155">
        <f t="shared" si="45"/>
        <v>1.9222522698140116</v>
      </c>
      <c r="L155" s="4">
        <v>1.24E-2</v>
      </c>
      <c r="M155" s="4">
        <v>3.2</v>
      </c>
      <c r="N155">
        <f t="shared" si="47"/>
        <v>32.711817394436984</v>
      </c>
      <c r="T155" t="s">
        <v>247</v>
      </c>
    </row>
    <row r="156" spans="1:24" x14ac:dyDescent="0.25">
      <c r="A156" s="3" t="s">
        <v>183</v>
      </c>
      <c r="B156" t="s">
        <v>197</v>
      </c>
      <c r="C156">
        <v>5</v>
      </c>
      <c r="D156">
        <v>1</v>
      </c>
      <c r="E156">
        <f t="shared" si="38"/>
        <v>5</v>
      </c>
      <c r="F156">
        <v>2636.890171</v>
      </c>
      <c r="G156">
        <v>6987.7589529999996</v>
      </c>
      <c r="H156">
        <f t="shared" si="43"/>
        <v>1097.2100001530998</v>
      </c>
      <c r="I156">
        <f t="shared" si="55"/>
        <v>1.0972100001530998</v>
      </c>
      <c r="J156">
        <f t="shared" si="55"/>
        <v>1.0972100001530997E-3</v>
      </c>
      <c r="K156">
        <f t="shared" si="45"/>
        <v>2.4189311105375264</v>
      </c>
      <c r="L156" s="4">
        <v>1.24E-2</v>
      </c>
      <c r="M156" s="4">
        <v>3.2</v>
      </c>
      <c r="N156">
        <f t="shared" si="47"/>
        <v>35.147648337383011</v>
      </c>
      <c r="T156" t="s">
        <v>288</v>
      </c>
    </row>
    <row r="157" spans="1:24" x14ac:dyDescent="0.25">
      <c r="A157" s="3" t="s">
        <v>183</v>
      </c>
      <c r="B157" t="s">
        <v>197</v>
      </c>
      <c r="C157">
        <v>6</v>
      </c>
      <c r="D157">
        <v>1</v>
      </c>
      <c r="E157">
        <f t="shared" si="38"/>
        <v>6</v>
      </c>
      <c r="F157">
        <v>2919.850997</v>
      </c>
      <c r="G157">
        <v>7737.6051429999998</v>
      </c>
      <c r="H157">
        <f t="shared" si="43"/>
        <v>1214.9499998517001</v>
      </c>
      <c r="I157">
        <f t="shared" si="55"/>
        <v>1.2149499998517002</v>
      </c>
      <c r="J157">
        <f t="shared" si="55"/>
        <v>1.2149499998517002E-3</v>
      </c>
      <c r="K157">
        <f t="shared" si="45"/>
        <v>2.6785030686730549</v>
      </c>
      <c r="L157" s="4">
        <v>1.24E-2</v>
      </c>
      <c r="M157" s="4">
        <v>3.2</v>
      </c>
      <c r="N157">
        <f t="shared" si="47"/>
        <v>36.285258805695427</v>
      </c>
      <c r="T157" t="s">
        <v>249</v>
      </c>
    </row>
    <row r="158" spans="1:24" x14ac:dyDescent="0.25">
      <c r="A158" s="3" t="s">
        <v>183</v>
      </c>
      <c r="B158" t="s">
        <v>197</v>
      </c>
      <c r="C158">
        <v>7</v>
      </c>
      <c r="D158">
        <v>1</v>
      </c>
      <c r="E158">
        <f t="shared" si="38"/>
        <v>7</v>
      </c>
      <c r="F158">
        <v>3445.5659700000001</v>
      </c>
      <c r="G158">
        <v>9130.7498190000006</v>
      </c>
      <c r="H158">
        <f t="shared" si="43"/>
        <v>1433.7000001169999</v>
      </c>
      <c r="I158">
        <f t="shared" si="55"/>
        <v>1.4337000001169999</v>
      </c>
      <c r="J158">
        <f t="shared" si="55"/>
        <v>1.4337000001169999E-3</v>
      </c>
      <c r="K158">
        <f t="shared" si="45"/>
        <v>3.1607636942579402</v>
      </c>
      <c r="L158" s="4">
        <v>1.24E-2</v>
      </c>
      <c r="M158" s="4">
        <v>3.2</v>
      </c>
      <c r="N158">
        <f t="shared" si="47"/>
        <v>38.211926836032923</v>
      </c>
      <c r="T158" t="s">
        <v>282</v>
      </c>
    </row>
    <row r="159" spans="1:24" x14ac:dyDescent="0.25">
      <c r="A159" s="3" t="s">
        <v>183</v>
      </c>
      <c r="B159" t="s">
        <v>197</v>
      </c>
      <c r="C159">
        <v>8</v>
      </c>
      <c r="D159">
        <v>1</v>
      </c>
      <c r="E159">
        <f t="shared" si="38"/>
        <v>8</v>
      </c>
      <c r="F159">
        <v>3970.9204519999998</v>
      </c>
      <c r="G159">
        <v>10522.939200000001</v>
      </c>
      <c r="H159">
        <f t="shared" si="43"/>
        <v>1652.3000000771999</v>
      </c>
      <c r="I159">
        <f t="shared" si="55"/>
        <v>1.6523000000771999</v>
      </c>
      <c r="J159">
        <f t="shared" si="55"/>
        <v>1.6523000000772E-3</v>
      </c>
      <c r="K159">
        <f t="shared" si="45"/>
        <v>3.6426936261701961</v>
      </c>
      <c r="L159" s="4">
        <v>1.24E-2</v>
      </c>
      <c r="M159" s="4">
        <v>3.2</v>
      </c>
      <c r="N159">
        <f t="shared" si="47"/>
        <v>39.94463945663405</v>
      </c>
    </row>
    <row r="160" spans="1:24" x14ac:dyDescent="0.25">
      <c r="A160" s="3" t="s">
        <v>183</v>
      </c>
      <c r="B160" t="s">
        <v>197</v>
      </c>
      <c r="C160">
        <v>9</v>
      </c>
      <c r="D160">
        <v>1</v>
      </c>
      <c r="E160">
        <f t="shared" si="38"/>
        <v>9</v>
      </c>
      <c r="F160">
        <v>4109.5890410000002</v>
      </c>
      <c r="G160">
        <v>10890.410959999999</v>
      </c>
      <c r="H160">
        <f t="shared" si="43"/>
        <v>1709.9999999601</v>
      </c>
      <c r="I160">
        <f t="shared" si="55"/>
        <v>1.7099999999601001</v>
      </c>
      <c r="J160">
        <f t="shared" si="55"/>
        <v>1.7099999999601002E-3</v>
      </c>
      <c r="K160">
        <f t="shared" si="45"/>
        <v>3.7699001999120356</v>
      </c>
      <c r="L160" s="4">
        <v>1.24E-2</v>
      </c>
      <c r="M160" s="4">
        <v>3.2</v>
      </c>
      <c r="N160">
        <f t="shared" si="47"/>
        <v>40.375415800387913</v>
      </c>
    </row>
    <row r="161" spans="1:21" x14ac:dyDescent="0.25">
      <c r="A161" s="3" t="s">
        <v>183</v>
      </c>
      <c r="B161" t="s">
        <v>197</v>
      </c>
      <c r="C161">
        <v>10</v>
      </c>
      <c r="D161">
        <v>1</v>
      </c>
      <c r="E161">
        <f t="shared" si="38"/>
        <v>10</v>
      </c>
      <c r="F161">
        <v>4373.9485699999996</v>
      </c>
      <c r="G161">
        <v>11590.96371</v>
      </c>
      <c r="H161">
        <f t="shared" si="43"/>
        <v>1819.9999999769998</v>
      </c>
      <c r="I161">
        <f t="shared" si="55"/>
        <v>1.8199999999769998</v>
      </c>
      <c r="J161">
        <f t="shared" si="55"/>
        <v>1.8199999999769997E-3</v>
      </c>
      <c r="K161">
        <f t="shared" si="45"/>
        <v>4.012408399949293</v>
      </c>
      <c r="L161" s="4">
        <v>1.24E-2</v>
      </c>
      <c r="M161" s="4">
        <v>3.2</v>
      </c>
      <c r="N161">
        <f t="shared" si="47"/>
        <v>41.169731262769922</v>
      </c>
    </row>
    <row r="162" spans="1:21" x14ac:dyDescent="0.25">
      <c r="A162" t="s">
        <v>36</v>
      </c>
      <c r="B162" t="s">
        <v>37</v>
      </c>
      <c r="C162">
        <v>1</v>
      </c>
      <c r="D162">
        <v>2</v>
      </c>
      <c r="E162">
        <f t="shared" si="38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P162">
        <f>41*(1-EXP(-0.17*(E162)))</f>
        <v>11.817416766733004</v>
      </c>
      <c r="Q162">
        <f t="shared" ref="Q162" si="56">L162*(P162^M162)</f>
        <v>17.503414393555982</v>
      </c>
      <c r="R162">
        <f t="shared" ref="R162" si="57">Q162/20/5.7/3.65*1000</f>
        <v>42.065403493285224</v>
      </c>
      <c r="S162">
        <f t="shared" ref="S162" si="58">R162*2.65</f>
        <v>111.47331925720584</v>
      </c>
      <c r="U162" t="s">
        <v>225</v>
      </c>
    </row>
    <row r="163" spans="1:21" x14ac:dyDescent="0.25">
      <c r="A163" t="s">
        <v>36</v>
      </c>
      <c r="B163" t="s">
        <v>37</v>
      </c>
      <c r="C163">
        <v>2</v>
      </c>
      <c r="D163">
        <v>2</v>
      </c>
      <c r="E163">
        <f t="shared" si="38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P163">
        <f t="shared" ref="P163:P171" si="59">41*(1-EXP(-0.17*(E163)))</f>
        <v>20.228703313010829</v>
      </c>
      <c r="Q163">
        <f t="shared" ref="Q163:Q171" si="60">L163*(P163^M163)</f>
        <v>85.464740484643812</v>
      </c>
      <c r="R163">
        <f t="shared" ref="R163:R171" si="61">Q163/20/5.7/3.65*1000</f>
        <v>205.39471397414999</v>
      </c>
      <c r="S163">
        <f t="shared" ref="S163:S171" si="62">R163*2.65</f>
        <v>544.29599203149746</v>
      </c>
    </row>
    <row r="164" spans="1:21" x14ac:dyDescent="0.25">
      <c r="A164" t="s">
        <v>36</v>
      </c>
      <c r="B164" t="s">
        <v>37</v>
      </c>
      <c r="C164">
        <v>3</v>
      </c>
      <c r="D164">
        <v>2</v>
      </c>
      <c r="E164">
        <f t="shared" si="38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P164">
        <f t="shared" si="59"/>
        <v>26.215607452903786</v>
      </c>
      <c r="Q164">
        <f t="shared" si="60"/>
        <v>183.62551462282198</v>
      </c>
      <c r="R164">
        <f t="shared" si="61"/>
        <v>441.30140500558036</v>
      </c>
      <c r="S164">
        <f t="shared" si="62"/>
        <v>1169.448723264788</v>
      </c>
    </row>
    <row r="165" spans="1:21" x14ac:dyDescent="0.25">
      <c r="A165" t="s">
        <v>36</v>
      </c>
      <c r="B165" t="s">
        <v>37</v>
      </c>
      <c r="C165">
        <v>4</v>
      </c>
      <c r="D165">
        <v>2</v>
      </c>
      <c r="E165">
        <f t="shared" si="38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P165">
        <f t="shared" si="59"/>
        <v>30.476908144904211</v>
      </c>
      <c r="Q165">
        <f t="shared" si="60"/>
        <v>286.34883404136116</v>
      </c>
      <c r="R165">
        <f t="shared" si="61"/>
        <v>688.17311713857521</v>
      </c>
      <c r="S165">
        <f t="shared" si="62"/>
        <v>1823.6587604172241</v>
      </c>
    </row>
    <row r="166" spans="1:21" x14ac:dyDescent="0.25">
      <c r="A166" t="s">
        <v>36</v>
      </c>
      <c r="B166" t="s">
        <v>37</v>
      </c>
      <c r="C166">
        <v>5</v>
      </c>
      <c r="D166">
        <v>2</v>
      </c>
      <c r="E166">
        <f t="shared" si="38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P166">
        <f t="shared" si="59"/>
        <v>33.50997551383788</v>
      </c>
      <c r="Q166">
        <f t="shared" si="60"/>
        <v>378.83044312640737</v>
      </c>
      <c r="R166">
        <f t="shared" si="61"/>
        <v>910.43125000338216</v>
      </c>
      <c r="S166">
        <f t="shared" si="62"/>
        <v>2412.6428125089628</v>
      </c>
    </row>
    <row r="167" spans="1:21" x14ac:dyDescent="0.25">
      <c r="A167" t="s">
        <v>36</v>
      </c>
      <c r="B167" t="s">
        <v>37</v>
      </c>
      <c r="C167">
        <v>6</v>
      </c>
      <c r="D167">
        <v>2</v>
      </c>
      <c r="E167">
        <f t="shared" si="38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P167">
        <f t="shared" si="59"/>
        <v>35.668822853984537</v>
      </c>
      <c r="Q167">
        <f t="shared" si="60"/>
        <v>455.44206302122319</v>
      </c>
      <c r="R167">
        <f t="shared" si="61"/>
        <v>1094.5495386234636</v>
      </c>
      <c r="S167">
        <f t="shared" si="62"/>
        <v>2900.5562773521783</v>
      </c>
    </row>
    <row r="168" spans="1:21" x14ac:dyDescent="0.25">
      <c r="A168" t="s">
        <v>36</v>
      </c>
      <c r="B168" t="s">
        <v>37</v>
      </c>
      <c r="C168">
        <v>7</v>
      </c>
      <c r="D168">
        <v>2</v>
      </c>
      <c r="E168">
        <f t="shared" si="38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P168">
        <f t="shared" si="59"/>
        <v>37.20542632207593</v>
      </c>
      <c r="Q168">
        <f t="shared" si="60"/>
        <v>515.78628244310971</v>
      </c>
      <c r="R168">
        <f t="shared" si="61"/>
        <v>1239.5728970033879</v>
      </c>
      <c r="S168">
        <f t="shared" si="62"/>
        <v>3284.8681770589778</v>
      </c>
    </row>
    <row r="169" spans="1:21" x14ac:dyDescent="0.25">
      <c r="A169" t="s">
        <v>36</v>
      </c>
      <c r="B169" t="s">
        <v>37</v>
      </c>
      <c r="C169">
        <v>8</v>
      </c>
      <c r="D169">
        <v>2</v>
      </c>
      <c r="E169">
        <f t="shared" si="38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P169">
        <f t="shared" si="59"/>
        <v>38.299135068517479</v>
      </c>
      <c r="Q169">
        <f t="shared" si="60"/>
        <v>561.80900521213846</v>
      </c>
      <c r="R169">
        <f t="shared" si="61"/>
        <v>1350.1778543911041</v>
      </c>
      <c r="S169">
        <f t="shared" si="62"/>
        <v>3577.9713141364259</v>
      </c>
    </row>
    <row r="170" spans="1:21" x14ac:dyDescent="0.25">
      <c r="A170" t="s">
        <v>36</v>
      </c>
      <c r="B170" t="s">
        <v>37</v>
      </c>
      <c r="C170">
        <v>9</v>
      </c>
      <c r="D170">
        <v>2</v>
      </c>
      <c r="E170">
        <f t="shared" si="38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P170">
        <f t="shared" si="59"/>
        <v>39.077604495980474</v>
      </c>
      <c r="Q170">
        <f t="shared" si="60"/>
        <v>596.16798297115542</v>
      </c>
      <c r="R170">
        <f t="shared" si="61"/>
        <v>1432.751701444738</v>
      </c>
      <c r="S170">
        <f t="shared" si="62"/>
        <v>3796.7920088285555</v>
      </c>
    </row>
    <row r="171" spans="1:21" x14ac:dyDescent="0.25">
      <c r="A171" t="s">
        <v>36</v>
      </c>
      <c r="B171" t="s">
        <v>37</v>
      </c>
      <c r="C171">
        <v>10</v>
      </c>
      <c r="D171">
        <v>2</v>
      </c>
      <c r="E171">
        <f t="shared" si="38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P171">
        <f t="shared" si="59"/>
        <v>39.631695931626631</v>
      </c>
      <c r="Q171">
        <f t="shared" si="60"/>
        <v>621.45127699565819</v>
      </c>
      <c r="R171">
        <f t="shared" si="61"/>
        <v>1493.5142441616397</v>
      </c>
      <c r="S171">
        <f t="shared" si="62"/>
        <v>3957.8127470283448</v>
      </c>
    </row>
    <row r="172" spans="1:21" x14ac:dyDescent="0.25">
      <c r="A172" t="s">
        <v>38</v>
      </c>
      <c r="B172" t="s">
        <v>39</v>
      </c>
      <c r="C172">
        <v>1</v>
      </c>
      <c r="D172">
        <v>1</v>
      </c>
      <c r="E172">
        <f t="shared" si="38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P172">
        <f>152*(1-EXP(-0.096*(E172-0.09)))</f>
        <v>12.715233006614545</v>
      </c>
      <c r="Q172">
        <f t="shared" ref="Q172" si="63">L172*(P172^M172)</f>
        <v>26.724914311425248</v>
      </c>
      <c r="R172">
        <f t="shared" ref="R172" si="64">Q172/20/5.7/3.65*1000</f>
        <v>64.227143262257258</v>
      </c>
      <c r="S172">
        <f t="shared" ref="S172" si="65">R172*2.65</f>
        <v>170.20192964498173</v>
      </c>
      <c r="U172" t="s">
        <v>199</v>
      </c>
    </row>
    <row r="173" spans="1:21" x14ac:dyDescent="0.25">
      <c r="A173" t="s">
        <v>38</v>
      </c>
      <c r="B173" t="s">
        <v>39</v>
      </c>
      <c r="C173">
        <v>2</v>
      </c>
      <c r="D173">
        <v>1</v>
      </c>
      <c r="E173">
        <f t="shared" si="38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P173">
        <f t="shared" ref="P173:P181" si="66">152*(1-EXP(-0.096*(E173-0.09)))</f>
        <v>25.464801199995083</v>
      </c>
      <c r="Q173">
        <f t="shared" ref="Q173:Q181" si="67">L173*(P173^M173)</f>
        <v>214.66647380591499</v>
      </c>
      <c r="R173">
        <f t="shared" ref="R173:R181" si="68">Q173/20/5.7/3.65*1000</f>
        <v>515.90116271548902</v>
      </c>
      <c r="S173">
        <f t="shared" ref="S173:S181" si="69">R173*2.65</f>
        <v>1367.138081196046</v>
      </c>
    </row>
    <row r="174" spans="1:21" x14ac:dyDescent="0.25">
      <c r="A174" t="s">
        <v>38</v>
      </c>
      <c r="B174" t="s">
        <v>39</v>
      </c>
      <c r="C174">
        <v>3</v>
      </c>
      <c r="D174">
        <v>1</v>
      </c>
      <c r="E174">
        <f t="shared" si="38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P174">
        <f t="shared" si="66"/>
        <v>37.047325124095401</v>
      </c>
      <c r="Q174">
        <f t="shared" si="67"/>
        <v>661.0189689184964</v>
      </c>
      <c r="R174">
        <f t="shared" si="68"/>
        <v>1588.6060296046535</v>
      </c>
      <c r="S174">
        <f t="shared" si="69"/>
        <v>4209.8059784523311</v>
      </c>
    </row>
    <row r="175" spans="1:21" x14ac:dyDescent="0.25">
      <c r="A175" t="s">
        <v>38</v>
      </c>
      <c r="B175" t="s">
        <v>39</v>
      </c>
      <c r="C175">
        <v>4</v>
      </c>
      <c r="D175">
        <v>1</v>
      </c>
      <c r="E175">
        <f t="shared" si="38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P175">
        <f t="shared" si="66"/>
        <v>47.569631324395452</v>
      </c>
      <c r="Q175">
        <f t="shared" si="67"/>
        <v>1399.3704826257156</v>
      </c>
      <c r="R175">
        <f t="shared" si="68"/>
        <v>3363.0629238781917</v>
      </c>
      <c r="S175">
        <f t="shared" si="69"/>
        <v>8912.1167482772071</v>
      </c>
    </row>
    <row r="176" spans="1:21" x14ac:dyDescent="0.25">
      <c r="A176" t="s">
        <v>38</v>
      </c>
      <c r="B176" t="s">
        <v>39</v>
      </c>
      <c r="C176">
        <v>5</v>
      </c>
      <c r="D176">
        <v>1</v>
      </c>
      <c r="E176">
        <f t="shared" si="38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P176">
        <f t="shared" si="66"/>
        <v>57.128767873424692</v>
      </c>
      <c r="Q176">
        <f t="shared" si="67"/>
        <v>2423.8621936963923</v>
      </c>
      <c r="R176">
        <f t="shared" si="68"/>
        <v>5825.1915253458119</v>
      </c>
      <c r="S176">
        <f t="shared" si="69"/>
        <v>15436.757542166401</v>
      </c>
    </row>
    <row r="177" spans="1:21" x14ac:dyDescent="0.25">
      <c r="A177" t="s">
        <v>38</v>
      </c>
      <c r="B177" t="s">
        <v>39</v>
      </c>
      <c r="C177">
        <v>6</v>
      </c>
      <c r="D177">
        <v>1</v>
      </c>
      <c r="E177">
        <f t="shared" si="38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P177">
        <f t="shared" si="66"/>
        <v>65.812899452904929</v>
      </c>
      <c r="Q177">
        <f t="shared" si="67"/>
        <v>3705.7526325367608</v>
      </c>
      <c r="R177">
        <f t="shared" si="68"/>
        <v>8905.9183670674374</v>
      </c>
      <c r="S177">
        <f t="shared" si="69"/>
        <v>23600.683672728708</v>
      </c>
    </row>
    <row r="178" spans="1:21" x14ac:dyDescent="0.25">
      <c r="A178" t="s">
        <v>38</v>
      </c>
      <c r="B178" t="s">
        <v>39</v>
      </c>
      <c r="C178">
        <v>7</v>
      </c>
      <c r="D178">
        <v>1</v>
      </c>
      <c r="E178">
        <f t="shared" si="38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P178">
        <f t="shared" si="66"/>
        <v>73.702120503668638</v>
      </c>
      <c r="Q178">
        <f t="shared" si="67"/>
        <v>5204.55140074882</v>
      </c>
      <c r="R178">
        <f t="shared" si="68"/>
        <v>12507.934152244219</v>
      </c>
      <c r="S178">
        <f t="shared" si="69"/>
        <v>33146.025503447177</v>
      </c>
    </row>
    <row r="179" spans="1:21" x14ac:dyDescent="0.25">
      <c r="A179" t="s">
        <v>38</v>
      </c>
      <c r="B179" t="s">
        <v>39</v>
      </c>
      <c r="C179">
        <v>8</v>
      </c>
      <c r="D179">
        <v>1</v>
      </c>
      <c r="E179">
        <f t="shared" si="38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P179">
        <f t="shared" si="66"/>
        <v>80.869193943099219</v>
      </c>
      <c r="Q179">
        <f t="shared" si="67"/>
        <v>6875.3164990699761</v>
      </c>
      <c r="R179">
        <f t="shared" si="68"/>
        <v>16523.23119218932</v>
      </c>
      <c r="S179">
        <f t="shared" si="69"/>
        <v>43786.562659301693</v>
      </c>
    </row>
    <row r="180" spans="1:21" x14ac:dyDescent="0.25">
      <c r="A180" t="s">
        <v>38</v>
      </c>
      <c r="B180" t="s">
        <v>39</v>
      </c>
      <c r="C180">
        <v>9</v>
      </c>
      <c r="D180">
        <v>1</v>
      </c>
      <c r="E180">
        <f t="shared" si="38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P180">
        <f t="shared" si="66"/>
        <v>87.380222263343654</v>
      </c>
      <c r="Q180">
        <f t="shared" si="67"/>
        <v>8673.2684272407623</v>
      </c>
      <c r="R180">
        <f t="shared" si="68"/>
        <v>20844.192326942473</v>
      </c>
      <c r="S180">
        <f t="shared" si="69"/>
        <v>55237.109666397555</v>
      </c>
    </row>
    <row r="181" spans="1:21" x14ac:dyDescent="0.25">
      <c r="A181" t="s">
        <v>38</v>
      </c>
      <c r="B181" t="s">
        <v>39</v>
      </c>
      <c r="C181">
        <v>10</v>
      </c>
      <c r="D181">
        <v>1</v>
      </c>
      <c r="E181">
        <f t="shared" si="38"/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P181">
        <f t="shared" si="66"/>
        <v>93.295257199890003</v>
      </c>
      <c r="Q181">
        <f t="shared" si="67"/>
        <v>10556.551026271354</v>
      </c>
      <c r="R181">
        <f t="shared" si="68"/>
        <v>25370.225970370957</v>
      </c>
      <c r="S181">
        <f t="shared" si="69"/>
        <v>67231.098821483029</v>
      </c>
    </row>
    <row r="182" spans="1:21" x14ac:dyDescent="0.25">
      <c r="A182" t="s">
        <v>40</v>
      </c>
      <c r="B182" t="s">
        <v>41</v>
      </c>
      <c r="C182">
        <v>1</v>
      </c>
      <c r="D182">
        <v>2</v>
      </c>
      <c r="E182">
        <f t="shared" si="3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1.18E-2</v>
      </c>
      <c r="M182">
        <v>3</v>
      </c>
      <c r="N182">
        <v>21.719413710000001</v>
      </c>
      <c r="P182">
        <f>72.9*(1-EXP(-0.4*(E182)))</f>
        <v>40.143918515854551</v>
      </c>
      <c r="Q182">
        <f t="shared" ref="Q182" si="70">L182*(P182^M182)</f>
        <v>763.38090886834846</v>
      </c>
      <c r="R182">
        <f t="shared" ref="R182" si="71">Q182/20/5.7/3.65*1000</f>
        <v>1834.6092498638511</v>
      </c>
      <c r="S182">
        <f t="shared" ref="S182" si="72">R182*2.65</f>
        <v>4861.714512139205</v>
      </c>
      <c r="U182" t="s">
        <v>226</v>
      </c>
    </row>
    <row r="183" spans="1:21" x14ac:dyDescent="0.25">
      <c r="A183" t="s">
        <v>40</v>
      </c>
      <c r="B183" t="s">
        <v>41</v>
      </c>
      <c r="C183">
        <v>2</v>
      </c>
      <c r="D183">
        <v>2</v>
      </c>
      <c r="E183">
        <f t="shared" si="3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1.18E-2</v>
      </c>
      <c r="M183">
        <v>3</v>
      </c>
      <c r="N183">
        <v>41.2261539</v>
      </c>
      <c r="P183">
        <f t="shared" ref="P183:P191" si="73">72.9*(1-EXP(-0.4*(E183)))</f>
        <v>58.181743838189632</v>
      </c>
      <c r="Q183">
        <f t="shared" ref="Q183:Q191" si="74">L183*(P183^M183)</f>
        <v>2324.0325637394762</v>
      </c>
      <c r="R183">
        <f t="shared" ref="R183:R191" si="75">Q183/20/5.7/3.65*1000</f>
        <v>5585.2741257858115</v>
      </c>
      <c r="S183">
        <f t="shared" ref="S183:S191" si="76">R183*2.65</f>
        <v>14800.9764333324</v>
      </c>
    </row>
    <row r="184" spans="1:21" x14ac:dyDescent="0.25">
      <c r="A184" t="s">
        <v>40</v>
      </c>
      <c r="B184" t="s">
        <v>41</v>
      </c>
      <c r="C184">
        <v>3</v>
      </c>
      <c r="D184">
        <v>2</v>
      </c>
      <c r="E184">
        <f t="shared" si="3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1.18E-2</v>
      </c>
      <c r="M184">
        <v>3</v>
      </c>
      <c r="N184">
        <v>51.975182889999999</v>
      </c>
      <c r="P184">
        <f t="shared" si="73"/>
        <v>66.286661205201838</v>
      </c>
      <c r="Q184">
        <f t="shared" si="74"/>
        <v>3436.8489166373988</v>
      </c>
      <c r="R184">
        <f t="shared" si="75"/>
        <v>8259.6705518803155</v>
      </c>
      <c r="S184">
        <f t="shared" si="76"/>
        <v>21888.126962482835</v>
      </c>
    </row>
    <row r="185" spans="1:21" x14ac:dyDescent="0.25">
      <c r="A185" t="s">
        <v>40</v>
      </c>
      <c r="B185" t="s">
        <v>41</v>
      </c>
      <c r="C185">
        <v>4</v>
      </c>
      <c r="D185">
        <v>2</v>
      </c>
      <c r="E185">
        <f t="shared" si="3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1.18E-2</v>
      </c>
      <c r="M185">
        <v>3</v>
      </c>
      <c r="N185">
        <v>58.513375859999996</v>
      </c>
      <c r="P185">
        <f t="shared" si="73"/>
        <v>69.928435329977106</v>
      </c>
      <c r="Q185">
        <f t="shared" si="74"/>
        <v>4034.9990790948541</v>
      </c>
      <c r="R185">
        <f t="shared" si="75"/>
        <v>9697.1859627369722</v>
      </c>
      <c r="S185">
        <f t="shared" si="76"/>
        <v>25697.542801252974</v>
      </c>
    </row>
    <row r="186" spans="1:21" x14ac:dyDescent="0.25">
      <c r="A186" t="s">
        <v>40</v>
      </c>
      <c r="B186" t="s">
        <v>41</v>
      </c>
      <c r="C186">
        <v>5</v>
      </c>
      <c r="D186">
        <v>2</v>
      </c>
      <c r="E186">
        <f t="shared" si="3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1.18E-2</v>
      </c>
      <c r="M186">
        <v>3</v>
      </c>
      <c r="N186">
        <v>61.873930319999999</v>
      </c>
      <c r="P186">
        <f t="shared" si="73"/>
        <v>71.564789925011283</v>
      </c>
      <c r="Q186">
        <f t="shared" si="74"/>
        <v>4324.9412223072713</v>
      </c>
      <c r="R186">
        <f t="shared" si="75"/>
        <v>10393.994766419784</v>
      </c>
      <c r="S186">
        <f t="shared" si="76"/>
        <v>27544.086131012427</v>
      </c>
    </row>
    <row r="187" spans="1:21" x14ac:dyDescent="0.25">
      <c r="A187" t="s">
        <v>40</v>
      </c>
      <c r="B187" t="s">
        <v>41</v>
      </c>
      <c r="C187">
        <v>6</v>
      </c>
      <c r="D187">
        <v>2</v>
      </c>
      <c r="E187">
        <f t="shared" si="3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1.18E-2</v>
      </c>
      <c r="M187">
        <v>3</v>
      </c>
      <c r="N187">
        <v>63.550646100000002</v>
      </c>
      <c r="P187">
        <f t="shared" si="73"/>
        <v>72.300051440126452</v>
      </c>
      <c r="Q187">
        <f t="shared" si="74"/>
        <v>4459.6197093998071</v>
      </c>
      <c r="R187">
        <f t="shared" si="75"/>
        <v>10717.663324681103</v>
      </c>
      <c r="S187">
        <f t="shared" si="76"/>
        <v>28401.807810404924</v>
      </c>
    </row>
    <row r="188" spans="1:21" x14ac:dyDescent="0.25">
      <c r="A188" t="s">
        <v>40</v>
      </c>
      <c r="B188" t="s">
        <v>41</v>
      </c>
      <c r="C188">
        <v>7</v>
      </c>
      <c r="D188">
        <v>2</v>
      </c>
      <c r="E188">
        <f t="shared" si="3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1.18E-2</v>
      </c>
      <c r="M188">
        <v>3</v>
      </c>
      <c r="N188">
        <v>64.949648440000004</v>
      </c>
      <c r="P188">
        <f t="shared" si="73"/>
        <v>72.6304257350684</v>
      </c>
      <c r="Q188">
        <f t="shared" si="74"/>
        <v>4521.0340391404143</v>
      </c>
      <c r="R188">
        <f t="shared" si="75"/>
        <v>10865.258445422769</v>
      </c>
      <c r="S188">
        <f t="shared" si="76"/>
        <v>28792.934880370336</v>
      </c>
    </row>
    <row r="189" spans="1:21" x14ac:dyDescent="0.25">
      <c r="A189" t="s">
        <v>40</v>
      </c>
      <c r="B189" t="s">
        <v>41</v>
      </c>
      <c r="C189">
        <v>8</v>
      </c>
      <c r="D189">
        <v>2</v>
      </c>
      <c r="E189">
        <f t="shared" si="3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1.18E-2</v>
      </c>
      <c r="M189">
        <v>3</v>
      </c>
      <c r="N189">
        <v>65.831265509999994</v>
      </c>
      <c r="P189">
        <f t="shared" si="73"/>
        <v>72.778872474785629</v>
      </c>
      <c r="Q189">
        <f t="shared" si="74"/>
        <v>4548.8118772293374</v>
      </c>
      <c r="R189">
        <f t="shared" si="75"/>
        <v>10932.016047174569</v>
      </c>
      <c r="S189">
        <f t="shared" si="76"/>
        <v>28969.842525012609</v>
      </c>
    </row>
    <row r="190" spans="1:21" x14ac:dyDescent="0.25">
      <c r="A190" t="s">
        <v>40</v>
      </c>
      <c r="B190" t="s">
        <v>41</v>
      </c>
      <c r="C190">
        <v>9</v>
      </c>
      <c r="D190">
        <v>2</v>
      </c>
      <c r="E190">
        <f t="shared" si="3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1.18E-2</v>
      </c>
      <c r="M190">
        <v>3</v>
      </c>
      <c r="N190">
        <v>66.371102100000002</v>
      </c>
      <c r="P190">
        <f t="shared" si="73"/>
        <v>72.845573894569341</v>
      </c>
      <c r="Q190">
        <f t="shared" si="74"/>
        <v>4561.3302233118557</v>
      </c>
      <c r="R190">
        <f t="shared" si="75"/>
        <v>10962.10099329934</v>
      </c>
      <c r="S190">
        <f t="shared" si="76"/>
        <v>29049.567632243252</v>
      </c>
    </row>
    <row r="191" spans="1:21" x14ac:dyDescent="0.25">
      <c r="A191" t="s">
        <v>40</v>
      </c>
      <c r="B191" t="s">
        <v>41</v>
      </c>
      <c r="C191">
        <v>10</v>
      </c>
      <c r="D191">
        <v>2</v>
      </c>
      <c r="E191">
        <f t="shared" si="3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1.18E-2</v>
      </c>
      <c r="M191">
        <v>3</v>
      </c>
      <c r="N191">
        <v>67.319388829999994</v>
      </c>
      <c r="P191">
        <f t="shared" si="73"/>
        <v>72.875544774425919</v>
      </c>
      <c r="Q191">
        <f t="shared" si="74"/>
        <v>4566.9625490367771</v>
      </c>
      <c r="R191">
        <f t="shared" si="75"/>
        <v>10975.636983986487</v>
      </c>
      <c r="S191">
        <f t="shared" si="76"/>
        <v>29085.438007564189</v>
      </c>
    </row>
    <row r="192" spans="1:21" x14ac:dyDescent="0.25">
      <c r="A192" t="s">
        <v>42</v>
      </c>
      <c r="B192" t="s">
        <v>43</v>
      </c>
      <c r="C192">
        <v>1</v>
      </c>
      <c r="D192">
        <v>2</v>
      </c>
      <c r="E192">
        <f t="shared" si="3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P192">
        <f>263.2*(1-EXP(-0.07*(E192-0.27)))</f>
        <v>30.01918108298981</v>
      </c>
      <c r="Q192">
        <f t="shared" ref="Q192" si="77">L192*(P192^M192)</f>
        <v>638.62466460155531</v>
      </c>
      <c r="R192">
        <f t="shared" ref="R192" si="78">Q192/20/5.7/3.65*1000</f>
        <v>1534.7865046901115</v>
      </c>
      <c r="S192">
        <f t="shared" ref="S192" si="79">R192*2.65</f>
        <v>4067.1842374287953</v>
      </c>
      <c r="U192" t="s">
        <v>202</v>
      </c>
    </row>
    <row r="193" spans="1:21" x14ac:dyDescent="0.25">
      <c r="A193" t="s">
        <v>42</v>
      </c>
      <c r="B193" t="s">
        <v>43</v>
      </c>
      <c r="C193">
        <v>2</v>
      </c>
      <c r="D193">
        <v>2</v>
      </c>
      <c r="E193">
        <f t="shared" si="3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P193">
        <f t="shared" ref="P193:P201" si="80">263.2*(1-EXP(-0.07*(E193-0.27)))</f>
        <v>60.482334737459546</v>
      </c>
      <c r="Q193">
        <f t="shared" ref="Q193:Q201" si="81">L193*(P193^M193)</f>
        <v>5602.1892882480834</v>
      </c>
      <c r="R193">
        <f t="shared" ref="R193:R201" si="82">Q193/20/5.7/3.65*1000</f>
        <v>13463.564739841586</v>
      </c>
      <c r="S193">
        <f t="shared" ref="S193:S201" si="83">R193*2.65</f>
        <v>35678.446560580203</v>
      </c>
    </row>
    <row r="194" spans="1:21" x14ac:dyDescent="0.25">
      <c r="A194" t="s">
        <v>42</v>
      </c>
      <c r="B194" t="s">
        <v>43</v>
      </c>
      <c r="C194">
        <v>3</v>
      </c>
      <c r="D194">
        <v>2</v>
      </c>
      <c r="E194">
        <f t="shared" si="3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P194">
        <f t="shared" si="80"/>
        <v>86.965728243192046</v>
      </c>
      <c r="Q194">
        <f t="shared" si="81"/>
        <v>17269.847782593512</v>
      </c>
      <c r="R194">
        <f t="shared" si="82"/>
        <v>41504.080227333594</v>
      </c>
      <c r="S194">
        <f t="shared" si="83"/>
        <v>109985.81260243402</v>
      </c>
    </row>
    <row r="195" spans="1:21" x14ac:dyDescent="0.25">
      <c r="A195" t="s">
        <v>42</v>
      </c>
      <c r="B195" t="s">
        <v>43</v>
      </c>
      <c r="C195">
        <v>4</v>
      </c>
      <c r="D195">
        <v>2</v>
      </c>
      <c r="E195">
        <f t="shared" ref="E195:E258" si="84">C195*D195</f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P195">
        <f t="shared" si="80"/>
        <v>109.98928448870782</v>
      </c>
      <c r="Q195">
        <f t="shared" si="81"/>
        <v>35768.065318479828</v>
      </c>
      <c r="R195">
        <f t="shared" si="82"/>
        <v>85960.262721653038</v>
      </c>
      <c r="S195">
        <f t="shared" si="83"/>
        <v>227794.69621238054</v>
      </c>
    </row>
    <row r="196" spans="1:21" x14ac:dyDescent="0.25">
      <c r="A196" t="s">
        <v>42</v>
      </c>
      <c r="B196" t="s">
        <v>43</v>
      </c>
      <c r="C196">
        <v>5</v>
      </c>
      <c r="D196">
        <v>2</v>
      </c>
      <c r="E196">
        <f t="shared" si="84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P196">
        <f t="shared" si="80"/>
        <v>130.0050027189146</v>
      </c>
      <c r="Q196">
        <f t="shared" si="81"/>
        <v>60060.021358037149</v>
      </c>
      <c r="R196">
        <f t="shared" si="82"/>
        <v>144340.3541409208</v>
      </c>
      <c r="S196">
        <f t="shared" si="83"/>
        <v>382501.93847344012</v>
      </c>
    </row>
    <row r="197" spans="1:21" x14ac:dyDescent="0.25">
      <c r="A197" t="s">
        <v>42</v>
      </c>
      <c r="B197" t="s">
        <v>43</v>
      </c>
      <c r="C197">
        <v>6</v>
      </c>
      <c r="D197">
        <v>2</v>
      </c>
      <c r="E197">
        <f t="shared" si="84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P197">
        <f t="shared" si="80"/>
        <v>147.40583219976685</v>
      </c>
      <c r="Q197">
        <f t="shared" si="81"/>
        <v>88655.309313820006</v>
      </c>
      <c r="R197">
        <f t="shared" si="82"/>
        <v>213062.50736318194</v>
      </c>
      <c r="S197">
        <f t="shared" si="83"/>
        <v>564615.64451243216</v>
      </c>
    </row>
    <row r="198" spans="1:21" x14ac:dyDescent="0.25">
      <c r="A198" t="s">
        <v>42</v>
      </c>
      <c r="B198" t="s">
        <v>43</v>
      </c>
      <c r="C198">
        <v>7</v>
      </c>
      <c r="D198">
        <v>2</v>
      </c>
      <c r="E198">
        <f t="shared" si="84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P198">
        <f t="shared" si="80"/>
        <v>162.53338661171608</v>
      </c>
      <c r="Q198">
        <f t="shared" si="81"/>
        <v>120013.82954317731</v>
      </c>
      <c r="R198">
        <f t="shared" si="82"/>
        <v>288425.44951496593</v>
      </c>
      <c r="S198">
        <f t="shared" si="83"/>
        <v>764327.44121465972</v>
      </c>
    </row>
    <row r="199" spans="1:21" x14ac:dyDescent="0.25">
      <c r="A199" t="s">
        <v>42</v>
      </c>
      <c r="B199" t="s">
        <v>43</v>
      </c>
      <c r="C199">
        <v>8</v>
      </c>
      <c r="D199">
        <v>2</v>
      </c>
      <c r="E199">
        <f t="shared" si="84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P199">
        <f t="shared" si="80"/>
        <v>175.6846506211877</v>
      </c>
      <c r="Q199">
        <f t="shared" si="81"/>
        <v>152751.02093241649</v>
      </c>
      <c r="R199">
        <f t="shared" si="82"/>
        <v>367101.70856144308</v>
      </c>
      <c r="S199">
        <f t="shared" si="83"/>
        <v>972819.5276878241</v>
      </c>
    </row>
    <row r="200" spans="1:21" x14ac:dyDescent="0.25">
      <c r="A200" t="s">
        <v>42</v>
      </c>
      <c r="B200" t="s">
        <v>43</v>
      </c>
      <c r="C200">
        <v>9</v>
      </c>
      <c r="D200">
        <v>2</v>
      </c>
      <c r="E200">
        <f t="shared" si="84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P200">
        <f t="shared" si="80"/>
        <v>187.11781029372577</v>
      </c>
      <c r="Q200">
        <f t="shared" si="81"/>
        <v>185723.20694256542</v>
      </c>
      <c r="R200">
        <f t="shared" si="82"/>
        <v>446342.72276511759</v>
      </c>
      <c r="S200">
        <f t="shared" si="83"/>
        <v>1182808.2153275616</v>
      </c>
    </row>
    <row r="201" spans="1:21" x14ac:dyDescent="0.25">
      <c r="A201" t="s">
        <v>42</v>
      </c>
      <c r="B201" t="s">
        <v>43</v>
      </c>
      <c r="C201">
        <v>10</v>
      </c>
      <c r="D201">
        <v>2</v>
      </c>
      <c r="E201">
        <f t="shared" si="84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P201">
        <f t="shared" si="80"/>
        <v>197.05732181167625</v>
      </c>
      <c r="Q201">
        <f t="shared" si="81"/>
        <v>218045.06785067453</v>
      </c>
      <c r="R201">
        <f t="shared" si="82"/>
        <v>524020.83117201278</v>
      </c>
      <c r="S201">
        <f t="shared" si="83"/>
        <v>1388655.2026058338</v>
      </c>
    </row>
    <row r="202" spans="1:21" x14ac:dyDescent="0.25">
      <c r="A202" t="s">
        <v>44</v>
      </c>
      <c r="B202" t="s">
        <v>45</v>
      </c>
      <c r="C202">
        <v>1</v>
      </c>
      <c r="D202">
        <v>1</v>
      </c>
      <c r="E202">
        <f t="shared" si="84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P202">
        <f>33.7*(1-EXP(-0.32*(E202-0.55)))</f>
        <v>4.5195828904047923</v>
      </c>
      <c r="Q202">
        <f t="shared" ref="Q202" si="85">L202*(P202^M202)</f>
        <v>1.1539980651435007</v>
      </c>
      <c r="R202">
        <f t="shared" ref="R202" si="86">Q202/20/5.7/3.65*1000</f>
        <v>2.773367135648884</v>
      </c>
      <c r="S202">
        <f t="shared" ref="S202" si="87">R202*2.65</f>
        <v>7.349422909469542</v>
      </c>
      <c r="U202" t="s">
        <v>203</v>
      </c>
    </row>
    <row r="203" spans="1:21" x14ac:dyDescent="0.25">
      <c r="A203" t="s">
        <v>44</v>
      </c>
      <c r="B203" t="s">
        <v>45</v>
      </c>
      <c r="C203">
        <v>2</v>
      </c>
      <c r="D203">
        <v>1</v>
      </c>
      <c r="E203">
        <f t="shared" si="84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P203">
        <f t="shared" ref="P203:P211" si="88">33.7*(1-EXP(-0.32*(E203-0.55)))</f>
        <v>12.510668214458784</v>
      </c>
      <c r="Q203">
        <f t="shared" ref="Q203:Q211" si="89">L203*(P203^M203)</f>
        <v>24.476624933083794</v>
      </c>
      <c r="R203">
        <f t="shared" ref="R203:R211" si="90">Q203/20/5.7/3.65*1000</f>
        <v>58.823900343868765</v>
      </c>
      <c r="S203">
        <f t="shared" ref="S203:S211" si="91">R203*2.65</f>
        <v>155.88333591125223</v>
      </c>
    </row>
    <row r="204" spans="1:21" x14ac:dyDescent="0.25">
      <c r="A204" t="s">
        <v>44</v>
      </c>
      <c r="B204" t="s">
        <v>45</v>
      </c>
      <c r="C204">
        <v>3</v>
      </c>
      <c r="D204">
        <v>1</v>
      </c>
      <c r="E204">
        <f t="shared" si="84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P204">
        <f t="shared" si="88"/>
        <v>18.313387127694298</v>
      </c>
      <c r="Q204">
        <f t="shared" si="89"/>
        <v>76.774331086170292</v>
      </c>
      <c r="R204">
        <f t="shared" si="90"/>
        <v>184.5093272919257</v>
      </c>
      <c r="S204">
        <f t="shared" si="91"/>
        <v>488.94971732360307</v>
      </c>
    </row>
    <row r="205" spans="1:21" x14ac:dyDescent="0.25">
      <c r="A205" t="s">
        <v>44</v>
      </c>
      <c r="B205" t="s">
        <v>45</v>
      </c>
      <c r="C205">
        <v>4</v>
      </c>
      <c r="D205">
        <v>1</v>
      </c>
      <c r="E205">
        <f t="shared" si="84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P205">
        <f t="shared" si="88"/>
        <v>22.527025878949555</v>
      </c>
      <c r="Q205">
        <f t="shared" si="89"/>
        <v>142.89649844085332</v>
      </c>
      <c r="R205">
        <f t="shared" si="90"/>
        <v>343.41864561608588</v>
      </c>
      <c r="S205">
        <f t="shared" si="91"/>
        <v>910.0594108826275</v>
      </c>
    </row>
    <row r="206" spans="1:21" x14ac:dyDescent="0.25">
      <c r="A206" t="s">
        <v>44</v>
      </c>
      <c r="B206" t="s">
        <v>45</v>
      </c>
      <c r="C206">
        <v>5</v>
      </c>
      <c r="D206">
        <v>1</v>
      </c>
      <c r="E206">
        <f t="shared" si="84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P206">
        <f t="shared" si="88"/>
        <v>25.586755600749953</v>
      </c>
      <c r="Q206">
        <f t="shared" si="89"/>
        <v>209.38987401253723</v>
      </c>
      <c r="R206">
        <f t="shared" si="90"/>
        <v>503.22007693472062</v>
      </c>
      <c r="S206">
        <f t="shared" si="91"/>
        <v>1333.5332038770096</v>
      </c>
    </row>
    <row r="207" spans="1:21" x14ac:dyDescent="0.25">
      <c r="A207" t="s">
        <v>44</v>
      </c>
      <c r="B207" t="s">
        <v>45</v>
      </c>
      <c r="C207">
        <v>6</v>
      </c>
      <c r="D207">
        <v>1</v>
      </c>
      <c r="E207">
        <f t="shared" si="84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P207">
        <f t="shared" si="88"/>
        <v>27.808575391941062</v>
      </c>
      <c r="Q207">
        <f t="shared" si="89"/>
        <v>268.81050439210674</v>
      </c>
      <c r="R207">
        <f t="shared" si="90"/>
        <v>646.0238029130179</v>
      </c>
      <c r="S207">
        <f t="shared" si="91"/>
        <v>1711.9630777194973</v>
      </c>
    </row>
    <row r="208" spans="1:21" x14ac:dyDescent="0.25">
      <c r="A208" t="s">
        <v>44</v>
      </c>
      <c r="B208" t="s">
        <v>45</v>
      </c>
      <c r="C208">
        <v>7</v>
      </c>
      <c r="D208">
        <v>1</v>
      </c>
      <c r="E208">
        <f t="shared" si="84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P208">
        <f t="shared" si="88"/>
        <v>29.421947693865757</v>
      </c>
      <c r="Q208">
        <f t="shared" si="89"/>
        <v>318.36423278291642</v>
      </c>
      <c r="R208">
        <f t="shared" si="90"/>
        <v>765.1147146909791</v>
      </c>
      <c r="S208">
        <f t="shared" si="91"/>
        <v>2027.5539939310945</v>
      </c>
    </row>
    <row r="209" spans="1:21" x14ac:dyDescent="0.25">
      <c r="A209" t="s">
        <v>44</v>
      </c>
      <c r="B209" t="s">
        <v>45</v>
      </c>
      <c r="C209">
        <v>8</v>
      </c>
      <c r="D209">
        <v>1</v>
      </c>
      <c r="E209">
        <f t="shared" si="84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P209">
        <f t="shared" si="88"/>
        <v>30.593496437349735</v>
      </c>
      <c r="Q209">
        <f t="shared" si="89"/>
        <v>357.92938568447693</v>
      </c>
      <c r="R209">
        <f t="shared" si="90"/>
        <v>860.20039818427529</v>
      </c>
      <c r="S209">
        <f t="shared" si="91"/>
        <v>2279.5310551883294</v>
      </c>
    </row>
    <row r="210" spans="1:21" x14ac:dyDescent="0.25">
      <c r="A210" t="s">
        <v>44</v>
      </c>
      <c r="B210" t="s">
        <v>45</v>
      </c>
      <c r="C210">
        <v>9</v>
      </c>
      <c r="D210">
        <v>1</v>
      </c>
      <c r="E210">
        <f t="shared" si="84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P210">
        <f t="shared" si="88"/>
        <v>31.444215429315523</v>
      </c>
      <c r="Q210">
        <f t="shared" si="89"/>
        <v>388.6264022737476</v>
      </c>
      <c r="R210">
        <f t="shared" si="90"/>
        <v>933.97356951152983</v>
      </c>
      <c r="S210">
        <f t="shared" si="91"/>
        <v>2475.029959205554</v>
      </c>
    </row>
    <row r="211" spans="1:21" x14ac:dyDescent="0.25">
      <c r="A211" t="s">
        <v>44</v>
      </c>
      <c r="B211" t="s">
        <v>45</v>
      </c>
      <c r="C211">
        <v>10</v>
      </c>
      <c r="D211">
        <v>1</v>
      </c>
      <c r="E211">
        <f t="shared" si="84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P211">
        <f t="shared" si="88"/>
        <v>32.061964206151778</v>
      </c>
      <c r="Q211">
        <f t="shared" si="89"/>
        <v>411.98403596558438</v>
      </c>
      <c r="R211">
        <f t="shared" si="90"/>
        <v>990.10823351498277</v>
      </c>
      <c r="S211">
        <f t="shared" si="91"/>
        <v>2623.7868188147045</v>
      </c>
    </row>
    <row r="212" spans="1:21" x14ac:dyDescent="0.25">
      <c r="A212" t="s">
        <v>46</v>
      </c>
      <c r="B212" t="s">
        <v>47</v>
      </c>
      <c r="C212">
        <v>1</v>
      </c>
      <c r="D212">
        <v>2</v>
      </c>
      <c r="E212">
        <f t="shared" si="84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P212">
        <f>42.5*(1-EXP(-0.47*(E212+0.05)))</f>
        <v>26.283908107224249</v>
      </c>
      <c r="Q212">
        <f t="shared" ref="Q212" si="92">L212*(P212^M212)</f>
        <v>302.14823421892987</v>
      </c>
      <c r="R212">
        <f t="shared" ref="R212" si="93">Q212/20/5.7/3.65*1000</f>
        <v>726.1433170366015</v>
      </c>
      <c r="S212">
        <f t="shared" ref="S212" si="94">R212*2.65</f>
        <v>1924.2797901469939</v>
      </c>
      <c r="U212" t="s">
        <v>204</v>
      </c>
    </row>
    <row r="213" spans="1:21" x14ac:dyDescent="0.25">
      <c r="A213" t="s">
        <v>46</v>
      </c>
      <c r="B213" t="s">
        <v>47</v>
      </c>
      <c r="C213">
        <v>2</v>
      </c>
      <c r="D213">
        <v>2</v>
      </c>
      <c r="E213">
        <f t="shared" si="84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P213">
        <f t="shared" ref="P213:P221" si="95">42.5*(1-EXP(-0.47*(E213+0.05)))</f>
        <v>36.165543125950144</v>
      </c>
      <c r="Q213">
        <f t="shared" ref="Q213:Q221" si="96">L213*(P213^M213)</f>
        <v>812.63536807531352</v>
      </c>
      <c r="R213">
        <f t="shared" ref="R213:R221" si="97">Q213/20/5.7/3.65*1000</f>
        <v>1952.9809374556924</v>
      </c>
      <c r="S213">
        <f t="shared" ref="S213:S221" si="98">R213*2.65</f>
        <v>5175.3994842575848</v>
      </c>
    </row>
    <row r="214" spans="1:21" x14ac:dyDescent="0.25">
      <c r="A214" t="s">
        <v>46</v>
      </c>
      <c r="B214" t="s">
        <v>47</v>
      </c>
      <c r="C214">
        <v>3</v>
      </c>
      <c r="D214">
        <v>2</v>
      </c>
      <c r="E214">
        <f t="shared" si="84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P214">
        <f t="shared" si="95"/>
        <v>40.025584823118002</v>
      </c>
      <c r="Q214">
        <f t="shared" si="96"/>
        <v>1112.8280739437707</v>
      </c>
      <c r="R214">
        <f t="shared" si="97"/>
        <v>2674.4245949141327</v>
      </c>
      <c r="S214">
        <f t="shared" si="98"/>
        <v>7087.2251765224519</v>
      </c>
    </row>
    <row r="215" spans="1:21" x14ac:dyDescent="0.25">
      <c r="A215" t="s">
        <v>46</v>
      </c>
      <c r="B215" t="s">
        <v>47</v>
      </c>
      <c r="C215">
        <v>4</v>
      </c>
      <c r="D215">
        <v>2</v>
      </c>
      <c r="E215">
        <f t="shared" si="84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P215">
        <f t="shared" si="95"/>
        <v>41.533424555676312</v>
      </c>
      <c r="Q215">
        <f t="shared" si="96"/>
        <v>1247.9990208489385</v>
      </c>
      <c r="R215">
        <f t="shared" si="97"/>
        <v>2999.276666303625</v>
      </c>
      <c r="S215">
        <f t="shared" si="98"/>
        <v>7948.0831657046056</v>
      </c>
    </row>
    <row r="216" spans="1:21" x14ac:dyDescent="0.25">
      <c r="A216" t="s">
        <v>46</v>
      </c>
      <c r="B216" t="s">
        <v>47</v>
      </c>
      <c r="C216">
        <v>5</v>
      </c>
      <c r="D216">
        <v>2</v>
      </c>
      <c r="E216">
        <f t="shared" si="84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P216">
        <f t="shared" si="95"/>
        <v>42.122428726473139</v>
      </c>
      <c r="Q216">
        <f t="shared" si="96"/>
        <v>1303.6853907295051</v>
      </c>
      <c r="R216">
        <f t="shared" si="97"/>
        <v>3133.1059618589406</v>
      </c>
      <c r="S216">
        <f t="shared" si="98"/>
        <v>8302.7307989261917</v>
      </c>
    </row>
    <row r="217" spans="1:21" x14ac:dyDescent="0.25">
      <c r="A217" t="s">
        <v>46</v>
      </c>
      <c r="B217" t="s">
        <v>47</v>
      </c>
      <c r="C217">
        <v>6</v>
      </c>
      <c r="D217">
        <v>2</v>
      </c>
      <c r="E217">
        <f t="shared" si="84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P217">
        <f t="shared" si="95"/>
        <v>42.352510150728641</v>
      </c>
      <c r="Q217">
        <f t="shared" si="96"/>
        <v>1325.8873503007501</v>
      </c>
      <c r="R217">
        <f t="shared" si="97"/>
        <v>3186.4632307155734</v>
      </c>
      <c r="S217">
        <f t="shared" si="98"/>
        <v>8444.1275613962698</v>
      </c>
    </row>
    <row r="218" spans="1:21" x14ac:dyDescent="0.25">
      <c r="A218" t="s">
        <v>46</v>
      </c>
      <c r="B218" t="s">
        <v>47</v>
      </c>
      <c r="C218">
        <v>7</v>
      </c>
      <c r="D218">
        <v>2</v>
      </c>
      <c r="E218">
        <f t="shared" si="84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P218">
        <f t="shared" si="95"/>
        <v>42.442386359441777</v>
      </c>
      <c r="Q218">
        <f t="shared" si="96"/>
        <v>1334.6291586561615</v>
      </c>
      <c r="R218">
        <f t="shared" si="97"/>
        <v>3207.4721428891166</v>
      </c>
      <c r="S218">
        <f t="shared" si="98"/>
        <v>8499.8011786561583</v>
      </c>
    </row>
    <row r="219" spans="1:21" x14ac:dyDescent="0.25">
      <c r="A219" t="s">
        <v>46</v>
      </c>
      <c r="B219" t="s">
        <v>47</v>
      </c>
      <c r="C219">
        <v>8</v>
      </c>
      <c r="D219">
        <v>2</v>
      </c>
      <c r="E219">
        <f t="shared" si="84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P219">
        <f t="shared" si="95"/>
        <v>42.477494508301618</v>
      </c>
      <c r="Q219">
        <f t="shared" si="96"/>
        <v>1338.0545295157722</v>
      </c>
      <c r="R219">
        <f t="shared" si="97"/>
        <v>3215.7042285887342</v>
      </c>
      <c r="S219">
        <f t="shared" si="98"/>
        <v>8521.616205760145</v>
      </c>
    </row>
    <row r="220" spans="1:21" x14ac:dyDescent="0.25">
      <c r="A220" t="s">
        <v>46</v>
      </c>
      <c r="B220" t="s">
        <v>47</v>
      </c>
      <c r="C220">
        <v>9</v>
      </c>
      <c r="D220">
        <v>2</v>
      </c>
      <c r="E220">
        <f t="shared" si="84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P220">
        <f t="shared" si="95"/>
        <v>42.491208728494179</v>
      </c>
      <c r="Q220">
        <f t="shared" si="96"/>
        <v>1339.3941906285172</v>
      </c>
      <c r="R220">
        <f t="shared" si="97"/>
        <v>3218.9237938681017</v>
      </c>
      <c r="S220">
        <f t="shared" si="98"/>
        <v>8530.1480537504685</v>
      </c>
    </row>
    <row r="221" spans="1:21" x14ac:dyDescent="0.25">
      <c r="A221" t="s">
        <v>46</v>
      </c>
      <c r="B221" t="s">
        <v>47</v>
      </c>
      <c r="C221">
        <v>10</v>
      </c>
      <c r="D221">
        <v>2</v>
      </c>
      <c r="E221">
        <f t="shared" si="84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P221">
        <f t="shared" si="95"/>
        <v>42.496565884641633</v>
      </c>
      <c r="Q221">
        <f t="shared" si="96"/>
        <v>1339.9177462360979</v>
      </c>
      <c r="R221">
        <f t="shared" si="97"/>
        <v>3220.1820385390479</v>
      </c>
      <c r="S221">
        <f t="shared" si="98"/>
        <v>8533.4824021284767</v>
      </c>
    </row>
    <row r="222" spans="1:21" x14ac:dyDescent="0.25">
      <c r="A222" t="s">
        <v>48</v>
      </c>
      <c r="B222" t="s">
        <v>49</v>
      </c>
      <c r="C222">
        <v>1</v>
      </c>
      <c r="D222">
        <v>3</v>
      </c>
      <c r="E222">
        <f t="shared" si="84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P222">
        <f>52.7*(1-EXP(-0.35*(E222+0.5)))</f>
        <v>37.218969192949821</v>
      </c>
      <c r="Q222">
        <f t="shared" ref="Q222" si="99">L222*(P222^M222)</f>
        <v>940.09810574131916</v>
      </c>
      <c r="R222">
        <f t="shared" ref="R222" si="100">Q222/20/5.7/3.65*1000</f>
        <v>2259.3081128125909</v>
      </c>
      <c r="S222">
        <f t="shared" ref="S222" si="101">R222*2.65</f>
        <v>5987.1664989533656</v>
      </c>
      <c r="U222" t="s">
        <v>205</v>
      </c>
    </row>
    <row r="223" spans="1:21" x14ac:dyDescent="0.25">
      <c r="A223" t="s">
        <v>48</v>
      </c>
      <c r="B223" t="s">
        <v>49</v>
      </c>
      <c r="C223">
        <v>2</v>
      </c>
      <c r="D223">
        <v>3</v>
      </c>
      <c r="E223">
        <f t="shared" si="84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P223">
        <f t="shared" ref="P223:P231" si="102">52.7*(1-EXP(-0.35*(E223+0.5)))</f>
        <v>47.282602925460409</v>
      </c>
      <c r="Q223">
        <f t="shared" ref="Q223:Q231" si="103">L223*(P223^M223)</f>
        <v>1974.1401826278613</v>
      </c>
      <c r="R223">
        <f t="shared" ref="R223:R231" si="104">Q223/20/5.7/3.65*1000</f>
        <v>4744.3888070845023</v>
      </c>
      <c r="S223">
        <f t="shared" ref="S223:S231" si="105">R223*2.65</f>
        <v>12572.63033877393</v>
      </c>
    </row>
    <row r="224" spans="1:21" x14ac:dyDescent="0.25">
      <c r="A224" t="s">
        <v>48</v>
      </c>
      <c r="B224" t="s">
        <v>49</v>
      </c>
      <c r="C224">
        <v>3</v>
      </c>
      <c r="D224">
        <v>3</v>
      </c>
      <c r="E224">
        <f t="shared" si="84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P224">
        <f t="shared" si="102"/>
        <v>50.804248261694262</v>
      </c>
      <c r="Q224">
        <f t="shared" si="103"/>
        <v>2466.5720882083451</v>
      </c>
      <c r="R224">
        <f t="shared" si="104"/>
        <v>5927.8348671193107</v>
      </c>
      <c r="S224">
        <f t="shared" si="105"/>
        <v>15708.762397866172</v>
      </c>
    </row>
    <row r="225" spans="1:21" x14ac:dyDescent="0.25">
      <c r="A225" t="s">
        <v>48</v>
      </c>
      <c r="B225" t="s">
        <v>49</v>
      </c>
      <c r="C225">
        <v>4</v>
      </c>
      <c r="D225">
        <v>3</v>
      </c>
      <c r="E225">
        <f t="shared" si="84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P225">
        <f t="shared" si="102"/>
        <v>52.036604903823729</v>
      </c>
      <c r="Q225">
        <f t="shared" si="103"/>
        <v>2656.8159932613798</v>
      </c>
      <c r="R225">
        <f t="shared" si="104"/>
        <v>6385.0420410030756</v>
      </c>
      <c r="S225">
        <f t="shared" si="105"/>
        <v>16920.361408658151</v>
      </c>
    </row>
    <row r="226" spans="1:21" x14ac:dyDescent="0.25">
      <c r="A226" t="s">
        <v>48</v>
      </c>
      <c r="B226" t="s">
        <v>49</v>
      </c>
      <c r="C226">
        <v>5</v>
      </c>
      <c r="D226">
        <v>3</v>
      </c>
      <c r="E226">
        <f t="shared" si="84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P226">
        <f t="shared" si="102"/>
        <v>52.467853013272702</v>
      </c>
      <c r="Q226">
        <f t="shared" si="103"/>
        <v>2725.6678395776239</v>
      </c>
      <c r="R226">
        <f t="shared" si="104"/>
        <v>6550.5115106407684</v>
      </c>
      <c r="S226">
        <f t="shared" si="105"/>
        <v>17358.855503198036</v>
      </c>
    </row>
    <row r="227" spans="1:21" x14ac:dyDescent="0.25">
      <c r="A227" t="s">
        <v>48</v>
      </c>
      <c r="B227" t="s">
        <v>49</v>
      </c>
      <c r="C227">
        <v>6</v>
      </c>
      <c r="D227">
        <v>3</v>
      </c>
      <c r="E227">
        <f t="shared" si="84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P227">
        <f t="shared" si="102"/>
        <v>52.618763006001714</v>
      </c>
      <c r="Q227">
        <f t="shared" si="103"/>
        <v>2750.0442819121477</v>
      </c>
      <c r="R227">
        <f t="shared" si="104"/>
        <v>6609.0946453067718</v>
      </c>
      <c r="S227">
        <f t="shared" si="105"/>
        <v>17514.100810062944</v>
      </c>
    </row>
    <row r="228" spans="1:21" x14ac:dyDescent="0.25">
      <c r="A228" t="s">
        <v>48</v>
      </c>
      <c r="B228" t="s">
        <v>49</v>
      </c>
      <c r="C228">
        <v>7</v>
      </c>
      <c r="D228">
        <v>3</v>
      </c>
      <c r="E228">
        <f t="shared" si="84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P228">
        <f t="shared" si="102"/>
        <v>52.671572109175685</v>
      </c>
      <c r="Q228">
        <f t="shared" si="103"/>
        <v>2758.6092771302779</v>
      </c>
      <c r="R228">
        <f t="shared" si="104"/>
        <v>6629.6786280468104</v>
      </c>
      <c r="S228">
        <f t="shared" si="105"/>
        <v>17568.648364324046</v>
      </c>
    </row>
    <row r="229" spans="1:21" x14ac:dyDescent="0.25">
      <c r="A229" t="s">
        <v>48</v>
      </c>
      <c r="B229" t="s">
        <v>49</v>
      </c>
      <c r="C229">
        <v>8</v>
      </c>
      <c r="D229">
        <v>3</v>
      </c>
      <c r="E229">
        <f t="shared" si="84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P229">
        <f t="shared" si="102"/>
        <v>52.690052007872964</v>
      </c>
      <c r="Q229">
        <f t="shared" si="103"/>
        <v>2761.6107551957466</v>
      </c>
      <c r="R229">
        <f t="shared" si="104"/>
        <v>6636.891985570167</v>
      </c>
      <c r="S229">
        <f t="shared" si="105"/>
        <v>17587.763761760943</v>
      </c>
    </row>
    <row r="230" spans="1:21" x14ac:dyDescent="0.25">
      <c r="A230" t="s">
        <v>48</v>
      </c>
      <c r="B230" t="s">
        <v>49</v>
      </c>
      <c r="C230">
        <v>9</v>
      </c>
      <c r="D230">
        <v>3</v>
      </c>
      <c r="E230">
        <f t="shared" si="84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P230">
        <f t="shared" si="102"/>
        <v>52.696518822026889</v>
      </c>
      <c r="Q230">
        <f t="shared" si="103"/>
        <v>2762.6616079782839</v>
      </c>
      <c r="R230">
        <f t="shared" si="104"/>
        <v>6639.4174669028689</v>
      </c>
      <c r="S230">
        <f t="shared" si="105"/>
        <v>17594.456287292604</v>
      </c>
    </row>
    <row r="231" spans="1:21" x14ac:dyDescent="0.25">
      <c r="A231" t="s">
        <v>48</v>
      </c>
      <c r="B231" t="s">
        <v>49</v>
      </c>
      <c r="C231">
        <v>10</v>
      </c>
      <c r="D231">
        <v>3</v>
      </c>
      <c r="E231">
        <f t="shared" si="84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P231">
        <f t="shared" si="102"/>
        <v>52.698781804415837</v>
      </c>
      <c r="Q231">
        <f t="shared" si="103"/>
        <v>2763.0294050072862</v>
      </c>
      <c r="R231">
        <f t="shared" si="104"/>
        <v>6640.3013818968666</v>
      </c>
      <c r="S231">
        <f t="shared" si="105"/>
        <v>17596.798662026697</v>
      </c>
    </row>
    <row r="232" spans="1:21" x14ac:dyDescent="0.25">
      <c r="A232" t="s">
        <v>50</v>
      </c>
      <c r="B232" t="s">
        <v>51</v>
      </c>
      <c r="C232">
        <v>1</v>
      </c>
      <c r="D232">
        <v>1</v>
      </c>
      <c r="E232">
        <f t="shared" si="84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P232">
        <f>40.6*(1-EXP(-0.27*(E232+1.65)))</f>
        <v>20.748728378702165</v>
      </c>
      <c r="Q232">
        <f t="shared" ref="Q232" si="106">L232*(P232^M232)</f>
        <v>134.09535696500257</v>
      </c>
      <c r="R232">
        <f t="shared" ref="R232" si="107">Q232/20/5.7/3.65*1000</f>
        <v>322.26714002644212</v>
      </c>
      <c r="S232">
        <f t="shared" ref="S232" si="108">R232*2.65</f>
        <v>854.00792107007157</v>
      </c>
      <c r="U232" t="s">
        <v>206</v>
      </c>
    </row>
    <row r="233" spans="1:21" x14ac:dyDescent="0.25">
      <c r="A233" t="s">
        <v>50</v>
      </c>
      <c r="B233" t="s">
        <v>51</v>
      </c>
      <c r="C233">
        <v>2</v>
      </c>
      <c r="D233">
        <v>1</v>
      </c>
      <c r="E233">
        <f t="shared" si="84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P233">
        <f t="shared" ref="P233:P241" si="109">40.6*(1-EXP(-0.27*(E233+1.65)))</f>
        <v>25.445946307790138</v>
      </c>
      <c r="Q233">
        <f t="shared" ref="Q233:Q241" si="110">L233*(P233^M233)</f>
        <v>249.8771017244207</v>
      </c>
      <c r="R233">
        <f t="shared" ref="R233:R241" si="111">Q233/20/5.7/3.65*1000</f>
        <v>600.5217537236739</v>
      </c>
      <c r="S233">
        <f t="shared" ref="S233:S241" si="112">R233*2.65</f>
        <v>1591.3826473677357</v>
      </c>
    </row>
    <row r="234" spans="1:21" x14ac:dyDescent="0.25">
      <c r="A234" t="s">
        <v>50</v>
      </c>
      <c r="B234" t="s">
        <v>51</v>
      </c>
      <c r="C234">
        <v>3</v>
      </c>
      <c r="D234">
        <v>1</v>
      </c>
      <c r="E234">
        <f t="shared" si="84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P234">
        <f t="shared" si="109"/>
        <v>29.03170615528731</v>
      </c>
      <c r="Q234">
        <f t="shared" si="110"/>
        <v>373.55195768406372</v>
      </c>
      <c r="R234">
        <f t="shared" si="111"/>
        <v>897.74563250195558</v>
      </c>
      <c r="S234">
        <f t="shared" si="112"/>
        <v>2379.0259261301821</v>
      </c>
    </row>
    <row r="235" spans="1:21" x14ac:dyDescent="0.25">
      <c r="A235" t="s">
        <v>50</v>
      </c>
      <c r="B235" t="s">
        <v>51</v>
      </c>
      <c r="C235">
        <v>4</v>
      </c>
      <c r="D235">
        <v>1</v>
      </c>
      <c r="E235">
        <f t="shared" si="84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P235">
        <f t="shared" si="109"/>
        <v>31.769001694483098</v>
      </c>
      <c r="Q235">
        <f t="shared" si="110"/>
        <v>491.70043460235115</v>
      </c>
      <c r="R235">
        <f t="shared" si="111"/>
        <v>1181.6881389145665</v>
      </c>
      <c r="S235">
        <f t="shared" si="112"/>
        <v>3131.4735681236011</v>
      </c>
    </row>
    <row r="236" spans="1:21" x14ac:dyDescent="0.25">
      <c r="A236" t="s">
        <v>50</v>
      </c>
      <c r="B236" t="s">
        <v>51</v>
      </c>
      <c r="C236">
        <v>5</v>
      </c>
      <c r="D236">
        <v>1</v>
      </c>
      <c r="E236">
        <f t="shared" si="84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P236">
        <f t="shared" si="109"/>
        <v>33.858596979044897</v>
      </c>
      <c r="Q236">
        <f t="shared" si="110"/>
        <v>597.14531894962283</v>
      </c>
      <c r="R236">
        <f t="shared" si="111"/>
        <v>1435.1005021620354</v>
      </c>
      <c r="S236">
        <f t="shared" si="112"/>
        <v>3803.0163307293938</v>
      </c>
    </row>
    <row r="237" spans="1:21" x14ac:dyDescent="0.25">
      <c r="A237" t="s">
        <v>50</v>
      </c>
      <c r="B237" t="s">
        <v>51</v>
      </c>
      <c r="C237">
        <v>6</v>
      </c>
      <c r="D237">
        <v>1</v>
      </c>
      <c r="E237">
        <f t="shared" si="84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P237">
        <f t="shared" si="109"/>
        <v>35.453751170742358</v>
      </c>
      <c r="Q237">
        <f t="shared" si="110"/>
        <v>687.16241425896737</v>
      </c>
      <c r="R237">
        <f t="shared" si="111"/>
        <v>1651.4357468372202</v>
      </c>
      <c r="S237">
        <f t="shared" si="112"/>
        <v>4376.3047291186331</v>
      </c>
    </row>
    <row r="238" spans="1:21" x14ac:dyDescent="0.25">
      <c r="A238" t="s">
        <v>50</v>
      </c>
      <c r="B238" t="s">
        <v>51</v>
      </c>
      <c r="C238">
        <v>7</v>
      </c>
      <c r="D238">
        <v>1</v>
      </c>
      <c r="E238">
        <f t="shared" si="84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P238">
        <f t="shared" si="109"/>
        <v>36.671459170989685</v>
      </c>
      <c r="Q238">
        <f t="shared" si="110"/>
        <v>761.71181665508584</v>
      </c>
      <c r="R238">
        <f t="shared" si="111"/>
        <v>1830.5979732157796</v>
      </c>
      <c r="S238">
        <f t="shared" si="112"/>
        <v>4851.084629021816</v>
      </c>
    </row>
    <row r="239" spans="1:21" x14ac:dyDescent="0.25">
      <c r="A239" t="s">
        <v>50</v>
      </c>
      <c r="B239" t="s">
        <v>51</v>
      </c>
      <c r="C239">
        <v>8</v>
      </c>
      <c r="D239">
        <v>1</v>
      </c>
      <c r="E239">
        <f t="shared" si="84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P239">
        <f t="shared" si="109"/>
        <v>37.60103248846842</v>
      </c>
      <c r="Q239">
        <f t="shared" si="110"/>
        <v>822.14611713593331</v>
      </c>
      <c r="R239">
        <f t="shared" si="111"/>
        <v>1975.8378205622046</v>
      </c>
      <c r="S239">
        <f t="shared" si="112"/>
        <v>5235.9702244898417</v>
      </c>
    </row>
    <row r="240" spans="1:21" x14ac:dyDescent="0.25">
      <c r="A240" t="s">
        <v>50</v>
      </c>
      <c r="B240" t="s">
        <v>51</v>
      </c>
      <c r="C240">
        <v>9</v>
      </c>
      <c r="D240">
        <v>1</v>
      </c>
      <c r="E240">
        <f t="shared" si="84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P240">
        <f t="shared" si="109"/>
        <v>38.310649697514371</v>
      </c>
      <c r="Q240">
        <f t="shared" si="110"/>
        <v>870.39069088429505</v>
      </c>
      <c r="R240">
        <f t="shared" si="111"/>
        <v>2091.7824822982334</v>
      </c>
      <c r="S240">
        <f t="shared" si="112"/>
        <v>5543.2235780903184</v>
      </c>
    </row>
    <row r="241" spans="1:24" x14ac:dyDescent="0.25">
      <c r="A241" t="s">
        <v>50</v>
      </c>
      <c r="B241" t="s">
        <v>51</v>
      </c>
      <c r="C241">
        <v>10</v>
      </c>
      <c r="D241">
        <v>1</v>
      </c>
      <c r="E241">
        <f t="shared" si="84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P241">
        <f t="shared" si="109"/>
        <v>38.8523569237286</v>
      </c>
      <c r="Q241">
        <f t="shared" si="110"/>
        <v>908.47438830563499</v>
      </c>
      <c r="R241">
        <f t="shared" si="111"/>
        <v>2183.3078305831173</v>
      </c>
      <c r="S241">
        <f t="shared" si="112"/>
        <v>5785.7657510452609</v>
      </c>
    </row>
    <row r="242" spans="1:24" x14ac:dyDescent="0.25">
      <c r="A242" t="s">
        <v>52</v>
      </c>
      <c r="B242" t="s">
        <v>53</v>
      </c>
      <c r="C242">
        <v>1</v>
      </c>
      <c r="D242">
        <v>1</v>
      </c>
      <c r="E242">
        <f t="shared" si="84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P242">
        <f>37.7*(1-EXP(-0.242*(E242)))</f>
        <v>8.1033821062960261</v>
      </c>
      <c r="Q242">
        <f t="shared" ref="Q242" si="113">L242*(P242^M242)</f>
        <v>4.3165057367255786</v>
      </c>
      <c r="R242">
        <f t="shared" ref="R242" si="114">Q242/20/5.7/3.65*1000</f>
        <v>10.373722030102327</v>
      </c>
      <c r="S242">
        <f t="shared" ref="S242" si="115">R242*2.65</f>
        <v>27.490363379771164</v>
      </c>
    </row>
    <row r="243" spans="1:24" x14ac:dyDescent="0.25">
      <c r="A243" t="s">
        <v>52</v>
      </c>
      <c r="B243" t="s">
        <v>53</v>
      </c>
      <c r="C243">
        <v>2</v>
      </c>
      <c r="D243">
        <v>1</v>
      </c>
      <c r="E243">
        <f t="shared" si="84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P243">
        <f t="shared" ref="P243:P251" si="116">37.7*(1-EXP(-0.242*(E243)))</f>
        <v>14.46499228790668</v>
      </c>
      <c r="Q243">
        <f t="shared" ref="Q243:Q251" si="117">L243*(P243^M243)</f>
        <v>23.169827404021429</v>
      </c>
      <c r="R243">
        <f t="shared" ref="R243:R251" si="118">Q243/20/5.7/3.65*1000</f>
        <v>55.683315078157726</v>
      </c>
      <c r="S243">
        <f t="shared" ref="S243:S251" si="119">R243*2.65</f>
        <v>147.56078495711796</v>
      </c>
    </row>
    <row r="244" spans="1:24" x14ac:dyDescent="0.25">
      <c r="A244" t="s">
        <v>52</v>
      </c>
      <c r="B244" t="s">
        <v>53</v>
      </c>
      <c r="C244">
        <v>3</v>
      </c>
      <c r="D244">
        <v>1</v>
      </c>
      <c r="E244">
        <f t="shared" si="84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P244">
        <f t="shared" si="116"/>
        <v>19.459213660156738</v>
      </c>
      <c r="Q244">
        <f t="shared" si="117"/>
        <v>54.759986342720147</v>
      </c>
      <c r="R244">
        <f t="shared" si="118"/>
        <v>131.6029472307622</v>
      </c>
      <c r="S244">
        <f t="shared" si="119"/>
        <v>348.74781016151979</v>
      </c>
    </row>
    <row r="245" spans="1:24" x14ac:dyDescent="0.25">
      <c r="A245" t="s">
        <v>52</v>
      </c>
      <c r="B245" t="s">
        <v>53</v>
      </c>
      <c r="C245">
        <v>4</v>
      </c>
      <c r="D245">
        <v>1</v>
      </c>
      <c r="E245">
        <f t="shared" si="84"/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P245">
        <f t="shared" si="116"/>
        <v>23.379958000503024</v>
      </c>
      <c r="Q245">
        <f t="shared" si="117"/>
        <v>93.249563450422627</v>
      </c>
      <c r="R245">
        <f t="shared" si="118"/>
        <v>224.10373335838173</v>
      </c>
      <c r="S245">
        <f t="shared" si="119"/>
        <v>593.8748933997116</v>
      </c>
    </row>
    <row r="246" spans="1:24" x14ac:dyDescent="0.25">
      <c r="A246" t="s">
        <v>52</v>
      </c>
      <c r="B246" t="s">
        <v>53</v>
      </c>
      <c r="C246">
        <v>5</v>
      </c>
      <c r="D246">
        <v>1</v>
      </c>
      <c r="E246">
        <f t="shared" si="84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P246">
        <f t="shared" si="116"/>
        <v>26.457962565493247</v>
      </c>
      <c r="Q246">
        <f t="shared" si="117"/>
        <v>133.47918712701969</v>
      </c>
      <c r="R246">
        <f t="shared" si="118"/>
        <v>320.7863184980045</v>
      </c>
      <c r="S246">
        <f t="shared" si="119"/>
        <v>850.08374401971196</v>
      </c>
    </row>
    <row r="247" spans="1:24" x14ac:dyDescent="0.25">
      <c r="A247" t="s">
        <v>52</v>
      </c>
      <c r="B247" t="s">
        <v>53</v>
      </c>
      <c r="C247">
        <v>6</v>
      </c>
      <c r="D247">
        <v>1</v>
      </c>
      <c r="E247">
        <f t="shared" si="84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P247">
        <f t="shared" si="116"/>
        <v>28.874369063771553</v>
      </c>
      <c r="Q247">
        <f t="shared" si="117"/>
        <v>171.98329262698991</v>
      </c>
      <c r="R247">
        <f t="shared" si="118"/>
        <v>413.32202025231896</v>
      </c>
      <c r="S247">
        <f t="shared" si="119"/>
        <v>1095.3033536686453</v>
      </c>
    </row>
    <row r="248" spans="1:24" x14ac:dyDescent="0.25">
      <c r="A248" t="s">
        <v>52</v>
      </c>
      <c r="B248" t="s">
        <v>53</v>
      </c>
      <c r="C248">
        <v>7</v>
      </c>
      <c r="D248">
        <v>1</v>
      </c>
      <c r="E248">
        <f t="shared" si="84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P248">
        <f t="shared" si="116"/>
        <v>30.771383912721323</v>
      </c>
      <c r="Q248">
        <f t="shared" si="117"/>
        <v>206.8361203659174</v>
      </c>
      <c r="R248">
        <f t="shared" si="118"/>
        <v>497.08272137927759</v>
      </c>
      <c r="S248">
        <f t="shared" si="119"/>
        <v>1317.2692116550857</v>
      </c>
    </row>
    <row r="249" spans="1:24" x14ac:dyDescent="0.25">
      <c r="A249" t="s">
        <v>52</v>
      </c>
      <c r="B249" t="s">
        <v>53</v>
      </c>
      <c r="C249">
        <v>8</v>
      </c>
      <c r="D249">
        <v>1</v>
      </c>
      <c r="E249">
        <f t="shared" si="84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P249">
        <f t="shared" si="116"/>
        <v>32.260647138796891</v>
      </c>
      <c r="Q249">
        <f t="shared" si="117"/>
        <v>237.22033636305432</v>
      </c>
      <c r="R249">
        <f t="shared" si="118"/>
        <v>570.10414891385335</v>
      </c>
      <c r="S249">
        <f t="shared" si="119"/>
        <v>1510.7759946217113</v>
      </c>
    </row>
    <row r="250" spans="1:24" x14ac:dyDescent="0.25">
      <c r="A250" t="s">
        <v>52</v>
      </c>
      <c r="B250" t="s">
        <v>53</v>
      </c>
      <c r="C250">
        <v>9</v>
      </c>
      <c r="D250">
        <v>1</v>
      </c>
      <c r="E250">
        <f t="shared" si="84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P250">
        <f t="shared" si="116"/>
        <v>33.429802434428275</v>
      </c>
      <c r="Q250">
        <f t="shared" si="117"/>
        <v>263.01956122966209</v>
      </c>
      <c r="R250">
        <f t="shared" si="118"/>
        <v>632.10661194343209</v>
      </c>
      <c r="S250">
        <f t="shared" si="119"/>
        <v>1675.082521650095</v>
      </c>
    </row>
    <row r="251" spans="1:24" x14ac:dyDescent="0.25">
      <c r="A251" t="s">
        <v>52</v>
      </c>
      <c r="B251" t="s">
        <v>53</v>
      </c>
      <c r="C251">
        <v>10</v>
      </c>
      <c r="D251">
        <v>1</v>
      </c>
      <c r="E251">
        <f t="shared" si="84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P251">
        <f t="shared" si="116"/>
        <v>34.347655021781136</v>
      </c>
      <c r="Q251">
        <f t="shared" si="117"/>
        <v>284.51264145637276</v>
      </c>
      <c r="R251">
        <f t="shared" si="118"/>
        <v>683.76025343997298</v>
      </c>
      <c r="S251">
        <f t="shared" si="119"/>
        <v>1811.9646716159284</v>
      </c>
    </row>
    <row r="252" spans="1:24" x14ac:dyDescent="0.25">
      <c r="A252" s="3" t="s">
        <v>184</v>
      </c>
      <c r="B252" t="s">
        <v>193</v>
      </c>
      <c r="C252">
        <v>1</v>
      </c>
      <c r="D252">
        <v>1</v>
      </c>
      <c r="E252">
        <f t="shared" si="84"/>
        <v>1</v>
      </c>
      <c r="F252">
        <v>2.6676279740000002</v>
      </c>
      <c r="G252">
        <v>7.0692141299999998</v>
      </c>
      <c r="H252">
        <f t="shared" ref="H252:H261" si="120">F252*3.65*5.7*20/1000</f>
        <v>1.1099999999814001</v>
      </c>
      <c r="I252">
        <f t="shared" ref="I252:J261" si="121">H252/1000</f>
        <v>1.1099999999814002E-3</v>
      </c>
      <c r="J252">
        <f t="shared" si="121"/>
        <v>1.1099999999814002E-6</v>
      </c>
      <c r="K252">
        <f t="shared" ref="K252:K261" si="122">I252*2.20462</f>
        <v>2.447128199958994E-3</v>
      </c>
      <c r="L252" s="4">
        <v>1.0999999999999999E-2</v>
      </c>
      <c r="M252" s="4">
        <v>3.01</v>
      </c>
      <c r="N252">
        <f>(H252/L252)^(1/M252)</f>
        <v>4.6318829138707471</v>
      </c>
      <c r="U252" t="s">
        <v>383</v>
      </c>
      <c r="V252" t="s">
        <v>384</v>
      </c>
      <c r="W252" t="s">
        <v>385</v>
      </c>
      <c r="X252" t="s">
        <v>386</v>
      </c>
    </row>
    <row r="253" spans="1:24" x14ac:dyDescent="0.25">
      <c r="A253" s="3" t="s">
        <v>184</v>
      </c>
      <c r="B253" t="s">
        <v>193</v>
      </c>
      <c r="C253">
        <v>2</v>
      </c>
      <c r="D253">
        <v>1</v>
      </c>
      <c r="E253">
        <f t="shared" si="84"/>
        <v>2</v>
      </c>
      <c r="F253">
        <v>3.8692621960000002</v>
      </c>
      <c r="G253">
        <v>10.25354482</v>
      </c>
      <c r="H253">
        <f t="shared" si="120"/>
        <v>1.6099999997556003</v>
      </c>
      <c r="I253">
        <f t="shared" si="121"/>
        <v>1.6099999997556003E-3</v>
      </c>
      <c r="J253">
        <f t="shared" si="121"/>
        <v>1.6099999997556003E-6</v>
      </c>
      <c r="K253">
        <f t="shared" si="122"/>
        <v>3.5494381994611913E-3</v>
      </c>
      <c r="L253" s="4">
        <v>1.0999999999999999E-2</v>
      </c>
      <c r="M253" s="4">
        <v>3.01</v>
      </c>
      <c r="N253">
        <f t="shared" ref="N253:N261" si="123">(H253/L253)^(1/M253)</f>
        <v>5.240986248696256</v>
      </c>
      <c r="T253" t="s">
        <v>260</v>
      </c>
    </row>
    <row r="254" spans="1:24" x14ac:dyDescent="0.25">
      <c r="A254" s="3" t="s">
        <v>184</v>
      </c>
      <c r="B254" t="s">
        <v>193</v>
      </c>
      <c r="C254">
        <v>3</v>
      </c>
      <c r="D254">
        <v>1</v>
      </c>
      <c r="E254">
        <f t="shared" si="84"/>
        <v>3</v>
      </c>
      <c r="F254">
        <v>5.0708964190000003</v>
      </c>
      <c r="G254">
        <v>13.43787551</v>
      </c>
      <c r="H254">
        <f t="shared" si="120"/>
        <v>2.1099999999459</v>
      </c>
      <c r="I254">
        <f t="shared" si="121"/>
        <v>2.1099999999458999E-3</v>
      </c>
      <c r="J254">
        <f t="shared" si="121"/>
        <v>2.1099999999459001E-6</v>
      </c>
      <c r="K254">
        <f t="shared" si="122"/>
        <v>4.6517481998807298E-3</v>
      </c>
      <c r="L254" s="4">
        <v>1.0999999999999999E-2</v>
      </c>
      <c r="M254" s="4">
        <v>3.01</v>
      </c>
      <c r="N254">
        <f t="shared" si="123"/>
        <v>5.7337022923298262</v>
      </c>
      <c r="T254" t="s">
        <v>246</v>
      </c>
    </row>
    <row r="255" spans="1:24" x14ac:dyDescent="0.25">
      <c r="A255" s="3" t="s">
        <v>184</v>
      </c>
      <c r="B255" t="s">
        <v>193</v>
      </c>
      <c r="C255">
        <v>4</v>
      </c>
      <c r="D255">
        <v>1</v>
      </c>
      <c r="E255">
        <f t="shared" si="84"/>
        <v>4</v>
      </c>
      <c r="F255">
        <v>5.0829127610000002</v>
      </c>
      <c r="G255">
        <v>13.469718820000001</v>
      </c>
      <c r="H255">
        <f t="shared" si="120"/>
        <v>2.1149999998521003</v>
      </c>
      <c r="I255">
        <f t="shared" si="121"/>
        <v>2.1149999998521002E-3</v>
      </c>
      <c r="J255">
        <f t="shared" si="121"/>
        <v>2.1149999998521001E-6</v>
      </c>
      <c r="K255">
        <f t="shared" si="122"/>
        <v>4.6627712996739372E-3</v>
      </c>
      <c r="L255" s="4">
        <v>1.0999999999999999E-2</v>
      </c>
      <c r="M255" s="4">
        <v>3.01</v>
      </c>
      <c r="N255">
        <f t="shared" si="123"/>
        <v>5.738212669774577</v>
      </c>
      <c r="T255" t="s">
        <v>247</v>
      </c>
    </row>
    <row r="256" spans="1:24" x14ac:dyDescent="0.25">
      <c r="A256" s="3" t="s">
        <v>184</v>
      </c>
      <c r="B256" t="s">
        <v>193</v>
      </c>
      <c r="C256">
        <v>5</v>
      </c>
      <c r="D256">
        <v>1</v>
      </c>
      <c r="E256">
        <f t="shared" si="84"/>
        <v>5</v>
      </c>
      <c r="F256">
        <v>5.0949291030000001</v>
      </c>
      <c r="G256">
        <v>13.501562119999999</v>
      </c>
      <c r="H256">
        <f t="shared" si="120"/>
        <v>2.1199999997583001</v>
      </c>
      <c r="I256">
        <f t="shared" si="121"/>
        <v>2.1199999997583E-3</v>
      </c>
      <c r="J256">
        <f t="shared" si="121"/>
        <v>2.1199999997583E-6</v>
      </c>
      <c r="K256">
        <f t="shared" si="122"/>
        <v>4.6737943994671427E-3</v>
      </c>
      <c r="L256" s="4">
        <v>1.0999999999999999E-2</v>
      </c>
      <c r="M256" s="4">
        <v>3.01</v>
      </c>
      <c r="N256">
        <f t="shared" si="123"/>
        <v>5.7427159324658712</v>
      </c>
      <c r="T256" t="s">
        <v>288</v>
      </c>
    </row>
    <row r="257" spans="1:21" x14ac:dyDescent="0.25">
      <c r="A257" s="3" t="s">
        <v>184</v>
      </c>
      <c r="B257" t="s">
        <v>193</v>
      </c>
      <c r="C257">
        <v>6</v>
      </c>
      <c r="D257">
        <v>1</v>
      </c>
      <c r="E257">
        <f t="shared" si="84"/>
        <v>6</v>
      </c>
      <c r="F257">
        <v>5.1069454460000001</v>
      </c>
      <c r="G257">
        <v>13.53340543</v>
      </c>
      <c r="H257">
        <f t="shared" si="120"/>
        <v>2.1250000000806004</v>
      </c>
      <c r="I257">
        <f t="shared" si="121"/>
        <v>2.1250000000806006E-3</v>
      </c>
      <c r="J257">
        <f t="shared" si="121"/>
        <v>2.1250000000806007E-6</v>
      </c>
      <c r="K257">
        <f t="shared" si="122"/>
        <v>4.6848175001776935E-3</v>
      </c>
      <c r="L257" s="4">
        <v>1.0999999999999999E-2</v>
      </c>
      <c r="M257" s="4">
        <v>3.01</v>
      </c>
      <c r="N257">
        <f t="shared" si="123"/>
        <v>5.747212108740996</v>
      </c>
      <c r="T257" t="s">
        <v>249</v>
      </c>
    </row>
    <row r="258" spans="1:21" x14ac:dyDescent="0.25">
      <c r="A258" s="3" t="s">
        <v>184</v>
      </c>
      <c r="B258" t="s">
        <v>193</v>
      </c>
      <c r="C258">
        <v>7</v>
      </c>
      <c r="D258">
        <v>1</v>
      </c>
      <c r="E258">
        <f t="shared" si="84"/>
        <v>7</v>
      </c>
      <c r="F258">
        <v>5.118961788</v>
      </c>
      <c r="G258">
        <v>13.565248739999999</v>
      </c>
      <c r="H258">
        <f t="shared" si="120"/>
        <v>2.1299999999868002</v>
      </c>
      <c r="I258">
        <f t="shared" si="121"/>
        <v>2.1299999999868004E-3</v>
      </c>
      <c r="J258">
        <f t="shared" si="121"/>
        <v>2.1299999999868006E-6</v>
      </c>
      <c r="K258">
        <f t="shared" si="122"/>
        <v>4.6958405999709E-3</v>
      </c>
      <c r="L258" s="4">
        <v>1.0999999999999999E-2</v>
      </c>
      <c r="M258" s="4">
        <v>3.01</v>
      </c>
      <c r="N258">
        <f t="shared" si="123"/>
        <v>5.7517012256396187</v>
      </c>
      <c r="T258" t="s">
        <v>282</v>
      </c>
    </row>
    <row r="259" spans="1:21" x14ac:dyDescent="0.25">
      <c r="A259" s="3" t="s">
        <v>184</v>
      </c>
      <c r="B259" t="s">
        <v>193</v>
      </c>
      <c r="C259">
        <v>8</v>
      </c>
      <c r="D259">
        <v>1</v>
      </c>
      <c r="E259">
        <f t="shared" ref="E259:E322" si="124">C259*D259</f>
        <v>8</v>
      </c>
      <c r="F259">
        <v>5.1309781299999999</v>
      </c>
      <c r="G259">
        <v>13.597092050000001</v>
      </c>
      <c r="H259">
        <f t="shared" si="120"/>
        <v>2.134999999893</v>
      </c>
      <c r="I259">
        <f t="shared" si="121"/>
        <v>2.1349999998929998E-3</v>
      </c>
      <c r="J259">
        <f t="shared" si="121"/>
        <v>2.1349999998929997E-6</v>
      </c>
      <c r="K259">
        <f t="shared" si="122"/>
        <v>4.7068636997641047E-3</v>
      </c>
      <c r="L259" s="4">
        <v>1.0999999999999999E-2</v>
      </c>
      <c r="M259" s="4">
        <v>3.01</v>
      </c>
      <c r="N259">
        <f t="shared" si="123"/>
        <v>5.7561833111503411</v>
      </c>
    </row>
    <row r="260" spans="1:21" x14ac:dyDescent="0.25">
      <c r="A260" s="3" t="s">
        <v>184</v>
      </c>
      <c r="B260" t="s">
        <v>193</v>
      </c>
      <c r="C260">
        <v>9</v>
      </c>
      <c r="D260">
        <v>1</v>
      </c>
      <c r="E260">
        <f t="shared" si="124"/>
        <v>9</v>
      </c>
      <c r="F260">
        <v>5.1429944729999999</v>
      </c>
      <c r="G260">
        <v>13.628935350000001</v>
      </c>
      <c r="H260">
        <f t="shared" si="120"/>
        <v>2.1400000002152995</v>
      </c>
      <c r="I260">
        <f t="shared" si="121"/>
        <v>2.1400000002152995E-3</v>
      </c>
      <c r="J260">
        <f t="shared" si="121"/>
        <v>2.1400000002152995E-6</v>
      </c>
      <c r="K260">
        <f t="shared" si="122"/>
        <v>4.7178868004746528E-3</v>
      </c>
      <c r="L260" s="4">
        <v>1.0999999999999999E-2</v>
      </c>
      <c r="M260" s="4">
        <v>3.01</v>
      </c>
      <c r="N260">
        <f t="shared" si="123"/>
        <v>5.7606583930870281</v>
      </c>
    </row>
    <row r="261" spans="1:21" x14ac:dyDescent="0.25">
      <c r="A261" s="3" t="s">
        <v>184</v>
      </c>
      <c r="B261" t="s">
        <v>193</v>
      </c>
      <c r="C261">
        <v>10</v>
      </c>
      <c r="D261">
        <v>1</v>
      </c>
      <c r="E261">
        <f t="shared" si="124"/>
        <v>10</v>
      </c>
      <c r="F261">
        <v>5.1550108149999998</v>
      </c>
      <c r="G261">
        <v>13.66077866</v>
      </c>
      <c r="H261">
        <f t="shared" si="120"/>
        <v>2.1450000001214997</v>
      </c>
      <c r="I261">
        <f t="shared" si="121"/>
        <v>2.1450000001214998E-3</v>
      </c>
      <c r="J261">
        <f t="shared" si="121"/>
        <v>2.1450000001214999E-6</v>
      </c>
      <c r="K261">
        <f t="shared" si="122"/>
        <v>4.7289099002678602E-3</v>
      </c>
      <c r="L261" s="4">
        <v>1.0999999999999999E-2</v>
      </c>
      <c r="M261" s="4">
        <v>3.01</v>
      </c>
      <c r="N261">
        <f t="shared" si="123"/>
        <v>5.7651264979756727</v>
      </c>
    </row>
    <row r="262" spans="1:21" x14ac:dyDescent="0.25">
      <c r="A262" t="s">
        <v>54</v>
      </c>
      <c r="B262" t="s">
        <v>55</v>
      </c>
      <c r="C262">
        <v>1</v>
      </c>
      <c r="D262">
        <v>2</v>
      </c>
      <c r="E262">
        <f t="shared" si="124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P262">
        <f>43*(1-EXP(-0.48*(E262)))</f>
        <v>26.535605903070181</v>
      </c>
      <c r="Q262">
        <f t="shared" ref="Q262" si="125">L262*(P262^M262)</f>
        <v>135.78420681704091</v>
      </c>
      <c r="R262">
        <f t="shared" ref="R262" si="126">Q262/20/5.7/3.65*1000</f>
        <v>326.32589958433289</v>
      </c>
      <c r="S262">
        <f t="shared" ref="S262" si="127">R262*2.65</f>
        <v>864.76363389848211</v>
      </c>
      <c r="U262" t="s">
        <v>207</v>
      </c>
    </row>
    <row r="263" spans="1:21" x14ac:dyDescent="0.25">
      <c r="A263" t="s">
        <v>54</v>
      </c>
      <c r="B263" t="s">
        <v>55</v>
      </c>
      <c r="C263">
        <v>2</v>
      </c>
      <c r="D263">
        <v>2</v>
      </c>
      <c r="E263">
        <f t="shared" si="124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P263">
        <f t="shared" ref="P263:P271" si="128">43*(1-EXP(-0.48*(E263)))</f>
        <v>36.695900628394945</v>
      </c>
      <c r="Q263">
        <f t="shared" ref="Q263:Q271" si="129">L263*(P263^M263)</f>
        <v>336.55587698181682</v>
      </c>
      <c r="R263">
        <f t="shared" ref="R263:R271" si="130">Q263/20/5.7/3.65*1000</f>
        <v>808.83411915841577</v>
      </c>
      <c r="S263">
        <f t="shared" ref="S263:S271" si="131">R263*2.65</f>
        <v>2143.4104157698016</v>
      </c>
    </row>
    <row r="264" spans="1:21" x14ac:dyDescent="0.25">
      <c r="A264" t="s">
        <v>54</v>
      </c>
      <c r="B264" t="s">
        <v>55</v>
      </c>
      <c r="C264">
        <v>3</v>
      </c>
      <c r="D264">
        <v>2</v>
      </c>
      <c r="E264">
        <f t="shared" si="124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P264">
        <f t="shared" si="128"/>
        <v>40.586205198132248</v>
      </c>
      <c r="Q264">
        <f t="shared" si="129"/>
        <v>446.2597179732407</v>
      </c>
      <c r="R264">
        <f t="shared" si="130"/>
        <v>1072.4818985177617</v>
      </c>
      <c r="S264">
        <f t="shared" si="131"/>
        <v>2842.0770310720682</v>
      </c>
    </row>
    <row r="265" spans="1:21" x14ac:dyDescent="0.25">
      <c r="A265" t="s">
        <v>54</v>
      </c>
      <c r="B265" t="s">
        <v>55</v>
      </c>
      <c r="C265">
        <v>4</v>
      </c>
      <c r="D265">
        <v>2</v>
      </c>
      <c r="E265">
        <f t="shared" si="124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P265">
        <f t="shared" si="128"/>
        <v>42.075775142161135</v>
      </c>
      <c r="Q265">
        <f t="shared" si="129"/>
        <v>493.64868805058831</v>
      </c>
      <c r="R265">
        <f t="shared" si="130"/>
        <v>1186.3703149497437</v>
      </c>
      <c r="S265">
        <f t="shared" si="131"/>
        <v>3143.8813346168208</v>
      </c>
    </row>
    <row r="266" spans="1:21" x14ac:dyDescent="0.25">
      <c r="A266" t="s">
        <v>54</v>
      </c>
      <c r="B266" t="s">
        <v>55</v>
      </c>
      <c r="C266">
        <v>5</v>
      </c>
      <c r="D266">
        <v>2</v>
      </c>
      <c r="E266">
        <f t="shared" si="124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P266">
        <f t="shared" si="128"/>
        <v>42.646120876892141</v>
      </c>
      <c r="Q266">
        <f t="shared" si="129"/>
        <v>512.61431466428678</v>
      </c>
      <c r="R266">
        <f t="shared" si="130"/>
        <v>1231.9498069317153</v>
      </c>
      <c r="S266">
        <f t="shared" si="131"/>
        <v>3264.6669883690456</v>
      </c>
    </row>
    <row r="267" spans="1:21" x14ac:dyDescent="0.25">
      <c r="A267" t="s">
        <v>54</v>
      </c>
      <c r="B267" t="s">
        <v>55</v>
      </c>
      <c r="C267">
        <v>6</v>
      </c>
      <c r="D267">
        <v>2</v>
      </c>
      <c r="E267">
        <f t="shared" si="124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P267">
        <f t="shared" si="128"/>
        <v>42.864502201266895</v>
      </c>
      <c r="Q267">
        <f t="shared" si="129"/>
        <v>519.99819037492045</v>
      </c>
      <c r="R267">
        <f t="shared" si="130"/>
        <v>1249.6952424295134</v>
      </c>
      <c r="S267">
        <f t="shared" si="131"/>
        <v>3311.6923924382104</v>
      </c>
    </row>
    <row r="268" spans="1:21" x14ac:dyDescent="0.25">
      <c r="A268" t="s">
        <v>54</v>
      </c>
      <c r="B268" t="s">
        <v>55</v>
      </c>
      <c r="C268">
        <v>7</v>
      </c>
      <c r="D268">
        <v>2</v>
      </c>
      <c r="E268">
        <f t="shared" si="124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P268">
        <f t="shared" si="128"/>
        <v>42.948118856799809</v>
      </c>
      <c r="Q268">
        <f t="shared" si="129"/>
        <v>522.84341833367034</v>
      </c>
      <c r="R268">
        <f t="shared" si="130"/>
        <v>1256.5330890018513</v>
      </c>
      <c r="S268">
        <f t="shared" si="131"/>
        <v>3329.8126858549058</v>
      </c>
    </row>
    <row r="269" spans="1:21" x14ac:dyDescent="0.25">
      <c r="A269" t="s">
        <v>54</v>
      </c>
      <c r="B269" t="s">
        <v>55</v>
      </c>
      <c r="C269">
        <v>8</v>
      </c>
      <c r="D269">
        <v>2</v>
      </c>
      <c r="E269">
        <f t="shared" si="124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P269">
        <f t="shared" si="128"/>
        <v>42.980135079352387</v>
      </c>
      <c r="Q269">
        <f t="shared" si="129"/>
        <v>523.93547948044738</v>
      </c>
      <c r="R269">
        <f t="shared" si="130"/>
        <v>1259.1576050960045</v>
      </c>
      <c r="S269">
        <f t="shared" si="131"/>
        <v>3336.767653504412</v>
      </c>
    </row>
    <row r="270" spans="1:21" x14ac:dyDescent="0.25">
      <c r="A270" t="s">
        <v>54</v>
      </c>
      <c r="B270" t="s">
        <v>55</v>
      </c>
      <c r="C270">
        <v>9</v>
      </c>
      <c r="D270">
        <v>2</v>
      </c>
      <c r="E270">
        <f t="shared" si="124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P270">
        <f t="shared" si="128"/>
        <v>42.992393863203567</v>
      </c>
      <c r="Q270">
        <f t="shared" si="129"/>
        <v>524.35400980297993</v>
      </c>
      <c r="R270">
        <f t="shared" si="130"/>
        <v>1260.1634458134583</v>
      </c>
      <c r="S270">
        <f t="shared" si="131"/>
        <v>3339.4331314056644</v>
      </c>
    </row>
    <row r="271" spans="1:21" x14ac:dyDescent="0.25">
      <c r="A271" t="s">
        <v>54</v>
      </c>
      <c r="B271" t="s">
        <v>55</v>
      </c>
      <c r="C271">
        <v>10</v>
      </c>
      <c r="D271">
        <v>2</v>
      </c>
      <c r="E271">
        <f t="shared" si="124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P271">
        <f t="shared" si="128"/>
        <v>42.997087664330891</v>
      </c>
      <c r="Q271">
        <f t="shared" si="129"/>
        <v>524.51431896899282</v>
      </c>
      <c r="R271">
        <f t="shared" si="130"/>
        <v>1260.5487117735947</v>
      </c>
      <c r="S271">
        <f t="shared" si="131"/>
        <v>3340.4540862000258</v>
      </c>
    </row>
    <row r="272" spans="1:21" x14ac:dyDescent="0.25">
      <c r="A272" t="s">
        <v>56</v>
      </c>
      <c r="B272" t="s">
        <v>57</v>
      </c>
      <c r="C272">
        <v>1</v>
      </c>
      <c r="D272">
        <v>2</v>
      </c>
      <c r="E272">
        <f t="shared" si="124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P272">
        <f>122*(1-EXP(-0.107*(E272)))</f>
        <v>23.503497027232861</v>
      </c>
      <c r="Q272">
        <f t="shared" ref="Q272" si="132">L272*(P272^M272)</f>
        <v>44.509294570370933</v>
      </c>
      <c r="R272">
        <f t="shared" ref="R272" si="133">Q272/20/5.7/3.65*1000</f>
        <v>106.96778315397964</v>
      </c>
      <c r="S272">
        <f t="shared" ref="S272" si="134">R272*2.65</f>
        <v>283.46462535804602</v>
      </c>
      <c r="U272" t="s">
        <v>209</v>
      </c>
    </row>
    <row r="273" spans="1:19" x14ac:dyDescent="0.25">
      <c r="A273" t="s">
        <v>56</v>
      </c>
      <c r="B273" t="s">
        <v>57</v>
      </c>
      <c r="C273">
        <v>2</v>
      </c>
      <c r="D273">
        <v>2</v>
      </c>
      <c r="E273">
        <f t="shared" si="124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P273">
        <f t="shared" ref="P273:P281" si="135">122*(1-EXP(-0.107*(E273)))</f>
        <v>42.479007394554699</v>
      </c>
      <c r="Q273">
        <f t="shared" ref="Q273:Q281" si="136">L273*(P273^M273)</f>
        <v>278.79213955595611</v>
      </c>
      <c r="R273">
        <f t="shared" ref="R273:R281" si="137">Q273/20/5.7/3.65*1000</f>
        <v>670.01235173265104</v>
      </c>
      <c r="S273">
        <f t="shared" ref="S273:S281" si="138">R273*2.65</f>
        <v>1775.5327320915253</v>
      </c>
    </row>
    <row r="274" spans="1:19" x14ac:dyDescent="0.25">
      <c r="A274" t="s">
        <v>56</v>
      </c>
      <c r="B274" t="s">
        <v>57</v>
      </c>
      <c r="C274">
        <v>3</v>
      </c>
      <c r="D274">
        <v>2</v>
      </c>
      <c r="E274">
        <f t="shared" si="124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P274">
        <f t="shared" si="135"/>
        <v>57.798855044593147</v>
      </c>
      <c r="Q274">
        <f t="shared" si="136"/>
        <v>724.25189217385025</v>
      </c>
      <c r="R274">
        <f t="shared" si="137"/>
        <v>1740.5717187547471</v>
      </c>
      <c r="S274">
        <f t="shared" si="138"/>
        <v>4612.5150547000794</v>
      </c>
    </row>
    <row r="275" spans="1:19" x14ac:dyDescent="0.25">
      <c r="A275" t="s">
        <v>56</v>
      </c>
      <c r="B275" t="s">
        <v>57</v>
      </c>
      <c r="C275">
        <v>4</v>
      </c>
      <c r="D275">
        <v>2</v>
      </c>
      <c r="E275">
        <f t="shared" si="124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P275">
        <f t="shared" si="135"/>
        <v>70.167309303645197</v>
      </c>
      <c r="Q275">
        <f t="shared" si="136"/>
        <v>1321.167738131739</v>
      </c>
      <c r="R275">
        <f t="shared" si="137"/>
        <v>3175.1207357167482</v>
      </c>
      <c r="S275">
        <f t="shared" si="138"/>
        <v>8414.0699496493817</v>
      </c>
    </row>
    <row r="276" spans="1:19" x14ac:dyDescent="0.25">
      <c r="A276" t="s">
        <v>56</v>
      </c>
      <c r="B276" t="s">
        <v>57</v>
      </c>
      <c r="C276">
        <v>5</v>
      </c>
      <c r="D276">
        <v>2</v>
      </c>
      <c r="E276">
        <f t="shared" si="124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P276">
        <f t="shared" si="135"/>
        <v>80.152960874917795</v>
      </c>
      <c r="Q276">
        <f t="shared" si="136"/>
        <v>1995.6789455852456</v>
      </c>
      <c r="R276">
        <f t="shared" si="137"/>
        <v>4796.1522364461562</v>
      </c>
      <c r="S276">
        <f t="shared" si="138"/>
        <v>12709.803426582313</v>
      </c>
    </row>
    <row r="277" spans="1:19" x14ac:dyDescent="0.25">
      <c r="A277" t="s">
        <v>56</v>
      </c>
      <c r="B277" t="s">
        <v>57</v>
      </c>
      <c r="C277">
        <v>6</v>
      </c>
      <c r="D277">
        <v>2</v>
      </c>
      <c r="E277">
        <f t="shared" si="124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P277">
        <f t="shared" si="135"/>
        <v>88.21486054438391</v>
      </c>
      <c r="Q277">
        <f t="shared" si="136"/>
        <v>2686.083069958217</v>
      </c>
      <c r="R277">
        <f t="shared" si="137"/>
        <v>6455.3786829084756</v>
      </c>
      <c r="S277">
        <f t="shared" si="138"/>
        <v>17106.753509707461</v>
      </c>
    </row>
    <row r="278" spans="1:19" x14ac:dyDescent="0.25">
      <c r="A278" t="s">
        <v>56</v>
      </c>
      <c r="B278" t="s">
        <v>57</v>
      </c>
      <c r="C278">
        <v>7</v>
      </c>
      <c r="D278">
        <v>2</v>
      </c>
      <c r="E278">
        <f t="shared" si="124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P278">
        <f t="shared" si="135"/>
        <v>94.723622222742279</v>
      </c>
      <c r="Q278">
        <f t="shared" si="136"/>
        <v>3349.351518115423</v>
      </c>
      <c r="R278">
        <f t="shared" si="137"/>
        <v>8049.3908149853951</v>
      </c>
      <c r="S278">
        <f t="shared" si="138"/>
        <v>21330.885659711297</v>
      </c>
    </row>
    <row r="279" spans="1:19" x14ac:dyDescent="0.25">
      <c r="A279" t="s">
        <v>56</v>
      </c>
      <c r="B279" t="s">
        <v>57</v>
      </c>
      <c r="C279">
        <v>8</v>
      </c>
      <c r="D279">
        <v>2</v>
      </c>
      <c r="E279">
        <f t="shared" si="124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P279">
        <f t="shared" si="135"/>
        <v>99.978460452262411</v>
      </c>
      <c r="Q279">
        <f t="shared" si="136"/>
        <v>3959.5878935679457</v>
      </c>
      <c r="R279">
        <f t="shared" si="137"/>
        <v>9515.9526401536805</v>
      </c>
      <c r="S279">
        <f t="shared" si="138"/>
        <v>25217.274496407252</v>
      </c>
    </row>
    <row r="280" spans="1:19" x14ac:dyDescent="0.25">
      <c r="A280" t="s">
        <v>56</v>
      </c>
      <c r="B280" t="s">
        <v>57</v>
      </c>
      <c r="C280">
        <v>9</v>
      </c>
      <c r="D280">
        <v>2</v>
      </c>
      <c r="E280">
        <f t="shared" si="124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P280">
        <f t="shared" si="135"/>
        <v>104.22094561042094</v>
      </c>
      <c r="Q280">
        <f t="shared" si="136"/>
        <v>4504.0223547646438</v>
      </c>
      <c r="R280">
        <f t="shared" si="137"/>
        <v>10824.374801164729</v>
      </c>
      <c r="S280">
        <f t="shared" si="138"/>
        <v>28684.593223086533</v>
      </c>
    </row>
    <row r="281" spans="1:19" x14ac:dyDescent="0.25">
      <c r="A281" t="s">
        <v>56</v>
      </c>
      <c r="B281" t="s">
        <v>57</v>
      </c>
      <c r="C281">
        <v>10</v>
      </c>
      <c r="D281">
        <v>2</v>
      </c>
      <c r="E281">
        <f t="shared" si="124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P281">
        <f t="shared" si="135"/>
        <v>107.64610915134294</v>
      </c>
      <c r="Q281">
        <f t="shared" si="136"/>
        <v>4978.9166181902556</v>
      </c>
      <c r="R281">
        <f t="shared" si="137"/>
        <v>11965.673199207537</v>
      </c>
      <c r="S281">
        <f t="shared" si="138"/>
        <v>31709.03397789997</v>
      </c>
    </row>
    <row r="282" spans="1:19" x14ac:dyDescent="0.25">
      <c r="A282" t="s">
        <v>58</v>
      </c>
      <c r="B282" t="s">
        <v>59</v>
      </c>
      <c r="C282">
        <v>1</v>
      </c>
      <c r="D282">
        <v>3</v>
      </c>
      <c r="E282">
        <f t="shared" si="124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</row>
    <row r="283" spans="1:19" x14ac:dyDescent="0.25">
      <c r="A283" t="s">
        <v>58</v>
      </c>
      <c r="B283" t="s">
        <v>59</v>
      </c>
      <c r="C283">
        <v>2</v>
      </c>
      <c r="D283">
        <v>3</v>
      </c>
      <c r="E283">
        <f t="shared" si="124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</row>
    <row r="284" spans="1:19" x14ac:dyDescent="0.25">
      <c r="A284" t="s">
        <v>58</v>
      </c>
      <c r="B284" t="s">
        <v>59</v>
      </c>
      <c r="C284">
        <v>3</v>
      </c>
      <c r="D284">
        <v>3</v>
      </c>
      <c r="E284">
        <f t="shared" si="124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</row>
    <row r="285" spans="1:19" x14ac:dyDescent="0.25">
      <c r="A285" t="s">
        <v>58</v>
      </c>
      <c r="B285" t="s">
        <v>59</v>
      </c>
      <c r="C285">
        <v>4</v>
      </c>
      <c r="D285">
        <v>3</v>
      </c>
      <c r="E285">
        <f t="shared" si="124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</row>
    <row r="286" spans="1:19" x14ac:dyDescent="0.25">
      <c r="A286" t="s">
        <v>58</v>
      </c>
      <c r="B286" t="s">
        <v>59</v>
      </c>
      <c r="C286">
        <v>5</v>
      </c>
      <c r="D286">
        <v>3</v>
      </c>
      <c r="E286">
        <f t="shared" si="124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</row>
    <row r="287" spans="1:19" x14ac:dyDescent="0.25">
      <c r="A287" t="s">
        <v>58</v>
      </c>
      <c r="B287" t="s">
        <v>59</v>
      </c>
      <c r="C287">
        <v>6</v>
      </c>
      <c r="D287">
        <v>3</v>
      </c>
      <c r="E287">
        <f t="shared" si="124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</row>
    <row r="288" spans="1:19" x14ac:dyDescent="0.25">
      <c r="A288" t="s">
        <v>58</v>
      </c>
      <c r="B288" t="s">
        <v>59</v>
      </c>
      <c r="C288">
        <v>7</v>
      </c>
      <c r="D288">
        <v>3</v>
      </c>
      <c r="E288">
        <f t="shared" si="124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</row>
    <row r="289" spans="1:21" x14ac:dyDescent="0.25">
      <c r="A289" t="s">
        <v>58</v>
      </c>
      <c r="B289" t="s">
        <v>59</v>
      </c>
      <c r="C289">
        <v>8</v>
      </c>
      <c r="D289">
        <v>3</v>
      </c>
      <c r="E289">
        <f t="shared" si="124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</row>
    <row r="290" spans="1:21" x14ac:dyDescent="0.25">
      <c r="A290" t="s">
        <v>58</v>
      </c>
      <c r="B290" t="s">
        <v>59</v>
      </c>
      <c r="C290">
        <v>9</v>
      </c>
      <c r="D290">
        <v>3</v>
      </c>
      <c r="E290">
        <f t="shared" si="124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</row>
    <row r="291" spans="1:21" x14ac:dyDescent="0.25">
      <c r="A291" t="s">
        <v>58</v>
      </c>
      <c r="B291" t="s">
        <v>59</v>
      </c>
      <c r="C291">
        <v>10</v>
      </c>
      <c r="D291">
        <v>3</v>
      </c>
      <c r="E291">
        <f t="shared" si="124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</row>
    <row r="292" spans="1:21" x14ac:dyDescent="0.25">
      <c r="A292" t="s">
        <v>60</v>
      </c>
      <c r="B292" t="s">
        <v>61</v>
      </c>
      <c r="C292">
        <v>1</v>
      </c>
      <c r="D292">
        <v>2</v>
      </c>
      <c r="E292">
        <f t="shared" si="124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1.24E-2</v>
      </c>
      <c r="M292">
        <v>3.2</v>
      </c>
      <c r="N292">
        <v>20.58566939</v>
      </c>
      <c r="P292">
        <f>59.9*(1-EXP(-0.17*(E292)))</f>
        <v>17.264957666519681</v>
      </c>
      <c r="Q292">
        <f t="shared" ref="Q292" si="139">L292*(P292^M292)</f>
        <v>112.81097224050215</v>
      </c>
      <c r="R292">
        <f t="shared" ref="R292" si="140">Q292/20/5.7/3.65*1000</f>
        <v>271.11504984499436</v>
      </c>
      <c r="S292">
        <f t="shared" ref="S292" si="141">R292*2.65</f>
        <v>718.45488208923507</v>
      </c>
      <c r="U292" t="s">
        <v>208</v>
      </c>
    </row>
    <row r="293" spans="1:21" x14ac:dyDescent="0.25">
      <c r="A293" t="s">
        <v>60</v>
      </c>
      <c r="B293" t="s">
        <v>61</v>
      </c>
      <c r="C293">
        <v>2</v>
      </c>
      <c r="D293">
        <v>2</v>
      </c>
      <c r="E293">
        <f t="shared" si="124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1.24E-2</v>
      </c>
      <c r="M293">
        <v>3.2</v>
      </c>
      <c r="N293">
        <v>26.966869200000001</v>
      </c>
      <c r="P293">
        <f t="shared" ref="P293:P301" si="142">59.9*(1-EXP(-0.17*(E293)))</f>
        <v>29.553642157301187</v>
      </c>
      <c r="Q293">
        <f t="shared" ref="Q293:Q301" si="143">L293*(P293^M293)</f>
        <v>630.05276044964933</v>
      </c>
      <c r="R293">
        <f t="shared" ref="R293:R301" si="144">Q293/20/5.7/3.65*1000</f>
        <v>1514.1859179275398</v>
      </c>
      <c r="S293">
        <f t="shared" ref="S293:S301" si="145">R293*2.65</f>
        <v>4012.5926825079805</v>
      </c>
    </row>
    <row r="294" spans="1:21" x14ac:dyDescent="0.25">
      <c r="A294" t="s">
        <v>60</v>
      </c>
      <c r="B294" t="s">
        <v>61</v>
      </c>
      <c r="C294">
        <v>3</v>
      </c>
      <c r="D294">
        <v>2</v>
      </c>
      <c r="E294">
        <f t="shared" si="124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1.24E-2</v>
      </c>
      <c r="M294">
        <v>3.2</v>
      </c>
      <c r="N294">
        <v>29.76376634</v>
      </c>
      <c r="P294">
        <f t="shared" si="142"/>
        <v>38.300363083632604</v>
      </c>
      <c r="Q294">
        <f t="shared" si="143"/>
        <v>1444.3449807438262</v>
      </c>
      <c r="R294">
        <f t="shared" si="144"/>
        <v>3471.1487160389961</v>
      </c>
      <c r="S294">
        <f t="shared" si="145"/>
        <v>9198.5440975033398</v>
      </c>
    </row>
    <row r="295" spans="1:21" x14ac:dyDescent="0.25">
      <c r="A295" t="s">
        <v>60</v>
      </c>
      <c r="B295" t="s">
        <v>61</v>
      </c>
      <c r="C295">
        <v>4</v>
      </c>
      <c r="D295">
        <v>2</v>
      </c>
      <c r="E295">
        <f t="shared" si="124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1.24E-2</v>
      </c>
      <c r="M295">
        <v>3.2</v>
      </c>
      <c r="N295">
        <v>32.71181739</v>
      </c>
      <c r="P295">
        <f t="shared" si="142"/>
        <v>44.526019460482004</v>
      </c>
      <c r="Q295">
        <f t="shared" si="143"/>
        <v>2338.7622478785088</v>
      </c>
      <c r="R295">
        <f t="shared" si="144"/>
        <v>5620.6735108832218</v>
      </c>
      <c r="S295">
        <f t="shared" si="145"/>
        <v>14894.784803840537</v>
      </c>
    </row>
    <row r="296" spans="1:21" x14ac:dyDescent="0.25">
      <c r="A296" t="s">
        <v>60</v>
      </c>
      <c r="B296" t="s">
        <v>61</v>
      </c>
      <c r="C296">
        <v>5</v>
      </c>
      <c r="D296">
        <v>2</v>
      </c>
      <c r="E296">
        <f t="shared" si="124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1.24E-2</v>
      </c>
      <c r="M296">
        <v>3.2</v>
      </c>
      <c r="N296">
        <v>35.147648340000003</v>
      </c>
      <c r="P296">
        <f t="shared" si="142"/>
        <v>48.957256909241195</v>
      </c>
      <c r="Q296">
        <f t="shared" si="143"/>
        <v>3168.3731836991446</v>
      </c>
      <c r="R296">
        <f t="shared" si="144"/>
        <v>7614.4512946386549</v>
      </c>
      <c r="S296">
        <f t="shared" si="145"/>
        <v>20178.295930792436</v>
      </c>
    </row>
    <row r="297" spans="1:21" x14ac:dyDescent="0.25">
      <c r="A297" t="s">
        <v>60</v>
      </c>
      <c r="B297" t="s">
        <v>61</v>
      </c>
      <c r="C297">
        <v>6</v>
      </c>
      <c r="D297">
        <v>2</v>
      </c>
      <c r="E297">
        <f t="shared" si="124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1.24E-2</v>
      </c>
      <c r="M297">
        <v>3.2</v>
      </c>
      <c r="N297">
        <v>36.285258810000002</v>
      </c>
      <c r="P297">
        <f t="shared" si="142"/>
        <v>52.111280218382284</v>
      </c>
      <c r="Q297">
        <f t="shared" si="143"/>
        <v>3869.0403727461671</v>
      </c>
      <c r="R297">
        <f t="shared" si="144"/>
        <v>9298.3426405819919</v>
      </c>
      <c r="S297">
        <f t="shared" si="145"/>
        <v>24640.607997542276</v>
      </c>
    </row>
    <row r="298" spans="1:21" x14ac:dyDescent="0.25">
      <c r="A298" t="s">
        <v>60</v>
      </c>
      <c r="B298" t="s">
        <v>61</v>
      </c>
      <c r="C298">
        <v>7</v>
      </c>
      <c r="D298">
        <v>2</v>
      </c>
      <c r="E298">
        <f t="shared" si="124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1.24E-2</v>
      </c>
      <c r="M298">
        <v>3.2</v>
      </c>
      <c r="N298">
        <v>38.211926839999997</v>
      </c>
      <c r="P298">
        <f t="shared" si="142"/>
        <v>54.356220407130436</v>
      </c>
      <c r="Q298">
        <f t="shared" si="143"/>
        <v>4428.1190491805937</v>
      </c>
      <c r="R298">
        <f t="shared" si="144"/>
        <v>10641.958781976915</v>
      </c>
      <c r="S298">
        <f t="shared" si="145"/>
        <v>28201.190772238824</v>
      </c>
    </row>
    <row r="299" spans="1:21" x14ac:dyDescent="0.25">
      <c r="A299" t="s">
        <v>60</v>
      </c>
      <c r="B299" t="s">
        <v>61</v>
      </c>
      <c r="C299">
        <v>8</v>
      </c>
      <c r="D299">
        <v>2</v>
      </c>
      <c r="E299">
        <f t="shared" si="124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1.24E-2</v>
      </c>
      <c r="M299">
        <v>3.2</v>
      </c>
      <c r="N299">
        <v>39.944639459999998</v>
      </c>
      <c r="P299">
        <f t="shared" si="142"/>
        <v>55.954102209858462</v>
      </c>
      <c r="Q299">
        <f t="shared" si="143"/>
        <v>4858.2948320605747</v>
      </c>
      <c r="R299">
        <f t="shared" si="144"/>
        <v>11675.786666812244</v>
      </c>
      <c r="S299">
        <f t="shared" si="145"/>
        <v>30940.834667052448</v>
      </c>
    </row>
    <row r="300" spans="1:21" x14ac:dyDescent="0.25">
      <c r="A300" t="s">
        <v>60</v>
      </c>
      <c r="B300" t="s">
        <v>61</v>
      </c>
      <c r="C300">
        <v>9</v>
      </c>
      <c r="D300">
        <v>2</v>
      </c>
      <c r="E300">
        <f t="shared" si="124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1.24E-2</v>
      </c>
      <c r="M300">
        <v>3.2</v>
      </c>
      <c r="N300">
        <v>40.375415799999999</v>
      </c>
      <c r="P300">
        <f t="shared" si="142"/>
        <v>57.091427056322686</v>
      </c>
      <c r="Q300">
        <f t="shared" si="143"/>
        <v>5181.4171851236815</v>
      </c>
      <c r="R300">
        <f t="shared" si="144"/>
        <v>12452.336421830525</v>
      </c>
      <c r="S300">
        <f t="shared" si="145"/>
        <v>32998.691517850893</v>
      </c>
    </row>
    <row r="301" spans="1:21" x14ac:dyDescent="0.25">
      <c r="A301" t="s">
        <v>60</v>
      </c>
      <c r="B301" t="s">
        <v>61</v>
      </c>
      <c r="C301">
        <v>10</v>
      </c>
      <c r="D301">
        <v>2</v>
      </c>
      <c r="E301">
        <f t="shared" si="124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1.24E-2</v>
      </c>
      <c r="M301">
        <v>3.2</v>
      </c>
      <c r="N301">
        <v>41.169731259999999</v>
      </c>
      <c r="P301">
        <f t="shared" si="142"/>
        <v>57.90094112937647</v>
      </c>
      <c r="Q301">
        <f t="shared" si="143"/>
        <v>5420.2045735432685</v>
      </c>
      <c r="R301">
        <f t="shared" si="144"/>
        <v>13026.206617503649</v>
      </c>
      <c r="S301">
        <f t="shared" si="145"/>
        <v>34519.447536384665</v>
      </c>
    </row>
    <row r="302" spans="1:21" x14ac:dyDescent="0.25">
      <c r="A302" t="s">
        <v>62</v>
      </c>
      <c r="B302" t="s">
        <v>63</v>
      </c>
      <c r="C302">
        <v>1</v>
      </c>
      <c r="D302">
        <v>2</v>
      </c>
      <c r="E302">
        <f t="shared" si="124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P302">
        <f>106*(1-EXP(-0.17*(E302)))</f>
        <v>30.552345787163375</v>
      </c>
      <c r="Q302">
        <f t="shared" ref="Q302" si="146">L302*(P302^M302)</f>
        <v>427.78439799613642</v>
      </c>
      <c r="R302">
        <f t="shared" ref="R302" si="147">Q302/20/5.7/3.65*1000</f>
        <v>1028.0807450039329</v>
      </c>
      <c r="S302">
        <f t="shared" ref="S302" si="148">R302*2.65</f>
        <v>2724.413974260422</v>
      </c>
      <c r="U302" t="s">
        <v>212</v>
      </c>
    </row>
    <row r="303" spans="1:21" x14ac:dyDescent="0.25">
      <c r="A303" t="s">
        <v>62</v>
      </c>
      <c r="B303" t="s">
        <v>63</v>
      </c>
      <c r="C303">
        <v>2</v>
      </c>
      <c r="D303">
        <v>2</v>
      </c>
      <c r="E303">
        <f t="shared" si="124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P303">
        <f t="shared" ref="P303:P311" si="149">106*(1-EXP(-0.17*(E303)))</f>
        <v>52.298598809247508</v>
      </c>
      <c r="Q303">
        <f t="shared" ref="Q303:Q311" si="150">L303*(P303^M303)</f>
        <v>2145.6625397832663</v>
      </c>
      <c r="R303">
        <f t="shared" ref="R303:R311" si="151">Q303/20/5.7/3.65*1000</f>
        <v>5156.6030756627415</v>
      </c>
      <c r="S303">
        <f t="shared" ref="S303:S311" si="152">R303*2.65</f>
        <v>13664.998150506264</v>
      </c>
    </row>
    <row r="304" spans="1:21" x14ac:dyDescent="0.25">
      <c r="A304" t="s">
        <v>62</v>
      </c>
      <c r="B304" t="s">
        <v>63</v>
      </c>
      <c r="C304">
        <v>3</v>
      </c>
      <c r="D304">
        <v>2</v>
      </c>
      <c r="E304">
        <f t="shared" si="124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P304">
        <f t="shared" si="149"/>
        <v>67.776936341653695</v>
      </c>
      <c r="Q304">
        <f t="shared" si="150"/>
        <v>4670.2170051160647</v>
      </c>
      <c r="R304">
        <f t="shared" si="151"/>
        <v>11223.785160096286</v>
      </c>
      <c r="S304">
        <f t="shared" si="152"/>
        <v>29743.030674255155</v>
      </c>
    </row>
    <row r="305" spans="1:21" x14ac:dyDescent="0.25">
      <c r="A305" t="s">
        <v>62</v>
      </c>
      <c r="B305" t="s">
        <v>63</v>
      </c>
      <c r="C305">
        <v>4</v>
      </c>
      <c r="D305">
        <v>2</v>
      </c>
      <c r="E305">
        <f t="shared" si="124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P305">
        <f t="shared" si="149"/>
        <v>78.79395764292309</v>
      </c>
      <c r="Q305">
        <f t="shared" si="150"/>
        <v>7337.8698250436855</v>
      </c>
      <c r="R305">
        <f t="shared" si="151"/>
        <v>17634.871004671197</v>
      </c>
      <c r="S305">
        <f t="shared" si="152"/>
        <v>46732.40816237867</v>
      </c>
    </row>
    <row r="306" spans="1:21" x14ac:dyDescent="0.25">
      <c r="A306" t="s">
        <v>62</v>
      </c>
      <c r="B306" t="s">
        <v>63</v>
      </c>
      <c r="C306">
        <v>5</v>
      </c>
      <c r="D306">
        <v>2</v>
      </c>
      <c r="E306">
        <f t="shared" si="124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P306">
        <f t="shared" si="149"/>
        <v>86.635546450410132</v>
      </c>
      <c r="Q306">
        <f t="shared" si="150"/>
        <v>9753.9295879223046</v>
      </c>
      <c r="R306">
        <f t="shared" si="151"/>
        <v>23441.3111942377</v>
      </c>
      <c r="S306">
        <f t="shared" si="152"/>
        <v>62119.474664729903</v>
      </c>
    </row>
    <row r="307" spans="1:21" x14ac:dyDescent="0.25">
      <c r="A307" t="s">
        <v>62</v>
      </c>
      <c r="B307" t="s">
        <v>63</v>
      </c>
      <c r="C307">
        <v>6</v>
      </c>
      <c r="D307">
        <v>2</v>
      </c>
      <c r="E307">
        <f t="shared" si="124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P307">
        <f t="shared" si="149"/>
        <v>92.216956646886857</v>
      </c>
      <c r="Q307">
        <f t="shared" si="150"/>
        <v>11763.149471421755</v>
      </c>
      <c r="R307">
        <f t="shared" si="151"/>
        <v>28270.005939489918</v>
      </c>
      <c r="S307">
        <f t="shared" si="152"/>
        <v>74915.515739648283</v>
      </c>
    </row>
    <row r="308" spans="1:21" x14ac:dyDescent="0.25">
      <c r="A308" t="s">
        <v>62</v>
      </c>
      <c r="B308" t="s">
        <v>63</v>
      </c>
      <c r="C308">
        <v>7</v>
      </c>
      <c r="D308">
        <v>2</v>
      </c>
      <c r="E308">
        <f t="shared" si="124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P308">
        <f t="shared" si="149"/>
        <v>96.189638783903618</v>
      </c>
      <c r="Q308">
        <f t="shared" si="150"/>
        <v>13349.842458351146</v>
      </c>
      <c r="R308">
        <f t="shared" si="151"/>
        <v>32083.255127015491</v>
      </c>
      <c r="S308">
        <f t="shared" si="152"/>
        <v>85020.626086591044</v>
      </c>
    </row>
    <row r="309" spans="1:21" x14ac:dyDescent="0.25">
      <c r="A309" t="s">
        <v>62</v>
      </c>
      <c r="B309" t="s">
        <v>63</v>
      </c>
      <c r="C309">
        <v>8</v>
      </c>
      <c r="D309">
        <v>2</v>
      </c>
      <c r="E309">
        <f t="shared" si="124"/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P309">
        <f t="shared" si="149"/>
        <v>99.017276030801298</v>
      </c>
      <c r="Q309">
        <f t="shared" si="150"/>
        <v>14562.105836726927</v>
      </c>
      <c r="R309">
        <f t="shared" si="151"/>
        <v>34996.649451398531</v>
      </c>
      <c r="S309">
        <f t="shared" si="152"/>
        <v>92741.121046206099</v>
      </c>
    </row>
    <row r="310" spans="1:21" x14ac:dyDescent="0.25">
      <c r="A310" t="s">
        <v>62</v>
      </c>
      <c r="B310" t="s">
        <v>63</v>
      </c>
      <c r="C310">
        <v>9</v>
      </c>
      <c r="D310">
        <v>2</v>
      </c>
      <c r="E310">
        <f t="shared" si="124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P310">
        <f t="shared" si="149"/>
        <v>101.02990430668122</v>
      </c>
      <c r="Q310">
        <f t="shared" si="150"/>
        <v>15468.246487307668</v>
      </c>
      <c r="R310">
        <f t="shared" si="151"/>
        <v>37174.3486837483</v>
      </c>
      <c r="S310">
        <f t="shared" si="152"/>
        <v>98512.024011932997</v>
      </c>
    </row>
    <row r="311" spans="1:21" x14ac:dyDescent="0.25">
      <c r="A311" t="s">
        <v>62</v>
      </c>
      <c r="B311" t="s">
        <v>63</v>
      </c>
      <c r="C311">
        <v>10</v>
      </c>
      <c r="D311">
        <v>2</v>
      </c>
      <c r="E311">
        <f t="shared" si="124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P311">
        <f t="shared" si="149"/>
        <v>102.46243338420544</v>
      </c>
      <c r="Q311">
        <f t="shared" si="150"/>
        <v>16135.605092024631</v>
      </c>
      <c r="R311">
        <f t="shared" si="151"/>
        <v>38778.190560020739</v>
      </c>
      <c r="S311">
        <f t="shared" si="152"/>
        <v>102762.20498405496</v>
      </c>
    </row>
    <row r="312" spans="1:21" x14ac:dyDescent="0.25">
      <c r="A312" t="s">
        <v>64</v>
      </c>
      <c r="B312" t="s">
        <v>65</v>
      </c>
      <c r="C312">
        <v>1</v>
      </c>
      <c r="D312">
        <v>7</v>
      </c>
      <c r="E312">
        <f t="shared" si="124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P312">
        <f>280*(1-EXP(-0.116*(E312)))</f>
        <v>155.68861302014159</v>
      </c>
      <c r="Q312">
        <f t="shared" ref="Q312" si="153">L312*(P312^M312)</f>
        <v>20378.129079572347</v>
      </c>
      <c r="R312">
        <f t="shared" ref="R312" si="154">Q312/20/5.7/3.65*1000</f>
        <v>48974.114586811695</v>
      </c>
      <c r="S312">
        <f t="shared" ref="S312" si="155">R312*2.65</f>
        <v>129781.40365505099</v>
      </c>
      <c r="U312" t="s">
        <v>211</v>
      </c>
    </row>
    <row r="313" spans="1:21" x14ac:dyDescent="0.25">
      <c r="A313" t="s">
        <v>64</v>
      </c>
      <c r="B313" t="s">
        <v>65</v>
      </c>
      <c r="C313">
        <v>2</v>
      </c>
      <c r="D313">
        <v>7</v>
      </c>
      <c r="E313">
        <f t="shared" si="124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P313">
        <f t="shared" ref="P313:P321" si="156">280*(1-EXP(-0.116*(E313)))</f>
        <v>224.80956809694248</v>
      </c>
      <c r="Q313">
        <f t="shared" ref="Q313:Q321" si="157">L313*(P313^M313)</f>
        <v>61353.329181622066</v>
      </c>
      <c r="R313">
        <f t="shared" ref="R313:R321" si="158">Q313/20/5.7/3.65*1000</f>
        <v>147448.52002312441</v>
      </c>
      <c r="S313">
        <f t="shared" ref="S313:S321" si="159">R313*2.65</f>
        <v>390738.57806127967</v>
      </c>
    </row>
    <row r="314" spans="1:21" x14ac:dyDescent="0.25">
      <c r="A314" t="s">
        <v>64</v>
      </c>
      <c r="B314" t="s">
        <v>65</v>
      </c>
      <c r="C314">
        <v>3</v>
      </c>
      <c r="D314">
        <v>7</v>
      </c>
      <c r="E314">
        <f t="shared" si="124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P314">
        <f t="shared" si="156"/>
        <v>255.49714593611961</v>
      </c>
      <c r="Q314">
        <f t="shared" si="157"/>
        <v>90064.142671856898</v>
      </c>
      <c r="R314">
        <f t="shared" si="158"/>
        <v>216448.31211693559</v>
      </c>
      <c r="S314">
        <f t="shared" si="159"/>
        <v>573588.0271098793</v>
      </c>
    </row>
    <row r="315" spans="1:21" x14ac:dyDescent="0.25">
      <c r="A315" t="s">
        <v>64</v>
      </c>
      <c r="B315" t="s">
        <v>65</v>
      </c>
      <c r="C315">
        <v>4</v>
      </c>
      <c r="D315">
        <v>7</v>
      </c>
      <c r="E315">
        <f t="shared" si="124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P315">
        <f t="shared" si="156"/>
        <v>269.12148652269275</v>
      </c>
      <c r="Q315">
        <f t="shared" si="157"/>
        <v>105254.06528389525</v>
      </c>
      <c r="R315">
        <f t="shared" si="158"/>
        <v>252953.77381373526</v>
      </c>
      <c r="S315">
        <f t="shared" si="159"/>
        <v>670327.50060639845</v>
      </c>
    </row>
    <row r="316" spans="1:21" x14ac:dyDescent="0.25">
      <c r="A316" t="s">
        <v>64</v>
      </c>
      <c r="B316" t="s">
        <v>65</v>
      </c>
      <c r="C316">
        <v>5</v>
      </c>
      <c r="D316">
        <v>7</v>
      </c>
      <c r="E316">
        <f t="shared" si="124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P316">
        <f t="shared" si="156"/>
        <v>275.17027464770302</v>
      </c>
      <c r="Q316">
        <f t="shared" si="157"/>
        <v>112511.86192027108</v>
      </c>
      <c r="R316">
        <f t="shared" si="158"/>
        <v>270396.20745078364</v>
      </c>
      <c r="S316">
        <f t="shared" si="159"/>
        <v>716549.94974457659</v>
      </c>
    </row>
    <row r="317" spans="1:21" x14ac:dyDescent="0.25">
      <c r="A317" t="s">
        <v>64</v>
      </c>
      <c r="B317" t="s">
        <v>65</v>
      </c>
      <c r="C317">
        <v>6</v>
      </c>
      <c r="D317">
        <v>7</v>
      </c>
      <c r="E317">
        <f t="shared" si="124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P317">
        <f t="shared" si="156"/>
        <v>277.85575050972921</v>
      </c>
      <c r="Q317">
        <f t="shared" si="157"/>
        <v>115838.23401710109</v>
      </c>
      <c r="R317">
        <f t="shared" si="158"/>
        <v>278390.37254770752</v>
      </c>
      <c r="S317">
        <f t="shared" si="159"/>
        <v>737734.48725142493</v>
      </c>
    </row>
    <row r="318" spans="1:21" x14ac:dyDescent="0.25">
      <c r="A318" t="s">
        <v>64</v>
      </c>
      <c r="B318" t="s">
        <v>65</v>
      </c>
      <c r="C318">
        <v>7</v>
      </c>
      <c r="D318">
        <v>7</v>
      </c>
      <c r="E318">
        <f t="shared" si="124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P318">
        <f t="shared" si="156"/>
        <v>279.04801918511993</v>
      </c>
      <c r="Q318">
        <f t="shared" si="157"/>
        <v>117335.81437704373</v>
      </c>
      <c r="R318">
        <f t="shared" si="158"/>
        <v>281989.46017073718</v>
      </c>
      <c r="S318">
        <f t="shared" si="159"/>
        <v>747272.06945245352</v>
      </c>
    </row>
    <row r="319" spans="1:21" x14ac:dyDescent="0.25">
      <c r="A319" t="s">
        <v>64</v>
      </c>
      <c r="B319" t="s">
        <v>65</v>
      </c>
      <c r="C319">
        <v>8</v>
      </c>
      <c r="D319">
        <v>7</v>
      </c>
      <c r="E319">
        <f t="shared" si="124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P319">
        <f t="shared" si="156"/>
        <v>279.57734980187161</v>
      </c>
      <c r="Q319">
        <f t="shared" si="157"/>
        <v>118004.81030881433</v>
      </c>
      <c r="R319">
        <f t="shared" si="158"/>
        <v>283597.23698345188</v>
      </c>
      <c r="S319">
        <f t="shared" si="159"/>
        <v>751532.6780061475</v>
      </c>
    </row>
    <row r="320" spans="1:21" x14ac:dyDescent="0.25">
      <c r="A320" t="s">
        <v>64</v>
      </c>
      <c r="B320" t="s">
        <v>65</v>
      </c>
      <c r="C320">
        <v>9</v>
      </c>
      <c r="D320">
        <v>7</v>
      </c>
      <c r="E320">
        <f t="shared" si="124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P320">
        <f t="shared" si="156"/>
        <v>279.8123563130834</v>
      </c>
      <c r="Q320">
        <f t="shared" si="157"/>
        <v>118302.63718369848</v>
      </c>
      <c r="R320">
        <f t="shared" si="158"/>
        <v>284312.99491395935</v>
      </c>
      <c r="S320">
        <f t="shared" si="159"/>
        <v>753429.4365219922</v>
      </c>
    </row>
    <row r="321" spans="1:30" x14ac:dyDescent="0.25">
      <c r="A321" t="s">
        <v>64</v>
      </c>
      <c r="B321" t="s">
        <v>65</v>
      </c>
      <c r="C321">
        <v>10</v>
      </c>
      <c r="D321">
        <v>7</v>
      </c>
      <c r="E321">
        <f t="shared" si="124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P321">
        <f t="shared" si="156"/>
        <v>279.91669197507639</v>
      </c>
      <c r="Q321">
        <f t="shared" si="157"/>
        <v>118435.02362145261</v>
      </c>
      <c r="R321">
        <f t="shared" si="158"/>
        <v>284631.15506237105</v>
      </c>
      <c r="S321">
        <f t="shared" si="159"/>
        <v>754272.56091528328</v>
      </c>
    </row>
    <row r="322" spans="1:30" x14ac:dyDescent="0.25">
      <c r="A322" t="s">
        <v>66</v>
      </c>
      <c r="B322" t="s">
        <v>67</v>
      </c>
      <c r="C322">
        <v>1</v>
      </c>
      <c r="D322">
        <v>7</v>
      </c>
      <c r="E322">
        <f t="shared" si="124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U322" t="s">
        <v>387</v>
      </c>
      <c r="V322" t="s">
        <v>388</v>
      </c>
      <c r="W322" t="s">
        <v>389</v>
      </c>
      <c r="X322" t="s">
        <v>390</v>
      </c>
      <c r="Y322" t="s">
        <v>391</v>
      </c>
      <c r="Z322" t="s">
        <v>392</v>
      </c>
      <c r="AA322" t="s">
        <v>393</v>
      </c>
      <c r="AB322" t="s">
        <v>394</v>
      </c>
      <c r="AC322" t="s">
        <v>395</v>
      </c>
      <c r="AD322" t="s">
        <v>396</v>
      </c>
    </row>
    <row r="323" spans="1:30" x14ac:dyDescent="0.25">
      <c r="A323" t="s">
        <v>66</v>
      </c>
      <c r="B323" t="s">
        <v>67</v>
      </c>
      <c r="C323">
        <v>2</v>
      </c>
      <c r="D323">
        <v>7</v>
      </c>
      <c r="E323">
        <f t="shared" ref="E323:E386" si="160">C323*D323</f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T323" t="s">
        <v>260</v>
      </c>
    </row>
    <row r="324" spans="1:30" x14ac:dyDescent="0.25">
      <c r="A324" t="s">
        <v>66</v>
      </c>
      <c r="B324" t="s">
        <v>67</v>
      </c>
      <c r="C324">
        <v>3</v>
      </c>
      <c r="D324">
        <v>7</v>
      </c>
      <c r="E324">
        <f t="shared" si="160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T324" t="s">
        <v>246</v>
      </c>
    </row>
    <row r="325" spans="1:30" x14ac:dyDescent="0.25">
      <c r="A325" t="s">
        <v>66</v>
      </c>
      <c r="B325" t="s">
        <v>67</v>
      </c>
      <c r="C325">
        <v>4</v>
      </c>
      <c r="D325">
        <v>7</v>
      </c>
      <c r="E325">
        <f t="shared" si="160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T325" t="s">
        <v>247</v>
      </c>
    </row>
    <row r="326" spans="1:30" x14ac:dyDescent="0.25">
      <c r="A326" t="s">
        <v>66</v>
      </c>
      <c r="B326" t="s">
        <v>67</v>
      </c>
      <c r="C326">
        <v>5</v>
      </c>
      <c r="D326">
        <v>7</v>
      </c>
      <c r="E326">
        <f t="shared" si="160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T326" t="s">
        <v>288</v>
      </c>
    </row>
    <row r="327" spans="1:30" x14ac:dyDescent="0.25">
      <c r="A327" t="s">
        <v>66</v>
      </c>
      <c r="B327" t="s">
        <v>67</v>
      </c>
      <c r="C327">
        <v>6</v>
      </c>
      <c r="D327">
        <v>7</v>
      </c>
      <c r="E327">
        <f t="shared" si="160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T327" t="s">
        <v>249</v>
      </c>
    </row>
    <row r="328" spans="1:30" x14ac:dyDescent="0.25">
      <c r="A328" t="s">
        <v>66</v>
      </c>
      <c r="B328" t="s">
        <v>67</v>
      </c>
      <c r="C328">
        <v>7</v>
      </c>
      <c r="D328">
        <v>7</v>
      </c>
      <c r="E328">
        <f t="shared" si="160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T328" t="s">
        <v>282</v>
      </c>
    </row>
    <row r="329" spans="1:30" x14ac:dyDescent="0.25">
      <c r="A329" t="s">
        <v>66</v>
      </c>
      <c r="B329" t="s">
        <v>67</v>
      </c>
      <c r="C329">
        <v>8</v>
      </c>
      <c r="D329">
        <v>7</v>
      </c>
      <c r="E329">
        <f t="shared" si="160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</row>
    <row r="330" spans="1:30" x14ac:dyDescent="0.25">
      <c r="A330" t="s">
        <v>66</v>
      </c>
      <c r="B330" t="s">
        <v>67</v>
      </c>
      <c r="C330">
        <v>9</v>
      </c>
      <c r="D330">
        <v>7</v>
      </c>
      <c r="E330">
        <f t="shared" si="160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</row>
    <row r="331" spans="1:30" x14ac:dyDescent="0.25">
      <c r="A331" t="s">
        <v>66</v>
      </c>
      <c r="B331" t="s">
        <v>67</v>
      </c>
      <c r="C331">
        <v>10</v>
      </c>
      <c r="D331">
        <v>7</v>
      </c>
      <c r="E331">
        <f t="shared" si="160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</row>
    <row r="332" spans="1:30" x14ac:dyDescent="0.25">
      <c r="A332" t="s">
        <v>68</v>
      </c>
      <c r="B332" t="s">
        <v>69</v>
      </c>
      <c r="C332">
        <v>1</v>
      </c>
      <c r="D332">
        <v>2</v>
      </c>
      <c r="E332">
        <f t="shared" si="160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P332">
        <f>31.4*(1-EXP(-0.19*(E332+0.8)))</f>
        <v>12.954731404433961</v>
      </c>
      <c r="Q332">
        <f t="shared" ref="Q332" si="161">L332*(P332^M332)</f>
        <v>16.853081877749126</v>
      </c>
      <c r="R332">
        <f t="shared" ref="R332" si="162">Q332/20/5.7/3.65*1000</f>
        <v>40.502479879233661</v>
      </c>
      <c r="S332">
        <f t="shared" ref="S332" si="163">R332*2.65</f>
        <v>107.3315716799692</v>
      </c>
      <c r="U332" t="s">
        <v>210</v>
      </c>
    </row>
    <row r="333" spans="1:30" x14ac:dyDescent="0.25">
      <c r="A333" t="s">
        <v>68</v>
      </c>
      <c r="B333" t="s">
        <v>69</v>
      </c>
      <c r="C333">
        <v>2</v>
      </c>
      <c r="D333">
        <v>2</v>
      </c>
      <c r="E333">
        <f t="shared" si="160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P333">
        <f t="shared" ref="P333:P341" si="164">31.4*(1-EXP(-0.19*(E333+0.8)))</f>
        <v>18.785992624935794</v>
      </c>
      <c r="Q333">
        <f t="shared" ref="Q333:Q341" si="165">L333*(P333^M333)</f>
        <v>53.338046744098072</v>
      </c>
      <c r="R333">
        <f t="shared" ref="R333:R341" si="166">Q333/20/5.7/3.65*1000</f>
        <v>128.18564466257646</v>
      </c>
      <c r="S333">
        <f t="shared" ref="S333:S341" si="167">R333*2.65</f>
        <v>339.69195835582764</v>
      </c>
    </row>
    <row r="334" spans="1:30" x14ac:dyDescent="0.25">
      <c r="A334" t="s">
        <v>68</v>
      </c>
      <c r="B334" t="s">
        <v>69</v>
      </c>
      <c r="C334">
        <v>3</v>
      </c>
      <c r="D334">
        <v>2</v>
      </c>
      <c r="E334">
        <f t="shared" si="160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P334">
        <f t="shared" si="164"/>
        <v>22.773767140673542</v>
      </c>
      <c r="Q334">
        <f t="shared" si="165"/>
        <v>96.872245124489154</v>
      </c>
      <c r="R334">
        <f t="shared" si="166"/>
        <v>232.81000991225466</v>
      </c>
      <c r="S334">
        <f t="shared" si="167"/>
        <v>616.94652626747484</v>
      </c>
    </row>
    <row r="335" spans="1:30" x14ac:dyDescent="0.25">
      <c r="A335" t="s">
        <v>68</v>
      </c>
      <c r="B335" t="s">
        <v>69</v>
      </c>
      <c r="C335">
        <v>4</v>
      </c>
      <c r="D335">
        <v>2</v>
      </c>
      <c r="E335">
        <f t="shared" si="160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P335">
        <f t="shared" si="164"/>
        <v>25.500852240627079</v>
      </c>
      <c r="Q335">
        <f t="shared" si="165"/>
        <v>137.5532336427658</v>
      </c>
      <c r="R335">
        <f t="shared" si="166"/>
        <v>330.57734593310693</v>
      </c>
      <c r="S335">
        <f t="shared" si="167"/>
        <v>876.02996672273332</v>
      </c>
    </row>
    <row r="336" spans="1:30" x14ac:dyDescent="0.25">
      <c r="A336" t="s">
        <v>68</v>
      </c>
      <c r="B336" t="s">
        <v>69</v>
      </c>
      <c r="C336">
        <v>5</v>
      </c>
      <c r="D336">
        <v>2</v>
      </c>
      <c r="E336">
        <f t="shared" si="160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P336">
        <f t="shared" si="164"/>
        <v>27.365800500123324</v>
      </c>
      <c r="Q336">
        <f t="shared" si="165"/>
        <v>171.19715208220546</v>
      </c>
      <c r="R336">
        <f t="shared" si="166"/>
        <v>411.43271348763631</v>
      </c>
      <c r="S336">
        <f t="shared" si="167"/>
        <v>1090.2966907422363</v>
      </c>
    </row>
    <row r="337" spans="1:29" x14ac:dyDescent="0.25">
      <c r="A337" t="s">
        <v>68</v>
      </c>
      <c r="B337" t="s">
        <v>69</v>
      </c>
      <c r="C337">
        <v>6</v>
      </c>
      <c r="D337">
        <v>2</v>
      </c>
      <c r="E337">
        <f t="shared" si="160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P337">
        <f t="shared" si="164"/>
        <v>28.641166644970554</v>
      </c>
      <c r="Q337">
        <f t="shared" si="165"/>
        <v>197.16164515638485</v>
      </c>
      <c r="R337">
        <f t="shared" si="166"/>
        <v>473.83236038544783</v>
      </c>
      <c r="S337">
        <f t="shared" si="167"/>
        <v>1255.6557550214368</v>
      </c>
    </row>
    <row r="338" spans="1:29" x14ac:dyDescent="0.25">
      <c r="A338" t="s">
        <v>68</v>
      </c>
      <c r="B338" t="s">
        <v>69</v>
      </c>
      <c r="C338">
        <v>7</v>
      </c>
      <c r="D338">
        <v>2</v>
      </c>
      <c r="E338">
        <f t="shared" si="160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P338">
        <f t="shared" si="164"/>
        <v>29.513340334047513</v>
      </c>
      <c r="Q338">
        <f t="shared" si="165"/>
        <v>216.3755499949242</v>
      </c>
      <c r="R338">
        <f t="shared" si="166"/>
        <v>520.00853159078156</v>
      </c>
      <c r="S338">
        <f t="shared" si="167"/>
        <v>1378.0226087155711</v>
      </c>
    </row>
    <row r="339" spans="1:29" x14ac:dyDescent="0.25">
      <c r="A339" t="s">
        <v>68</v>
      </c>
      <c r="B339" t="s">
        <v>69</v>
      </c>
      <c r="C339">
        <v>8</v>
      </c>
      <c r="D339">
        <v>2</v>
      </c>
      <c r="E339">
        <f t="shared" si="160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P339">
        <f t="shared" si="164"/>
        <v>30.109786262137618</v>
      </c>
      <c r="Q339">
        <f t="shared" si="165"/>
        <v>230.22105276450003</v>
      </c>
      <c r="R339">
        <f t="shared" si="166"/>
        <v>553.28299150324449</v>
      </c>
      <c r="S339">
        <f t="shared" si="167"/>
        <v>1466.1999274835978</v>
      </c>
    </row>
    <row r="340" spans="1:29" x14ac:dyDescent="0.25">
      <c r="A340" t="s">
        <v>68</v>
      </c>
      <c r="B340" t="s">
        <v>69</v>
      </c>
      <c r="C340">
        <v>9</v>
      </c>
      <c r="D340">
        <v>2</v>
      </c>
      <c r="E340">
        <f t="shared" si="160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P340">
        <f t="shared" si="164"/>
        <v>30.51767261504029</v>
      </c>
      <c r="Q340">
        <f t="shared" si="165"/>
        <v>240.02728929089074</v>
      </c>
      <c r="R340">
        <f t="shared" si="166"/>
        <v>576.85001031216234</v>
      </c>
      <c r="S340">
        <f t="shared" si="167"/>
        <v>1528.6525273272302</v>
      </c>
    </row>
    <row r="341" spans="1:29" x14ac:dyDescent="0.25">
      <c r="A341" t="s">
        <v>68</v>
      </c>
      <c r="B341" t="s">
        <v>69</v>
      </c>
      <c r="C341">
        <v>10</v>
      </c>
      <c r="D341">
        <v>2</v>
      </c>
      <c r="E341">
        <f t="shared" si="160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P341">
        <f t="shared" si="164"/>
        <v>30.796610351134802</v>
      </c>
      <c r="Q341">
        <f t="shared" si="165"/>
        <v>246.89386414200465</v>
      </c>
      <c r="R341">
        <f t="shared" si="166"/>
        <v>593.35223297766072</v>
      </c>
      <c r="S341">
        <f t="shared" si="167"/>
        <v>1572.3834173908008</v>
      </c>
    </row>
    <row r="342" spans="1:29" x14ac:dyDescent="0.25">
      <c r="A342" t="s">
        <v>70</v>
      </c>
      <c r="B342" t="s">
        <v>71</v>
      </c>
      <c r="C342">
        <v>1</v>
      </c>
      <c r="D342">
        <v>8</v>
      </c>
      <c r="E342">
        <f t="shared" si="160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>
        <v>3.96E-3</v>
      </c>
      <c r="M342">
        <v>3.004</v>
      </c>
      <c r="N342">
        <v>53.322391670000002</v>
      </c>
      <c r="U342" t="s">
        <v>405</v>
      </c>
      <c r="V342" t="s">
        <v>406</v>
      </c>
      <c r="W342" t="s">
        <v>407</v>
      </c>
      <c r="X342" t="s">
        <v>408</v>
      </c>
      <c r="Y342" t="s">
        <v>409</v>
      </c>
      <c r="Z342" t="s">
        <v>410</v>
      </c>
      <c r="AA342" t="s">
        <v>411</v>
      </c>
      <c r="AB342" t="s">
        <v>412</v>
      </c>
      <c r="AC342" t="s">
        <v>413</v>
      </c>
    </row>
    <row r="343" spans="1:29" x14ac:dyDescent="0.25">
      <c r="A343" t="s">
        <v>70</v>
      </c>
      <c r="B343" t="s">
        <v>71</v>
      </c>
      <c r="C343">
        <v>2</v>
      </c>
      <c r="D343">
        <v>8</v>
      </c>
      <c r="E343">
        <f t="shared" si="160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>
        <v>3.96E-3</v>
      </c>
      <c r="M343">
        <v>3.004</v>
      </c>
      <c r="N343">
        <v>107.3627072</v>
      </c>
      <c r="T343" t="s">
        <v>260</v>
      </c>
    </row>
    <row r="344" spans="1:29" x14ac:dyDescent="0.25">
      <c r="A344" t="s">
        <v>70</v>
      </c>
      <c r="B344" t="s">
        <v>71</v>
      </c>
      <c r="C344">
        <v>3</v>
      </c>
      <c r="D344">
        <v>8</v>
      </c>
      <c r="E344">
        <f t="shared" si="160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>
        <v>3.96E-3</v>
      </c>
      <c r="M344">
        <v>3.004</v>
      </c>
      <c r="N344">
        <v>134.1311675</v>
      </c>
      <c r="T344" t="s">
        <v>246</v>
      </c>
    </row>
    <row r="345" spans="1:29" x14ac:dyDescent="0.25">
      <c r="A345" t="s">
        <v>70</v>
      </c>
      <c r="B345" t="s">
        <v>71</v>
      </c>
      <c r="C345">
        <v>4</v>
      </c>
      <c r="D345">
        <v>8</v>
      </c>
      <c r="E345">
        <f t="shared" si="160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>
        <v>3.96E-3</v>
      </c>
      <c r="M345">
        <v>3.004</v>
      </c>
      <c r="N345">
        <v>147.5685182</v>
      </c>
      <c r="T345" t="s">
        <v>247</v>
      </c>
    </row>
    <row r="346" spans="1:29" x14ac:dyDescent="0.25">
      <c r="A346" t="s">
        <v>70</v>
      </c>
      <c r="B346" t="s">
        <v>71</v>
      </c>
      <c r="C346">
        <v>5</v>
      </c>
      <c r="D346">
        <v>8</v>
      </c>
      <c r="E346">
        <f t="shared" si="160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>
        <v>3.96E-3</v>
      </c>
      <c r="M346">
        <v>3.004</v>
      </c>
      <c r="N346">
        <v>161.4254301</v>
      </c>
      <c r="T346" t="s">
        <v>288</v>
      </c>
    </row>
    <row r="347" spans="1:29" x14ac:dyDescent="0.25">
      <c r="A347" t="s">
        <v>70</v>
      </c>
      <c r="B347" t="s">
        <v>71</v>
      </c>
      <c r="C347">
        <v>6</v>
      </c>
      <c r="D347">
        <v>8</v>
      </c>
      <c r="E347">
        <f t="shared" si="160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>
        <v>3.96E-3</v>
      </c>
      <c r="M347">
        <v>3.004</v>
      </c>
      <c r="N347">
        <v>170.3228407</v>
      </c>
      <c r="T347" t="s">
        <v>249</v>
      </c>
    </row>
    <row r="348" spans="1:29" x14ac:dyDescent="0.25">
      <c r="A348" t="s">
        <v>70</v>
      </c>
      <c r="B348" t="s">
        <v>71</v>
      </c>
      <c r="C348">
        <v>7</v>
      </c>
      <c r="D348">
        <v>8</v>
      </c>
      <c r="E348">
        <f t="shared" si="160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>
        <v>3.96E-3</v>
      </c>
      <c r="M348">
        <v>3.004</v>
      </c>
      <c r="N348">
        <v>183.45654730000001</v>
      </c>
      <c r="T348" t="s">
        <v>282</v>
      </c>
    </row>
    <row r="349" spans="1:29" x14ac:dyDescent="0.25">
      <c r="A349" t="s">
        <v>70</v>
      </c>
      <c r="B349" t="s">
        <v>71</v>
      </c>
      <c r="C349">
        <v>8</v>
      </c>
      <c r="D349">
        <v>8</v>
      </c>
      <c r="E349">
        <f t="shared" si="160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>
        <v>3.96E-3</v>
      </c>
      <c r="M349">
        <v>3.004</v>
      </c>
      <c r="N349">
        <v>194.93589650000001</v>
      </c>
    </row>
    <row r="350" spans="1:29" x14ac:dyDescent="0.25">
      <c r="A350" t="s">
        <v>70</v>
      </c>
      <c r="B350" t="s">
        <v>71</v>
      </c>
      <c r="C350">
        <v>9</v>
      </c>
      <c r="D350">
        <v>8</v>
      </c>
      <c r="E350">
        <f t="shared" si="160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>
        <v>3.96E-3</v>
      </c>
      <c r="M350">
        <v>3.004</v>
      </c>
      <c r="N350">
        <v>205.2001631</v>
      </c>
    </row>
    <row r="351" spans="1:29" x14ac:dyDescent="0.25">
      <c r="A351" t="s">
        <v>70</v>
      </c>
      <c r="B351" t="s">
        <v>71</v>
      </c>
      <c r="C351">
        <v>10</v>
      </c>
      <c r="D351">
        <v>8</v>
      </c>
      <c r="E351">
        <f t="shared" si="160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>
        <v>3.96E-3</v>
      </c>
      <c r="M351">
        <v>3.004</v>
      </c>
      <c r="N351">
        <v>217.4624772</v>
      </c>
    </row>
    <row r="352" spans="1:29" x14ac:dyDescent="0.25">
      <c r="A352" t="s">
        <v>72</v>
      </c>
      <c r="B352" t="s">
        <v>73</v>
      </c>
      <c r="C352">
        <v>1</v>
      </c>
      <c r="D352">
        <v>2</v>
      </c>
      <c r="E352">
        <f t="shared" si="160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P352">
        <f>60.2*(1-EXP(-0.19*(E352)))</f>
        <v>19.031543165416181</v>
      </c>
      <c r="Q352">
        <f t="shared" ref="Q352" si="168">L352*(P352^M352)</f>
        <v>89.611833907615278</v>
      </c>
      <c r="R352">
        <f t="shared" ref="R352" si="169">Q352/20/5.7/3.65*1000</f>
        <v>215.36129273639818</v>
      </c>
      <c r="S352">
        <f t="shared" ref="S352" si="170">R352*2.65</f>
        <v>570.70742575145516</v>
      </c>
      <c r="U352" t="s">
        <v>213</v>
      </c>
    </row>
    <row r="353" spans="1:19" x14ac:dyDescent="0.25">
      <c r="A353" t="s">
        <v>72</v>
      </c>
      <c r="B353" t="s">
        <v>73</v>
      </c>
      <c r="C353">
        <v>2</v>
      </c>
      <c r="D353">
        <v>2</v>
      </c>
      <c r="E353">
        <f t="shared" si="160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P353">
        <f t="shared" ref="P353:P361" si="171">60.2*(1-EXP(-0.19*(E353)))</f>
        <v>32.046481094003468</v>
      </c>
      <c r="Q353">
        <f t="shared" ref="Q353:Q361" si="172">L353*(P353^M353)</f>
        <v>427.84296656974954</v>
      </c>
      <c r="R353">
        <f t="shared" ref="R353:R361" si="173">Q353/20/5.7/3.65*1000</f>
        <v>1028.2215010087707</v>
      </c>
      <c r="S353">
        <f t="shared" ref="S353:S361" si="174">R353*2.65</f>
        <v>2724.7869776732423</v>
      </c>
    </row>
    <row r="354" spans="1:19" x14ac:dyDescent="0.25">
      <c r="A354" t="s">
        <v>72</v>
      </c>
      <c r="B354" t="s">
        <v>73</v>
      </c>
      <c r="C354">
        <v>3</v>
      </c>
      <c r="D354">
        <v>2</v>
      </c>
      <c r="E354">
        <f t="shared" si="160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P354">
        <f t="shared" si="171"/>
        <v>40.946894886658512</v>
      </c>
      <c r="Q354">
        <f t="shared" si="172"/>
        <v>892.49598935225401</v>
      </c>
      <c r="R354">
        <f t="shared" si="173"/>
        <v>2144.9074485754722</v>
      </c>
      <c r="S354">
        <f t="shared" si="174"/>
        <v>5684.0047387250015</v>
      </c>
    </row>
    <row r="355" spans="1:19" x14ac:dyDescent="0.25">
      <c r="A355" t="s">
        <v>72</v>
      </c>
      <c r="B355" t="s">
        <v>73</v>
      </c>
      <c r="C355">
        <v>4</v>
      </c>
      <c r="D355">
        <v>2</v>
      </c>
      <c r="E355">
        <f t="shared" si="160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P355">
        <f t="shared" si="171"/>
        <v>47.033544405476675</v>
      </c>
      <c r="Q355">
        <f t="shared" si="172"/>
        <v>1352.5909471082523</v>
      </c>
      <c r="R355">
        <f t="shared" si="173"/>
        <v>3250.6391422933243</v>
      </c>
      <c r="S355">
        <f t="shared" si="174"/>
        <v>8614.1937270773087</v>
      </c>
    </row>
    <row r="356" spans="1:19" x14ac:dyDescent="0.25">
      <c r="A356" t="s">
        <v>72</v>
      </c>
      <c r="B356" t="s">
        <v>73</v>
      </c>
      <c r="C356">
        <v>5</v>
      </c>
      <c r="D356">
        <v>2</v>
      </c>
      <c r="E356">
        <f t="shared" si="160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P356">
        <f t="shared" si="171"/>
        <v>51.195969122797372</v>
      </c>
      <c r="Q356">
        <f t="shared" si="172"/>
        <v>1744.4183950364686</v>
      </c>
      <c r="R356">
        <f t="shared" si="173"/>
        <v>4192.3056838175162</v>
      </c>
      <c r="S356">
        <f t="shared" si="174"/>
        <v>11109.610062116417</v>
      </c>
    </row>
    <row r="357" spans="1:19" x14ac:dyDescent="0.25">
      <c r="A357" t="s">
        <v>72</v>
      </c>
      <c r="B357" t="s">
        <v>73</v>
      </c>
      <c r="C357">
        <v>6</v>
      </c>
      <c r="D357">
        <v>2</v>
      </c>
      <c r="E357">
        <f t="shared" si="160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P357">
        <f t="shared" si="171"/>
        <v>54.04249075572465</v>
      </c>
      <c r="Q357">
        <f t="shared" si="172"/>
        <v>2051.8680220091942</v>
      </c>
      <c r="R357">
        <f t="shared" si="173"/>
        <v>4931.1896707743199</v>
      </c>
      <c r="S357">
        <f t="shared" si="174"/>
        <v>13067.652627551948</v>
      </c>
    </row>
    <row r="358" spans="1:19" x14ac:dyDescent="0.25">
      <c r="A358" t="s">
        <v>72</v>
      </c>
      <c r="B358" t="s">
        <v>73</v>
      </c>
      <c r="C358">
        <v>7</v>
      </c>
      <c r="D358">
        <v>2</v>
      </c>
      <c r="E358">
        <f t="shared" si="160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P358">
        <f t="shared" si="171"/>
        <v>55.98911705097175</v>
      </c>
      <c r="Q358">
        <f t="shared" si="172"/>
        <v>2281.67723045515</v>
      </c>
      <c r="R358">
        <f t="shared" si="173"/>
        <v>5483.4828898225187</v>
      </c>
      <c r="S358">
        <f t="shared" si="174"/>
        <v>14531.229658029673</v>
      </c>
    </row>
    <row r="359" spans="1:19" x14ac:dyDescent="0.25">
      <c r="A359" t="s">
        <v>72</v>
      </c>
      <c r="B359" t="s">
        <v>73</v>
      </c>
      <c r="C359">
        <v>8</v>
      </c>
      <c r="D359">
        <v>2</v>
      </c>
      <c r="E359">
        <f t="shared" si="160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P359">
        <f t="shared" si="171"/>
        <v>57.320339652449263</v>
      </c>
      <c r="Q359">
        <f t="shared" si="172"/>
        <v>2448.3281037301608</v>
      </c>
      <c r="R359">
        <f t="shared" si="173"/>
        <v>5883.9896749102645</v>
      </c>
      <c r="S359">
        <f t="shared" si="174"/>
        <v>15592.5726385122</v>
      </c>
    </row>
    <row r="360" spans="1:19" x14ac:dyDescent="0.25">
      <c r="A360" t="s">
        <v>72</v>
      </c>
      <c r="B360" t="s">
        <v>73</v>
      </c>
      <c r="C360">
        <v>9</v>
      </c>
      <c r="D360">
        <v>2</v>
      </c>
      <c r="E360">
        <f t="shared" si="160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P360">
        <f t="shared" si="171"/>
        <v>58.230711416671014</v>
      </c>
      <c r="Q360">
        <f t="shared" si="172"/>
        <v>2566.8449758529418</v>
      </c>
      <c r="R360">
        <f t="shared" si="173"/>
        <v>6168.8175338931551</v>
      </c>
      <c r="S360">
        <f t="shared" si="174"/>
        <v>16347.36646481686</v>
      </c>
    </row>
    <row r="361" spans="1:19" x14ac:dyDescent="0.25">
      <c r="A361" t="s">
        <v>72</v>
      </c>
      <c r="B361" t="s">
        <v>73</v>
      </c>
      <c r="C361">
        <v>10</v>
      </c>
      <c r="D361">
        <v>2</v>
      </c>
      <c r="E361">
        <f t="shared" si="160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P361">
        <f t="shared" si="171"/>
        <v>58.853279534258832</v>
      </c>
      <c r="Q361">
        <f t="shared" si="172"/>
        <v>2650.0578686173258</v>
      </c>
      <c r="R361">
        <f t="shared" si="173"/>
        <v>6368.8004532980667</v>
      </c>
      <c r="S361">
        <f t="shared" si="174"/>
        <v>16877.321201239876</v>
      </c>
    </row>
    <row r="362" spans="1:19" x14ac:dyDescent="0.25">
      <c r="A362" t="s">
        <v>74</v>
      </c>
      <c r="B362" t="s">
        <v>75</v>
      </c>
      <c r="C362">
        <v>1</v>
      </c>
      <c r="D362">
        <v>9</v>
      </c>
      <c r="E362">
        <f t="shared" si="160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>
        <v>0.2</v>
      </c>
      <c r="M362">
        <v>3</v>
      </c>
      <c r="N362">
        <v>1465.5893920000001</v>
      </c>
    </row>
    <row r="363" spans="1:19" x14ac:dyDescent="0.25">
      <c r="A363" t="s">
        <v>74</v>
      </c>
      <c r="B363" t="s">
        <v>75</v>
      </c>
      <c r="C363">
        <v>2</v>
      </c>
      <c r="D363">
        <v>9</v>
      </c>
      <c r="E363">
        <f t="shared" si="160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>
        <v>0.2</v>
      </c>
      <c r="M363">
        <v>3</v>
      </c>
      <c r="N363">
        <v>1542.0432000000001</v>
      </c>
    </row>
    <row r="364" spans="1:19" x14ac:dyDescent="0.25">
      <c r="A364" t="s">
        <v>74</v>
      </c>
      <c r="B364" t="s">
        <v>75</v>
      </c>
      <c r="C364">
        <v>3</v>
      </c>
      <c r="D364">
        <v>9</v>
      </c>
      <c r="E364">
        <f t="shared" si="160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>
        <v>0.2</v>
      </c>
      <c r="M364">
        <v>3</v>
      </c>
      <c r="N364">
        <v>1544.863059</v>
      </c>
    </row>
    <row r="365" spans="1:19" x14ac:dyDescent="0.25">
      <c r="A365" t="s">
        <v>74</v>
      </c>
      <c r="B365" t="s">
        <v>75</v>
      </c>
      <c r="C365">
        <v>4</v>
      </c>
      <c r="D365">
        <v>9</v>
      </c>
      <c r="E365">
        <f t="shared" si="160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>
        <v>0.2</v>
      </c>
      <c r="M365">
        <v>3</v>
      </c>
      <c r="N365">
        <v>1544.9670639999999</v>
      </c>
    </row>
    <row r="366" spans="1:19" x14ac:dyDescent="0.25">
      <c r="A366" t="s">
        <v>74</v>
      </c>
      <c r="B366" t="s">
        <v>75</v>
      </c>
      <c r="C366">
        <v>5</v>
      </c>
      <c r="D366">
        <v>9</v>
      </c>
      <c r="E366">
        <f t="shared" si="160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>
        <v>0.2</v>
      </c>
      <c r="M366">
        <v>3</v>
      </c>
      <c r="N366">
        <v>1544.9709</v>
      </c>
    </row>
    <row r="367" spans="1:19" x14ac:dyDescent="0.25">
      <c r="A367" t="s">
        <v>74</v>
      </c>
      <c r="B367" t="s">
        <v>75</v>
      </c>
      <c r="C367">
        <v>6</v>
      </c>
      <c r="D367">
        <v>9</v>
      </c>
      <c r="E367">
        <f t="shared" si="160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>
        <v>0.2</v>
      </c>
      <c r="M367">
        <v>3</v>
      </c>
      <c r="N367">
        <v>1544.971041</v>
      </c>
    </row>
    <row r="368" spans="1:19" x14ac:dyDescent="0.25">
      <c r="A368" t="s">
        <v>74</v>
      </c>
      <c r="B368" t="s">
        <v>75</v>
      </c>
      <c r="C368">
        <v>7</v>
      </c>
      <c r="D368">
        <v>9</v>
      </c>
      <c r="E368">
        <f t="shared" si="160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>
        <v>0.2</v>
      </c>
      <c r="M368">
        <v>3</v>
      </c>
      <c r="N368">
        <v>1544.971047</v>
      </c>
    </row>
    <row r="369" spans="1:21" x14ac:dyDescent="0.25">
      <c r="A369" t="s">
        <v>74</v>
      </c>
      <c r="B369" t="s">
        <v>75</v>
      </c>
      <c r="C369">
        <v>8</v>
      </c>
      <c r="D369">
        <v>9</v>
      </c>
      <c r="E369">
        <f t="shared" si="160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>
        <v>0.2</v>
      </c>
      <c r="M369">
        <v>3</v>
      </c>
      <c r="N369">
        <v>1544.971047</v>
      </c>
    </row>
    <row r="370" spans="1:21" x14ac:dyDescent="0.25">
      <c r="A370" t="s">
        <v>74</v>
      </c>
      <c r="B370" t="s">
        <v>75</v>
      </c>
      <c r="C370">
        <v>9</v>
      </c>
      <c r="D370">
        <v>9</v>
      </c>
      <c r="E370">
        <f t="shared" si="160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>
        <v>0.2</v>
      </c>
      <c r="M370">
        <v>3</v>
      </c>
      <c r="N370">
        <v>1544.971047</v>
      </c>
    </row>
    <row r="371" spans="1:21" x14ac:dyDescent="0.25">
      <c r="A371" t="s">
        <v>74</v>
      </c>
      <c r="B371" t="s">
        <v>75</v>
      </c>
      <c r="C371">
        <v>10</v>
      </c>
      <c r="D371">
        <v>9</v>
      </c>
      <c r="E371">
        <f t="shared" si="160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>
        <v>0.2</v>
      </c>
      <c r="M371">
        <v>3</v>
      </c>
      <c r="N371">
        <v>1544.971047</v>
      </c>
    </row>
    <row r="372" spans="1:21" x14ac:dyDescent="0.25">
      <c r="A372" t="s">
        <v>76</v>
      </c>
      <c r="B372" s="3" t="s">
        <v>77</v>
      </c>
      <c r="C372">
        <v>1</v>
      </c>
      <c r="D372">
        <v>2</v>
      </c>
      <c r="E372">
        <f t="shared" si="160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1.35E-2</v>
      </c>
      <c r="M372">
        <v>3</v>
      </c>
      <c r="N372">
        <v>15.782353730000001</v>
      </c>
      <c r="P372">
        <f>136*(1-EXP(-0.2*(E372)))</f>
        <v>44.83647373915305</v>
      </c>
      <c r="Q372">
        <f t="shared" ref="Q372" si="175">L372*(P372^M372)</f>
        <v>1216.8249786763251</v>
      </c>
      <c r="R372">
        <f t="shared" ref="R372" si="176">Q372/20/5.7/3.65*1000</f>
        <v>2924.3570744444251</v>
      </c>
      <c r="S372">
        <f t="shared" ref="S372" si="177">R372*2.65</f>
        <v>7749.5462472777263</v>
      </c>
      <c r="U372" t="s">
        <v>214</v>
      </c>
    </row>
    <row r="373" spans="1:21" x14ac:dyDescent="0.25">
      <c r="A373" t="s">
        <v>76</v>
      </c>
      <c r="B373" s="3" t="s">
        <v>77</v>
      </c>
      <c r="C373">
        <v>2</v>
      </c>
      <c r="D373">
        <v>2</v>
      </c>
      <c r="E373">
        <f t="shared" si="160"/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1.35E-2</v>
      </c>
      <c r="M373">
        <v>3</v>
      </c>
      <c r="N373">
        <v>22.0428712</v>
      </c>
      <c r="P373">
        <f t="shared" ref="P373:P381" si="178">136*(1-EXP(-0.2*(E373)))</f>
        <v>74.891260880057871</v>
      </c>
      <c r="Q373">
        <f t="shared" ref="Q373:Q381" si="179">L373*(P373^M373)</f>
        <v>5670.5762678764968</v>
      </c>
      <c r="R373">
        <f t="shared" ref="R373:R381" si="180">Q373/20/5.7/3.65*1000</f>
        <v>13627.917010037245</v>
      </c>
      <c r="S373">
        <f t="shared" ref="S373:S381" si="181">R373*2.65</f>
        <v>36113.980076598695</v>
      </c>
    </row>
    <row r="374" spans="1:21" x14ac:dyDescent="0.25">
      <c r="A374" t="s">
        <v>76</v>
      </c>
      <c r="B374" s="3" t="s">
        <v>77</v>
      </c>
      <c r="C374">
        <v>3</v>
      </c>
      <c r="D374">
        <v>2</v>
      </c>
      <c r="E374">
        <f t="shared" si="160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1.35E-2</v>
      </c>
      <c r="M374">
        <v>3</v>
      </c>
      <c r="N374">
        <v>28.262336659999999</v>
      </c>
      <c r="P374">
        <f t="shared" si="178"/>
        <v>95.03758717994053</v>
      </c>
      <c r="Q374">
        <f t="shared" si="179"/>
        <v>11588.306520557882</v>
      </c>
      <c r="R374">
        <f t="shared" si="180"/>
        <v>27849.811392833173</v>
      </c>
      <c r="S374">
        <f t="shared" si="181"/>
        <v>73802.000191007901</v>
      </c>
    </row>
    <row r="375" spans="1:21" x14ac:dyDescent="0.25">
      <c r="A375" t="s">
        <v>76</v>
      </c>
      <c r="B375" s="3" t="s">
        <v>77</v>
      </c>
      <c r="C375">
        <v>4</v>
      </c>
      <c r="D375">
        <v>2</v>
      </c>
      <c r="E375">
        <f t="shared" si="160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1.35E-2</v>
      </c>
      <c r="M375">
        <v>3</v>
      </c>
      <c r="N375">
        <v>32.51414389</v>
      </c>
      <c r="P375">
        <f t="shared" si="178"/>
        <v>108.54207355272688</v>
      </c>
      <c r="Q375">
        <f t="shared" si="179"/>
        <v>17263.47063256989</v>
      </c>
      <c r="R375">
        <f t="shared" si="180"/>
        <v>41488.754223912256</v>
      </c>
      <c r="S375">
        <f t="shared" si="181"/>
        <v>109945.19869336748</v>
      </c>
    </row>
    <row r="376" spans="1:21" x14ac:dyDescent="0.25">
      <c r="A376" t="s">
        <v>76</v>
      </c>
      <c r="B376" s="3" t="s">
        <v>77</v>
      </c>
      <c r="C376">
        <v>5</v>
      </c>
      <c r="D376">
        <v>2</v>
      </c>
      <c r="E376">
        <f t="shared" si="160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1.35E-2</v>
      </c>
      <c r="M376">
        <v>3</v>
      </c>
      <c r="N376">
        <v>36.288772530000003</v>
      </c>
      <c r="P376">
        <f t="shared" si="178"/>
        <v>117.59440147982068</v>
      </c>
      <c r="Q376">
        <f t="shared" si="179"/>
        <v>21952.991364567482</v>
      </c>
      <c r="R376">
        <f t="shared" si="180"/>
        <v>52758.931421695466</v>
      </c>
      <c r="S376">
        <f t="shared" si="181"/>
        <v>139811.16826749299</v>
      </c>
    </row>
    <row r="377" spans="1:21" x14ac:dyDescent="0.25">
      <c r="A377" t="s">
        <v>76</v>
      </c>
      <c r="B377" s="3" t="s">
        <v>77</v>
      </c>
      <c r="C377">
        <v>6</v>
      </c>
      <c r="D377">
        <v>2</v>
      </c>
      <c r="E377">
        <f t="shared" si="160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1.35E-2</v>
      </c>
      <c r="M377">
        <v>3</v>
      </c>
      <c r="N377">
        <v>39.347356869999999</v>
      </c>
      <c r="P377">
        <f t="shared" si="178"/>
        <v>123.6623583526399</v>
      </c>
      <c r="Q377">
        <f t="shared" si="179"/>
        <v>25529.737090035233</v>
      </c>
      <c r="R377">
        <f t="shared" si="180"/>
        <v>61354.811559805894</v>
      </c>
      <c r="S377">
        <f t="shared" si="181"/>
        <v>162590.25063348562</v>
      </c>
    </row>
    <row r="378" spans="1:21" x14ac:dyDescent="0.25">
      <c r="A378" t="s">
        <v>76</v>
      </c>
      <c r="B378" s="3" t="s">
        <v>77</v>
      </c>
      <c r="C378">
        <v>7</v>
      </c>
      <c r="D378">
        <v>2</v>
      </c>
      <c r="E378">
        <f t="shared" si="160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1.35E-2</v>
      </c>
      <c r="M378">
        <v>3</v>
      </c>
      <c r="N378">
        <v>41.240527700000001</v>
      </c>
      <c r="P378">
        <f t="shared" si="178"/>
        <v>127.72983148297035</v>
      </c>
      <c r="Q378">
        <f t="shared" si="179"/>
        <v>28132.659259456639</v>
      </c>
      <c r="R378">
        <f t="shared" si="180"/>
        <v>67610.332274589382</v>
      </c>
      <c r="S378">
        <f t="shared" si="181"/>
        <v>179167.38052766185</v>
      </c>
    </row>
    <row r="379" spans="1:21" x14ac:dyDescent="0.25">
      <c r="A379" t="s">
        <v>76</v>
      </c>
      <c r="B379" s="3" t="s">
        <v>77</v>
      </c>
      <c r="C379">
        <v>8</v>
      </c>
      <c r="D379">
        <v>2</v>
      </c>
      <c r="E379">
        <f t="shared" si="160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1.35E-2</v>
      </c>
      <c r="M379">
        <v>3</v>
      </c>
      <c r="N379">
        <v>42.275504699999999</v>
      </c>
      <c r="P379">
        <f t="shared" si="178"/>
        <v>130.45634025894219</v>
      </c>
      <c r="Q379">
        <f t="shared" si="179"/>
        <v>29972.939790618715</v>
      </c>
      <c r="R379">
        <f t="shared" si="180"/>
        <v>72033.020405236035</v>
      </c>
      <c r="S379">
        <f t="shared" si="181"/>
        <v>190887.50407387549</v>
      </c>
    </row>
    <row r="380" spans="1:21" x14ac:dyDescent="0.25">
      <c r="A380" t="s">
        <v>76</v>
      </c>
      <c r="B380" s="3" t="s">
        <v>77</v>
      </c>
      <c r="C380">
        <v>9</v>
      </c>
      <c r="D380">
        <v>2</v>
      </c>
      <c r="E380">
        <f t="shared" si="160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1.35E-2</v>
      </c>
      <c r="M380">
        <v>3</v>
      </c>
      <c r="N380">
        <v>43.353048229999999</v>
      </c>
      <c r="P380">
        <f t="shared" si="178"/>
        <v>132.2839737471682</v>
      </c>
      <c r="Q380">
        <f t="shared" si="179"/>
        <v>31250.39173852326</v>
      </c>
      <c r="R380">
        <f t="shared" si="180"/>
        <v>75103.080361747794</v>
      </c>
      <c r="S380">
        <f t="shared" si="181"/>
        <v>199023.16295863164</v>
      </c>
    </row>
    <row r="381" spans="1:21" x14ac:dyDescent="0.25">
      <c r="A381" t="s">
        <v>76</v>
      </c>
      <c r="B381" s="3" t="s">
        <v>77</v>
      </c>
      <c r="C381">
        <v>10</v>
      </c>
      <c r="D381">
        <v>2</v>
      </c>
      <c r="E381">
        <f t="shared" si="160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1.35E-2</v>
      </c>
      <c r="M381">
        <v>3</v>
      </c>
      <c r="N381">
        <v>45.599358580000001</v>
      </c>
      <c r="P381">
        <f t="shared" si="178"/>
        <v>133.50907311113215</v>
      </c>
      <c r="Q381">
        <f t="shared" si="179"/>
        <v>32126.699489423452</v>
      </c>
      <c r="R381">
        <f t="shared" si="180"/>
        <v>77209.083127669917</v>
      </c>
      <c r="S381">
        <f t="shared" si="181"/>
        <v>204604.07028832528</v>
      </c>
    </row>
    <row r="382" spans="1:21" x14ac:dyDescent="0.25">
      <c r="A382" t="s">
        <v>78</v>
      </c>
      <c r="B382" t="s">
        <v>79</v>
      </c>
      <c r="C382">
        <v>1</v>
      </c>
      <c r="D382">
        <v>2</v>
      </c>
      <c r="E382">
        <f t="shared" si="160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>
        <v>0.02</v>
      </c>
      <c r="M382">
        <v>3</v>
      </c>
      <c r="N382">
        <v>61.181673609999997</v>
      </c>
    </row>
    <row r="383" spans="1:21" x14ac:dyDescent="0.25">
      <c r="A383" t="s">
        <v>78</v>
      </c>
      <c r="B383" t="s">
        <v>79</v>
      </c>
      <c r="C383">
        <v>2</v>
      </c>
      <c r="D383">
        <v>2</v>
      </c>
      <c r="E383">
        <f t="shared" si="160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>
        <v>0.02</v>
      </c>
      <c r="M383">
        <v>3</v>
      </c>
      <c r="N383">
        <v>78.690349569999995</v>
      </c>
    </row>
    <row r="384" spans="1:21" x14ac:dyDescent="0.25">
      <c r="A384" t="s">
        <v>78</v>
      </c>
      <c r="B384" t="s">
        <v>79</v>
      </c>
      <c r="C384">
        <v>3</v>
      </c>
      <c r="D384">
        <v>2</v>
      </c>
      <c r="E384">
        <f t="shared" si="160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>
        <v>0.02</v>
      </c>
      <c r="M384">
        <v>3</v>
      </c>
      <c r="N384">
        <v>81.954377719999997</v>
      </c>
    </row>
    <row r="385" spans="1:21" x14ac:dyDescent="0.25">
      <c r="A385" t="s">
        <v>78</v>
      </c>
      <c r="B385" t="s">
        <v>79</v>
      </c>
      <c r="C385">
        <v>4</v>
      </c>
      <c r="D385">
        <v>2</v>
      </c>
      <c r="E385">
        <f t="shared" si="160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>
        <v>0.02</v>
      </c>
      <c r="M385">
        <v>3</v>
      </c>
      <c r="N385">
        <v>82.563657669999998</v>
      </c>
    </row>
    <row r="386" spans="1:21" x14ac:dyDescent="0.25">
      <c r="A386" t="s">
        <v>78</v>
      </c>
      <c r="B386" t="s">
        <v>79</v>
      </c>
      <c r="C386">
        <v>5</v>
      </c>
      <c r="D386">
        <v>2</v>
      </c>
      <c r="E386">
        <f t="shared" si="160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>
        <v>0.02</v>
      </c>
      <c r="M386">
        <v>3</v>
      </c>
      <c r="N386">
        <v>82.675758979999998</v>
      </c>
    </row>
    <row r="387" spans="1:21" x14ac:dyDescent="0.25">
      <c r="A387" t="s">
        <v>78</v>
      </c>
      <c r="B387" t="s">
        <v>79</v>
      </c>
      <c r="C387">
        <v>6</v>
      </c>
      <c r="D387">
        <v>2</v>
      </c>
      <c r="E387">
        <f t="shared" ref="E387:E450" si="182">C387*D387</f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>
        <v>0.02</v>
      </c>
      <c r="M387">
        <v>3</v>
      </c>
      <c r="N387">
        <v>82.696315999999996</v>
      </c>
    </row>
    <row r="388" spans="1:21" x14ac:dyDescent="0.25">
      <c r="A388" t="s">
        <v>78</v>
      </c>
      <c r="B388" t="s">
        <v>79</v>
      </c>
      <c r="C388">
        <v>7</v>
      </c>
      <c r="D388">
        <v>2</v>
      </c>
      <c r="E388">
        <f t="shared" si="182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>
        <v>0.02</v>
      </c>
      <c r="M388">
        <v>3</v>
      </c>
      <c r="N388">
        <v>82.700882840000006</v>
      </c>
    </row>
    <row r="389" spans="1:21" x14ac:dyDescent="0.25">
      <c r="A389" t="s">
        <v>78</v>
      </c>
      <c r="B389" t="s">
        <v>79</v>
      </c>
      <c r="C389">
        <v>8</v>
      </c>
      <c r="D389">
        <v>2</v>
      </c>
      <c r="E389">
        <f t="shared" si="182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>
        <v>0.02</v>
      </c>
      <c r="M389">
        <v>3</v>
      </c>
      <c r="N389">
        <v>82.701643930000003</v>
      </c>
    </row>
    <row r="390" spans="1:21" x14ac:dyDescent="0.25">
      <c r="A390" t="s">
        <v>78</v>
      </c>
      <c r="B390" t="s">
        <v>79</v>
      </c>
      <c r="C390">
        <v>9</v>
      </c>
      <c r="D390">
        <v>2</v>
      </c>
      <c r="E390">
        <f t="shared" si="182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>
        <v>0.02</v>
      </c>
      <c r="M390">
        <v>3</v>
      </c>
      <c r="N390">
        <v>82.702405010000007</v>
      </c>
    </row>
    <row r="391" spans="1:21" x14ac:dyDescent="0.25">
      <c r="A391" t="s">
        <v>78</v>
      </c>
      <c r="B391" t="s">
        <v>79</v>
      </c>
      <c r="C391">
        <v>10</v>
      </c>
      <c r="D391">
        <v>2</v>
      </c>
      <c r="E391">
        <f t="shared" si="182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>
        <v>0.02</v>
      </c>
      <c r="M391">
        <v>3</v>
      </c>
      <c r="N391">
        <v>82.703166069999995</v>
      </c>
    </row>
    <row r="392" spans="1:21" x14ac:dyDescent="0.25">
      <c r="A392" t="s">
        <v>80</v>
      </c>
      <c r="B392" t="s">
        <v>81</v>
      </c>
      <c r="C392">
        <v>1</v>
      </c>
      <c r="D392">
        <v>2</v>
      </c>
      <c r="E392">
        <f t="shared" si="182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P392">
        <f>42.4*(1-EXP(-0.17*(E392)))</f>
        <v>12.22093831486535</v>
      </c>
      <c r="Q392">
        <f t="shared" ref="Q392" si="183">L392*(P392^M392)</f>
        <v>35.165384491845217</v>
      </c>
      <c r="R392">
        <f t="shared" ref="R392" si="184">Q392/20/5.7/3.65*1000</f>
        <v>84.511858908544141</v>
      </c>
      <c r="S392">
        <f t="shared" ref="S392" si="185">R392*2.65</f>
        <v>223.95642610764196</v>
      </c>
      <c r="U392" t="s">
        <v>213</v>
      </c>
    </row>
    <row r="393" spans="1:21" x14ac:dyDescent="0.25">
      <c r="A393" t="s">
        <v>80</v>
      </c>
      <c r="B393" t="s">
        <v>81</v>
      </c>
      <c r="C393">
        <v>2</v>
      </c>
      <c r="D393">
        <v>2</v>
      </c>
      <c r="E393">
        <f t="shared" si="182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P393">
        <f t="shared" ref="P393:P401" si="186">42.4*(1-EXP(-0.17*(E393)))</f>
        <v>20.919439523699001</v>
      </c>
      <c r="Q393">
        <f t="shared" ref="Q393:Q401" si="187">L393*(P393^M393)</f>
        <v>186.12143725570363</v>
      </c>
      <c r="R393">
        <f t="shared" ref="R393:R401" si="188">Q393/20/5.7/3.65*1000</f>
        <v>447.29977711055909</v>
      </c>
      <c r="S393">
        <f t="shared" ref="S393:S401" si="189">R393*2.65</f>
        <v>1185.3444093429816</v>
      </c>
    </row>
    <row r="394" spans="1:21" x14ac:dyDescent="0.25">
      <c r="A394" t="s">
        <v>80</v>
      </c>
      <c r="B394" t="s">
        <v>81</v>
      </c>
      <c r="C394">
        <v>3</v>
      </c>
      <c r="D394">
        <v>2</v>
      </c>
      <c r="E394">
        <f t="shared" si="182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P394">
        <f t="shared" si="186"/>
        <v>27.110774536661477</v>
      </c>
      <c r="Q394">
        <f t="shared" si="187"/>
        <v>415.7490134753287</v>
      </c>
      <c r="R394">
        <f t="shared" si="188"/>
        <v>999.1564851606073</v>
      </c>
      <c r="S394">
        <f t="shared" si="189"/>
        <v>2647.7646856756091</v>
      </c>
    </row>
    <row r="395" spans="1:21" x14ac:dyDescent="0.25">
      <c r="A395" t="s">
        <v>80</v>
      </c>
      <c r="B395" t="s">
        <v>81</v>
      </c>
      <c r="C395">
        <v>4</v>
      </c>
      <c r="D395">
        <v>2</v>
      </c>
      <c r="E395">
        <f t="shared" si="182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P395">
        <f t="shared" si="186"/>
        <v>31.517583057169233</v>
      </c>
      <c r="Q395">
        <f t="shared" si="187"/>
        <v>663.1400651542092</v>
      </c>
      <c r="R395">
        <f t="shared" si="188"/>
        <v>1593.7035932569313</v>
      </c>
      <c r="S395">
        <f t="shared" si="189"/>
        <v>4223.3145221308678</v>
      </c>
    </row>
    <row r="396" spans="1:21" x14ac:dyDescent="0.25">
      <c r="A396" t="s">
        <v>80</v>
      </c>
      <c r="B396" t="s">
        <v>81</v>
      </c>
      <c r="C396">
        <v>5</v>
      </c>
      <c r="D396">
        <v>2</v>
      </c>
      <c r="E396">
        <f t="shared" si="182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P396">
        <f t="shared" si="186"/>
        <v>34.654218580164056</v>
      </c>
      <c r="Q396">
        <f t="shared" si="187"/>
        <v>889.88769421479969</v>
      </c>
      <c r="R396">
        <f t="shared" si="188"/>
        <v>2138.6390151761589</v>
      </c>
      <c r="S396">
        <f t="shared" si="189"/>
        <v>5667.393390216821</v>
      </c>
    </row>
    <row r="397" spans="1:21" x14ac:dyDescent="0.25">
      <c r="A397" t="s">
        <v>80</v>
      </c>
      <c r="B397" t="s">
        <v>81</v>
      </c>
      <c r="C397">
        <v>6</v>
      </c>
      <c r="D397">
        <v>2</v>
      </c>
      <c r="E397">
        <f t="shared" si="182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P397">
        <f t="shared" si="186"/>
        <v>36.88678265875474</v>
      </c>
      <c r="Q397">
        <f t="shared" si="187"/>
        <v>1079.9177194327967</v>
      </c>
      <c r="R397">
        <f t="shared" si="188"/>
        <v>2595.3321784013383</v>
      </c>
      <c r="S397">
        <f t="shared" si="189"/>
        <v>6877.6302727635466</v>
      </c>
    </row>
    <row r="398" spans="1:21" x14ac:dyDescent="0.25">
      <c r="A398" t="s">
        <v>80</v>
      </c>
      <c r="B398" t="s">
        <v>81</v>
      </c>
      <c r="C398">
        <v>7</v>
      </c>
      <c r="D398">
        <v>2</v>
      </c>
      <c r="E398">
        <f t="shared" si="182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P398">
        <f t="shared" si="186"/>
        <v>38.475855513561449</v>
      </c>
      <c r="Q398">
        <f t="shared" si="187"/>
        <v>1230.764449250066</v>
      </c>
      <c r="R398">
        <f t="shared" si="188"/>
        <v>2957.8573642154915</v>
      </c>
      <c r="S398">
        <f t="shared" si="189"/>
        <v>7838.322015171052</v>
      </c>
    </row>
    <row r="399" spans="1:21" x14ac:dyDescent="0.25">
      <c r="A399" t="s">
        <v>80</v>
      </c>
      <c r="B399" t="s">
        <v>81</v>
      </c>
      <c r="C399">
        <v>8</v>
      </c>
      <c r="D399">
        <v>2</v>
      </c>
      <c r="E399">
        <f t="shared" si="182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P399">
        <f t="shared" si="186"/>
        <v>39.606910412320516</v>
      </c>
      <c r="Q399">
        <f t="shared" si="187"/>
        <v>1346.4221690308948</v>
      </c>
      <c r="R399">
        <f t="shared" si="188"/>
        <v>3235.8139125952775</v>
      </c>
      <c r="S399">
        <f t="shared" si="189"/>
        <v>8574.9068683774858</v>
      </c>
    </row>
    <row r="400" spans="1:21" x14ac:dyDescent="0.25">
      <c r="A400" t="s">
        <v>80</v>
      </c>
      <c r="B400" t="s">
        <v>81</v>
      </c>
      <c r="C400">
        <v>9</v>
      </c>
      <c r="D400">
        <v>2</v>
      </c>
      <c r="E400">
        <f t="shared" si="182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P400">
        <f t="shared" si="186"/>
        <v>40.411961722672487</v>
      </c>
      <c r="Q400">
        <f t="shared" si="187"/>
        <v>1433.0853330964405</v>
      </c>
      <c r="R400">
        <f t="shared" si="188"/>
        <v>3444.088760145255</v>
      </c>
      <c r="S400">
        <f t="shared" si="189"/>
        <v>9126.8352143849261</v>
      </c>
    </row>
    <row r="401" spans="1:28" x14ac:dyDescent="0.25">
      <c r="A401" t="s">
        <v>80</v>
      </c>
      <c r="B401" t="s">
        <v>81</v>
      </c>
      <c r="C401">
        <v>10</v>
      </c>
      <c r="D401">
        <v>2</v>
      </c>
      <c r="E401">
        <f t="shared" si="182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P401">
        <f t="shared" si="186"/>
        <v>40.984973353682172</v>
      </c>
      <c r="Q401">
        <f t="shared" si="187"/>
        <v>1497.020322161912</v>
      </c>
      <c r="R401">
        <f t="shared" si="188"/>
        <v>3597.7417019031764</v>
      </c>
      <c r="S401">
        <f t="shared" si="189"/>
        <v>9534.0155100434167</v>
      </c>
    </row>
    <row r="402" spans="1:28" x14ac:dyDescent="0.25">
      <c r="A402" t="s">
        <v>82</v>
      </c>
      <c r="B402" t="s">
        <v>83</v>
      </c>
      <c r="C402">
        <v>1</v>
      </c>
      <c r="D402">
        <v>2</v>
      </c>
      <c r="E402">
        <f t="shared" si="182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U402" t="s">
        <v>397</v>
      </c>
      <c r="V402" t="s">
        <v>398</v>
      </c>
      <c r="W402" t="s">
        <v>399</v>
      </c>
      <c r="X402" t="s">
        <v>400</v>
      </c>
      <c r="Y402" t="s">
        <v>401</v>
      </c>
      <c r="Z402" t="s">
        <v>402</v>
      </c>
      <c r="AA402" t="s">
        <v>403</v>
      </c>
      <c r="AB402" t="s">
        <v>404</v>
      </c>
    </row>
    <row r="403" spans="1:28" x14ac:dyDescent="0.25">
      <c r="A403" t="s">
        <v>82</v>
      </c>
      <c r="B403" t="s">
        <v>83</v>
      </c>
      <c r="C403">
        <v>2</v>
      </c>
      <c r="D403">
        <v>2</v>
      </c>
      <c r="E403">
        <f t="shared" si="182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T403" t="s">
        <v>260</v>
      </c>
    </row>
    <row r="404" spans="1:28" x14ac:dyDescent="0.25">
      <c r="A404" t="s">
        <v>82</v>
      </c>
      <c r="B404" t="s">
        <v>83</v>
      </c>
      <c r="C404">
        <v>3</v>
      </c>
      <c r="D404">
        <v>2</v>
      </c>
      <c r="E404">
        <f t="shared" si="182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T404" t="s">
        <v>246</v>
      </c>
    </row>
    <row r="405" spans="1:28" x14ac:dyDescent="0.25">
      <c r="A405" t="s">
        <v>82</v>
      </c>
      <c r="B405" t="s">
        <v>83</v>
      </c>
      <c r="C405">
        <v>4</v>
      </c>
      <c r="D405">
        <v>2</v>
      </c>
      <c r="E405">
        <f t="shared" si="182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T405" t="s">
        <v>247</v>
      </c>
    </row>
    <row r="406" spans="1:28" x14ac:dyDescent="0.25">
      <c r="A406" t="s">
        <v>82</v>
      </c>
      <c r="B406" t="s">
        <v>83</v>
      </c>
      <c r="C406">
        <v>5</v>
      </c>
      <c r="D406">
        <v>2</v>
      </c>
      <c r="E406">
        <f t="shared" si="182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T406" t="s">
        <v>288</v>
      </c>
    </row>
    <row r="407" spans="1:28" x14ac:dyDescent="0.25">
      <c r="A407" t="s">
        <v>82</v>
      </c>
      <c r="B407" t="s">
        <v>83</v>
      </c>
      <c r="C407">
        <v>6</v>
      </c>
      <c r="D407">
        <v>2</v>
      </c>
      <c r="E407">
        <f t="shared" si="182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T407" t="s">
        <v>249</v>
      </c>
    </row>
    <row r="408" spans="1:28" x14ac:dyDescent="0.25">
      <c r="A408" t="s">
        <v>82</v>
      </c>
      <c r="B408" t="s">
        <v>83</v>
      </c>
      <c r="C408">
        <v>7</v>
      </c>
      <c r="D408">
        <v>2</v>
      </c>
      <c r="E408">
        <f t="shared" si="182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T408" t="s">
        <v>282</v>
      </c>
    </row>
    <row r="409" spans="1:28" x14ac:dyDescent="0.25">
      <c r="A409" t="s">
        <v>82</v>
      </c>
      <c r="B409" t="s">
        <v>83</v>
      </c>
      <c r="C409">
        <v>8</v>
      </c>
      <c r="D409">
        <v>2</v>
      </c>
      <c r="E409">
        <f t="shared" si="182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</row>
    <row r="410" spans="1:28" x14ac:dyDescent="0.25">
      <c r="A410" t="s">
        <v>82</v>
      </c>
      <c r="B410" t="s">
        <v>83</v>
      </c>
      <c r="C410">
        <v>9</v>
      </c>
      <c r="D410">
        <v>2</v>
      </c>
      <c r="E410">
        <f t="shared" si="182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</row>
    <row r="411" spans="1:28" x14ac:dyDescent="0.25">
      <c r="A411" t="s">
        <v>82</v>
      </c>
      <c r="B411" t="s">
        <v>83</v>
      </c>
      <c r="C411">
        <v>10</v>
      </c>
      <c r="D411">
        <v>2</v>
      </c>
      <c r="E411">
        <f t="shared" si="182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</row>
    <row r="412" spans="1:28" x14ac:dyDescent="0.25">
      <c r="A412" t="s">
        <v>84</v>
      </c>
      <c r="B412" t="s">
        <v>85</v>
      </c>
      <c r="C412">
        <v>1</v>
      </c>
      <c r="D412">
        <v>1</v>
      </c>
      <c r="E412">
        <f t="shared" si="182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P412">
        <f>65.4*(1-EXP(-0.18*(E412)))</f>
        <v>10.773328173702811</v>
      </c>
      <c r="Q412">
        <f t="shared" ref="Q412" si="190">L412*(P412^M412)</f>
        <v>10.104691121020659</v>
      </c>
      <c r="R412">
        <f t="shared" ref="R412" si="191">Q412/20/5.7/3.65*1000</f>
        <v>24.28428531848272</v>
      </c>
      <c r="S412">
        <f t="shared" ref="S412" si="192">R412*2.65</f>
        <v>64.353356093979201</v>
      </c>
      <c r="U412" t="s">
        <v>213</v>
      </c>
    </row>
    <row r="413" spans="1:28" x14ac:dyDescent="0.25">
      <c r="A413" t="s">
        <v>84</v>
      </c>
      <c r="B413" t="s">
        <v>85</v>
      </c>
      <c r="C413">
        <v>2</v>
      </c>
      <c r="D413">
        <v>1</v>
      </c>
      <c r="E413">
        <f t="shared" si="182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P413">
        <f t="shared" ref="P413:P421" si="193">65.4*(1-EXP(-0.18*(E413)))</f>
        <v>19.771968274954574</v>
      </c>
      <c r="Q413">
        <f t="shared" ref="Q413:Q421" si="194">L413*(P413^M413)</f>
        <v>55.320116515163534</v>
      </c>
      <c r="R413">
        <f t="shared" ref="R413:R421" si="195">Q413/20/5.7/3.65*1000</f>
        <v>132.94909039933557</v>
      </c>
      <c r="S413">
        <f t="shared" ref="S413:S421" si="196">R413*2.65</f>
        <v>352.31508955823926</v>
      </c>
    </row>
    <row r="414" spans="1:28" x14ac:dyDescent="0.25">
      <c r="A414" t="s">
        <v>84</v>
      </c>
      <c r="B414" t="s">
        <v>85</v>
      </c>
      <c r="C414">
        <v>3</v>
      </c>
      <c r="D414">
        <v>1</v>
      </c>
      <c r="E414">
        <f t="shared" si="182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P414">
        <f t="shared" si="193"/>
        <v>27.288264294741079</v>
      </c>
      <c r="Q414">
        <f t="shared" si="194"/>
        <v>136.35651965689235</v>
      </c>
      <c r="R414">
        <f t="shared" si="195"/>
        <v>327.70132097306498</v>
      </c>
      <c r="S414">
        <f t="shared" si="196"/>
        <v>868.40850057862212</v>
      </c>
    </row>
    <row r="415" spans="1:28" x14ac:dyDescent="0.25">
      <c r="A415" t="s">
        <v>84</v>
      </c>
      <c r="B415" t="s">
        <v>85</v>
      </c>
      <c r="C415">
        <v>4</v>
      </c>
      <c r="D415">
        <v>1</v>
      </c>
      <c r="E415">
        <f t="shared" si="182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P415">
        <f t="shared" si="193"/>
        <v>33.566402460217851</v>
      </c>
      <c r="Q415">
        <f t="shared" si="194"/>
        <v>243.48756422705969</v>
      </c>
      <c r="R415">
        <f t="shared" si="195"/>
        <v>585.16597987757677</v>
      </c>
      <c r="S415">
        <f t="shared" si="196"/>
        <v>1550.6898466755783</v>
      </c>
    </row>
    <row r="416" spans="1:28" x14ac:dyDescent="0.25">
      <c r="A416" t="s">
        <v>84</v>
      </c>
      <c r="B416" t="s">
        <v>85</v>
      </c>
      <c r="C416">
        <v>5</v>
      </c>
      <c r="D416">
        <v>1</v>
      </c>
      <c r="E416">
        <f t="shared" si="182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P416">
        <f t="shared" si="193"/>
        <v>38.810344252964818</v>
      </c>
      <c r="Q416">
        <f t="shared" si="194"/>
        <v>365.59170918238988</v>
      </c>
      <c r="R416">
        <f t="shared" si="195"/>
        <v>878.61501846284534</v>
      </c>
      <c r="S416">
        <f t="shared" si="196"/>
        <v>2328.3297989265402</v>
      </c>
    </row>
    <row r="417" spans="1:28" x14ac:dyDescent="0.25">
      <c r="A417" t="s">
        <v>84</v>
      </c>
      <c r="B417" t="s">
        <v>85</v>
      </c>
      <c r="C417">
        <v>6</v>
      </c>
      <c r="D417">
        <v>1</v>
      </c>
      <c r="E417">
        <f t="shared" si="182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P417">
        <f t="shared" si="193"/>
        <v>43.190452622820985</v>
      </c>
      <c r="Q417">
        <f t="shared" si="194"/>
        <v>493.20681311952842</v>
      </c>
      <c r="R417">
        <f t="shared" si="195"/>
        <v>1185.3083708712531</v>
      </c>
      <c r="S417">
        <f t="shared" si="196"/>
        <v>3141.0671828088207</v>
      </c>
    </row>
    <row r="418" spans="1:28" x14ac:dyDescent="0.25">
      <c r="A418" t="s">
        <v>84</v>
      </c>
      <c r="B418" t="s">
        <v>85</v>
      </c>
      <c r="C418">
        <v>7</v>
      </c>
      <c r="D418">
        <v>1</v>
      </c>
      <c r="E418">
        <f t="shared" si="182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P418">
        <f t="shared" si="193"/>
        <v>46.849026666915016</v>
      </c>
      <c r="Q418">
        <f t="shared" si="194"/>
        <v>619.30552591043613</v>
      </c>
      <c r="R418">
        <f t="shared" si="195"/>
        <v>1488.3574282875177</v>
      </c>
      <c r="S418">
        <f t="shared" si="196"/>
        <v>3944.1471849619215</v>
      </c>
    </row>
    <row r="419" spans="1:28" x14ac:dyDescent="0.25">
      <c r="A419" t="s">
        <v>84</v>
      </c>
      <c r="B419" t="s">
        <v>85</v>
      </c>
      <c r="C419">
        <v>8</v>
      </c>
      <c r="D419">
        <v>1</v>
      </c>
      <c r="E419">
        <f t="shared" si="182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P419">
        <f t="shared" si="193"/>
        <v>49.904924582189238</v>
      </c>
      <c r="Q419">
        <f t="shared" si="194"/>
        <v>739.1709363358284</v>
      </c>
      <c r="R419">
        <f t="shared" si="195"/>
        <v>1776.4261868200635</v>
      </c>
      <c r="S419">
        <f t="shared" si="196"/>
        <v>4707.5293950731684</v>
      </c>
    </row>
    <row r="420" spans="1:28" x14ac:dyDescent="0.25">
      <c r="A420" t="s">
        <v>84</v>
      </c>
      <c r="B420" t="s">
        <v>85</v>
      </c>
      <c r="C420">
        <v>9</v>
      </c>
      <c r="D420">
        <v>1</v>
      </c>
      <c r="E420">
        <f t="shared" si="182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P420">
        <f t="shared" si="193"/>
        <v>52.457425079931603</v>
      </c>
      <c r="Q420">
        <f t="shared" si="194"/>
        <v>849.96856780960229</v>
      </c>
      <c r="R420">
        <f t="shared" si="195"/>
        <v>2042.7026383311756</v>
      </c>
      <c r="S420">
        <f t="shared" si="196"/>
        <v>5413.1619915776155</v>
      </c>
    </row>
    <row r="421" spans="1:28" x14ac:dyDescent="0.25">
      <c r="A421" t="s">
        <v>84</v>
      </c>
      <c r="B421" t="s">
        <v>85</v>
      </c>
      <c r="C421">
        <v>10</v>
      </c>
      <c r="D421">
        <v>1</v>
      </c>
      <c r="E421">
        <f t="shared" si="182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P421">
        <f t="shared" si="193"/>
        <v>54.589452710308244</v>
      </c>
      <c r="Q421">
        <f t="shared" si="194"/>
        <v>950.27176421676768</v>
      </c>
      <c r="R421">
        <f t="shared" si="195"/>
        <v>2283.7581451977112</v>
      </c>
      <c r="S421">
        <f t="shared" si="196"/>
        <v>6051.9590847739346</v>
      </c>
    </row>
    <row r="422" spans="1:28" x14ac:dyDescent="0.25">
      <c r="A422" s="3" t="s">
        <v>188</v>
      </c>
      <c r="B422" t="s">
        <v>198</v>
      </c>
      <c r="C422">
        <v>1</v>
      </c>
      <c r="D422">
        <v>3</v>
      </c>
      <c r="E422">
        <f t="shared" si="182"/>
        <v>3</v>
      </c>
      <c r="F422">
        <v>350</v>
      </c>
      <c r="G422">
        <v>927.5</v>
      </c>
      <c r="H422">
        <f>F422*3.65*5.7*20/1000</f>
        <v>145.63499999999999</v>
      </c>
      <c r="I422">
        <f>H422/1000</f>
        <v>0.14563499999999999</v>
      </c>
      <c r="J422">
        <f>I422/1000</f>
        <v>1.45635E-4</v>
      </c>
      <c r="K422">
        <f>I422*2.204</f>
        <v>0.32097954000000001</v>
      </c>
      <c r="L422" s="4">
        <v>1.2699999999999999E-2</v>
      </c>
      <c r="M422" s="4">
        <v>3.1</v>
      </c>
      <c r="N422">
        <f>(H422/L422)^(1/M422)</f>
        <v>20.39406896596369</v>
      </c>
      <c r="U422" t="s">
        <v>414</v>
      </c>
      <c r="V422" t="s">
        <v>415</v>
      </c>
      <c r="W422" t="s">
        <v>416</v>
      </c>
      <c r="X422" t="s">
        <v>417</v>
      </c>
      <c r="Y422" t="s">
        <v>418</v>
      </c>
      <c r="Z422" t="s">
        <v>419</v>
      </c>
      <c r="AA422" t="s">
        <v>420</v>
      </c>
      <c r="AB422" t="s">
        <v>421</v>
      </c>
    </row>
    <row r="423" spans="1:28" x14ac:dyDescent="0.25">
      <c r="A423" s="3" t="s">
        <v>188</v>
      </c>
      <c r="B423" t="s">
        <v>198</v>
      </c>
      <c r="C423">
        <v>2</v>
      </c>
      <c r="D423">
        <v>3</v>
      </c>
      <c r="E423">
        <f t="shared" si="182"/>
        <v>6</v>
      </c>
      <c r="F423">
        <v>1200</v>
      </c>
      <c r="G423">
        <v>3180</v>
      </c>
      <c r="H423">
        <f t="shared" ref="H423:H431" si="197">F423*3.65*5.7*20/1000</f>
        <v>499.32</v>
      </c>
      <c r="I423">
        <f t="shared" ref="I423:J431" si="198">H423/1000</f>
        <v>0.49931999999999999</v>
      </c>
      <c r="J423">
        <f t="shared" si="198"/>
        <v>4.9932000000000004E-4</v>
      </c>
      <c r="K423">
        <f t="shared" ref="K423:K431" si="199">I423*2.204</f>
        <v>1.10050128</v>
      </c>
      <c r="L423" s="4">
        <v>1.2699999999999999E-2</v>
      </c>
      <c r="M423" s="4">
        <v>3.1</v>
      </c>
      <c r="N423">
        <f t="shared" ref="N423:N431" si="200">(H423/L423)^(1/M423)</f>
        <v>30.347369004339537</v>
      </c>
      <c r="T423" t="s">
        <v>260</v>
      </c>
    </row>
    <row r="424" spans="1:28" x14ac:dyDescent="0.25">
      <c r="A424" s="3" t="s">
        <v>188</v>
      </c>
      <c r="B424" t="s">
        <v>198</v>
      </c>
      <c r="C424">
        <v>3</v>
      </c>
      <c r="D424">
        <v>3</v>
      </c>
      <c r="E424">
        <f t="shared" si="182"/>
        <v>9</v>
      </c>
      <c r="F424">
        <v>1800</v>
      </c>
      <c r="G424">
        <v>4770</v>
      </c>
      <c r="H424">
        <f t="shared" si="197"/>
        <v>748.98</v>
      </c>
      <c r="I424">
        <f t="shared" si="198"/>
        <v>0.74897999999999998</v>
      </c>
      <c r="J424">
        <f t="shared" si="198"/>
        <v>7.4898E-4</v>
      </c>
      <c r="K424">
        <f t="shared" si="199"/>
        <v>1.65075192</v>
      </c>
      <c r="L424" s="4">
        <v>1.2699999999999999E-2</v>
      </c>
      <c r="M424" s="4">
        <v>3.1</v>
      </c>
      <c r="N424">
        <f t="shared" si="200"/>
        <v>34.587938444619454</v>
      </c>
      <c r="T424" t="s">
        <v>246</v>
      </c>
    </row>
    <row r="425" spans="1:28" x14ac:dyDescent="0.25">
      <c r="A425" s="3" t="s">
        <v>188</v>
      </c>
      <c r="B425" t="s">
        <v>198</v>
      </c>
      <c r="C425">
        <v>4</v>
      </c>
      <c r="D425">
        <v>3</v>
      </c>
      <c r="E425">
        <f t="shared" si="182"/>
        <v>12</v>
      </c>
      <c r="F425">
        <v>3129.99</v>
      </c>
      <c r="G425">
        <v>8294.48</v>
      </c>
      <c r="H425">
        <f t="shared" si="197"/>
        <v>1302.388839</v>
      </c>
      <c r="I425">
        <f t="shared" si="198"/>
        <v>1.302388839</v>
      </c>
      <c r="J425">
        <f t="shared" si="198"/>
        <v>1.3023888389999999E-3</v>
      </c>
      <c r="K425">
        <f t="shared" si="199"/>
        <v>2.8704650011560005</v>
      </c>
      <c r="L425" s="4">
        <v>1.2699999999999999E-2</v>
      </c>
      <c r="M425" s="4">
        <v>3.1</v>
      </c>
      <c r="N425">
        <f t="shared" si="200"/>
        <v>41.345787911509852</v>
      </c>
      <c r="T425" t="s">
        <v>247</v>
      </c>
    </row>
    <row r="426" spans="1:28" x14ac:dyDescent="0.25">
      <c r="A426" s="3" t="s">
        <v>188</v>
      </c>
      <c r="B426" t="s">
        <v>198</v>
      </c>
      <c r="C426">
        <v>5</v>
      </c>
      <c r="D426">
        <v>3</v>
      </c>
      <c r="E426">
        <f t="shared" si="182"/>
        <v>15</v>
      </c>
      <c r="F426">
        <v>7000</v>
      </c>
      <c r="G426">
        <v>18550</v>
      </c>
      <c r="H426">
        <f t="shared" si="197"/>
        <v>2912.7</v>
      </c>
      <c r="I426">
        <f t="shared" si="198"/>
        <v>2.9126999999999996</v>
      </c>
      <c r="J426">
        <f t="shared" si="198"/>
        <v>2.9126999999999998E-3</v>
      </c>
      <c r="K426">
        <f t="shared" si="199"/>
        <v>6.4195907999999999</v>
      </c>
      <c r="L426" s="4">
        <v>1.2699999999999999E-2</v>
      </c>
      <c r="M426" s="4">
        <v>3.1</v>
      </c>
      <c r="N426">
        <f t="shared" si="200"/>
        <v>53.603232342129658</v>
      </c>
      <c r="T426" t="s">
        <v>288</v>
      </c>
    </row>
    <row r="427" spans="1:28" x14ac:dyDescent="0.25">
      <c r="A427" s="3" t="s">
        <v>188</v>
      </c>
      <c r="B427" t="s">
        <v>198</v>
      </c>
      <c r="C427">
        <v>6</v>
      </c>
      <c r="D427">
        <v>3</v>
      </c>
      <c r="E427">
        <f t="shared" si="182"/>
        <v>18</v>
      </c>
      <c r="F427">
        <v>9000</v>
      </c>
      <c r="G427">
        <v>23850</v>
      </c>
      <c r="H427">
        <f t="shared" si="197"/>
        <v>3744.9</v>
      </c>
      <c r="I427">
        <f t="shared" si="198"/>
        <v>3.7448999999999999</v>
      </c>
      <c r="J427">
        <f t="shared" si="198"/>
        <v>3.7448999999999998E-3</v>
      </c>
      <c r="K427">
        <f t="shared" si="199"/>
        <v>8.2537596000000004</v>
      </c>
      <c r="L427" s="4">
        <v>1.2699999999999999E-2</v>
      </c>
      <c r="M427" s="4">
        <v>3.1</v>
      </c>
      <c r="N427">
        <f t="shared" si="200"/>
        <v>58.129805837341053</v>
      </c>
      <c r="T427" t="s">
        <v>249</v>
      </c>
    </row>
    <row r="428" spans="1:28" x14ac:dyDescent="0.25">
      <c r="A428" s="3" t="s">
        <v>188</v>
      </c>
      <c r="B428" t="s">
        <v>198</v>
      </c>
      <c r="C428">
        <v>7</v>
      </c>
      <c r="D428">
        <v>3</v>
      </c>
      <c r="E428">
        <f t="shared" si="182"/>
        <v>21</v>
      </c>
      <c r="F428">
        <v>13000</v>
      </c>
      <c r="G428">
        <v>34450</v>
      </c>
      <c r="H428">
        <f t="shared" si="197"/>
        <v>5409.3</v>
      </c>
      <c r="I428">
        <f t="shared" si="198"/>
        <v>5.4093</v>
      </c>
      <c r="J428">
        <f t="shared" si="198"/>
        <v>5.4092999999999997E-3</v>
      </c>
      <c r="K428">
        <f t="shared" si="199"/>
        <v>11.922097200000001</v>
      </c>
      <c r="L428" s="4">
        <v>1.2699999999999999E-2</v>
      </c>
      <c r="M428" s="4">
        <v>3.1</v>
      </c>
      <c r="N428">
        <f t="shared" si="200"/>
        <v>65.450847322550857</v>
      </c>
      <c r="T428" t="s">
        <v>282</v>
      </c>
    </row>
    <row r="429" spans="1:28" x14ac:dyDescent="0.25">
      <c r="A429" s="3" t="s">
        <v>188</v>
      </c>
      <c r="B429" t="s">
        <v>198</v>
      </c>
      <c r="C429">
        <v>8</v>
      </c>
      <c r="D429">
        <v>3</v>
      </c>
      <c r="E429">
        <f t="shared" si="182"/>
        <v>24</v>
      </c>
      <c r="F429">
        <v>18000</v>
      </c>
      <c r="G429">
        <v>40770</v>
      </c>
      <c r="H429">
        <f t="shared" si="197"/>
        <v>7489.8</v>
      </c>
      <c r="I429">
        <f t="shared" si="198"/>
        <v>7.4897999999999998</v>
      </c>
      <c r="J429">
        <f t="shared" si="198"/>
        <v>7.4897999999999996E-3</v>
      </c>
      <c r="K429">
        <f t="shared" si="199"/>
        <v>16.507519200000001</v>
      </c>
      <c r="L429" s="4">
        <v>1.2699999999999999E-2</v>
      </c>
      <c r="M429" s="4">
        <v>3.1</v>
      </c>
      <c r="N429">
        <f t="shared" si="200"/>
        <v>72.695130842069446</v>
      </c>
    </row>
    <row r="430" spans="1:28" x14ac:dyDescent="0.25">
      <c r="A430" s="3" t="s">
        <v>188</v>
      </c>
      <c r="B430" t="s">
        <v>198</v>
      </c>
      <c r="C430">
        <v>9</v>
      </c>
      <c r="D430">
        <v>3</v>
      </c>
      <c r="E430">
        <f t="shared" si="182"/>
        <v>27</v>
      </c>
      <c r="F430">
        <v>30000</v>
      </c>
      <c r="G430">
        <v>79500</v>
      </c>
      <c r="H430">
        <f t="shared" si="197"/>
        <v>12483</v>
      </c>
      <c r="I430">
        <f t="shared" si="198"/>
        <v>12.483000000000001</v>
      </c>
      <c r="J430">
        <f t="shared" si="198"/>
        <v>1.2483000000000001E-2</v>
      </c>
      <c r="K430">
        <f t="shared" si="199"/>
        <v>27.512532000000004</v>
      </c>
      <c r="L430" s="4">
        <v>1.2699999999999999E-2</v>
      </c>
      <c r="M430" s="4">
        <v>3.1</v>
      </c>
      <c r="N430">
        <f t="shared" si="200"/>
        <v>85.717488006455042</v>
      </c>
    </row>
    <row r="431" spans="1:28" x14ac:dyDescent="0.25">
      <c r="A431" s="3" t="s">
        <v>188</v>
      </c>
      <c r="B431" t="s">
        <v>198</v>
      </c>
      <c r="C431">
        <v>10</v>
      </c>
      <c r="D431">
        <v>3</v>
      </c>
      <c r="E431">
        <f t="shared" si="182"/>
        <v>30</v>
      </c>
      <c r="F431">
        <v>32000</v>
      </c>
      <c r="G431">
        <v>85500</v>
      </c>
      <c r="H431">
        <f t="shared" si="197"/>
        <v>13315.2</v>
      </c>
      <c r="I431">
        <f t="shared" si="198"/>
        <v>13.315200000000001</v>
      </c>
      <c r="J431">
        <f t="shared" si="198"/>
        <v>1.3315200000000001E-2</v>
      </c>
      <c r="K431">
        <f t="shared" si="199"/>
        <v>29.346700800000004</v>
      </c>
      <c r="L431" s="4">
        <v>1.2699999999999999E-2</v>
      </c>
      <c r="M431" s="4">
        <v>3.1</v>
      </c>
      <c r="N431">
        <f t="shared" si="200"/>
        <v>87.52073557813911</v>
      </c>
    </row>
    <row r="432" spans="1:28" x14ac:dyDescent="0.25">
      <c r="A432" t="s">
        <v>86</v>
      </c>
      <c r="B432" t="s">
        <v>87</v>
      </c>
      <c r="C432">
        <v>1</v>
      </c>
      <c r="D432">
        <v>5</v>
      </c>
      <c r="E432">
        <f t="shared" si="182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P432">
        <f>150*(1-EXP(-0.041*(E432+5.4)))</f>
        <v>52.071727826074678</v>
      </c>
      <c r="Q432">
        <f t="shared" ref="Q432" si="201">L432*(P432^M432)</f>
        <v>508.28637274412449</v>
      </c>
      <c r="R432">
        <f t="shared" ref="R432" si="202">Q432/20/5.7/3.65*1000</f>
        <v>1221.5486006828276</v>
      </c>
      <c r="S432">
        <f t="shared" ref="S432" si="203">R432*2.65</f>
        <v>3237.103791809493</v>
      </c>
      <c r="U432" t="s">
        <v>215</v>
      </c>
    </row>
    <row r="433" spans="1:21" x14ac:dyDescent="0.25">
      <c r="A433" t="s">
        <v>86</v>
      </c>
      <c r="B433" t="s">
        <v>87</v>
      </c>
      <c r="C433">
        <v>2</v>
      </c>
      <c r="D433">
        <v>5</v>
      </c>
      <c r="E433">
        <f t="shared" si="182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P433">
        <f t="shared" ref="P433:P441" si="204">150*(1-EXP(-0.041*(E433+5.4)))</f>
        <v>70.222995872705141</v>
      </c>
      <c r="Q433">
        <f t="shared" ref="Q433:Q441" si="205">L433*(P433^M433)</f>
        <v>1246.6385752361687</v>
      </c>
      <c r="R433">
        <f t="shared" ref="R433:R441" si="206">Q433/20/5.7/3.65*1000</f>
        <v>2996.007150291201</v>
      </c>
      <c r="S433">
        <f t="shared" ref="S433:S441" si="207">R433*2.65</f>
        <v>7939.418948271682</v>
      </c>
    </row>
    <row r="434" spans="1:21" x14ac:dyDescent="0.25">
      <c r="A434" t="s">
        <v>86</v>
      </c>
      <c r="B434" t="s">
        <v>87</v>
      </c>
      <c r="C434">
        <v>3</v>
      </c>
      <c r="D434">
        <v>5</v>
      </c>
      <c r="E434">
        <f t="shared" si="182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P434">
        <f t="shared" si="204"/>
        <v>85.009877676356894</v>
      </c>
      <c r="Q434">
        <f t="shared" si="205"/>
        <v>2211.6208446574719</v>
      </c>
      <c r="R434">
        <f t="shared" si="206"/>
        <v>5315.1185884582355</v>
      </c>
      <c r="S434">
        <f t="shared" si="207"/>
        <v>14085.064259414323</v>
      </c>
    </row>
    <row r="435" spans="1:21" x14ac:dyDescent="0.25">
      <c r="A435" t="s">
        <v>86</v>
      </c>
      <c r="B435" t="s">
        <v>87</v>
      </c>
      <c r="C435">
        <v>4</v>
      </c>
      <c r="D435">
        <v>5</v>
      </c>
      <c r="E435">
        <f t="shared" si="182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P435">
        <f t="shared" si="204"/>
        <v>97.055971255794574</v>
      </c>
      <c r="Q435">
        <f t="shared" si="205"/>
        <v>3291.3137248274465</v>
      </c>
      <c r="R435">
        <f t="shared" si="206"/>
        <v>7909.9104177540185</v>
      </c>
      <c r="S435">
        <f t="shared" si="207"/>
        <v>20961.262607048149</v>
      </c>
    </row>
    <row r="436" spans="1:21" x14ac:dyDescent="0.25">
      <c r="A436" t="s">
        <v>86</v>
      </c>
      <c r="B436" t="s">
        <v>87</v>
      </c>
      <c r="C436">
        <v>5</v>
      </c>
      <c r="D436">
        <v>5</v>
      </c>
      <c r="E436">
        <f t="shared" si="182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P436">
        <f t="shared" si="204"/>
        <v>106.86928906352426</v>
      </c>
      <c r="Q436">
        <f t="shared" si="205"/>
        <v>4394.0122330630593</v>
      </c>
      <c r="R436">
        <f t="shared" si="206"/>
        <v>10559.990947039316</v>
      </c>
      <c r="S436">
        <f t="shared" si="207"/>
        <v>27983.976009654187</v>
      </c>
    </row>
    <row r="437" spans="1:21" x14ac:dyDescent="0.25">
      <c r="A437" t="s">
        <v>86</v>
      </c>
      <c r="B437" t="s">
        <v>87</v>
      </c>
      <c r="C437">
        <v>6</v>
      </c>
      <c r="D437">
        <v>5</v>
      </c>
      <c r="E437">
        <f t="shared" si="182"/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P437">
        <f t="shared" si="204"/>
        <v>114.86368208068359</v>
      </c>
      <c r="Q437">
        <f t="shared" si="205"/>
        <v>5455.7027820230469</v>
      </c>
      <c r="R437">
        <f t="shared" si="206"/>
        <v>13111.518341800162</v>
      </c>
      <c r="S437">
        <f t="shared" si="207"/>
        <v>34745.523605770424</v>
      </c>
    </row>
    <row r="438" spans="1:21" x14ac:dyDescent="0.25">
      <c r="A438" t="s">
        <v>86</v>
      </c>
      <c r="B438" t="s">
        <v>87</v>
      </c>
      <c r="C438">
        <v>7</v>
      </c>
      <c r="D438">
        <v>5</v>
      </c>
      <c r="E438">
        <f t="shared" si="182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P438">
        <f t="shared" si="204"/>
        <v>121.37629289845059</v>
      </c>
      <c r="Q438">
        <f t="shared" si="205"/>
        <v>6437.3053166414402</v>
      </c>
      <c r="R438">
        <f t="shared" si="206"/>
        <v>15470.57273886431</v>
      </c>
      <c r="S438">
        <f t="shared" si="207"/>
        <v>40997.017757990419</v>
      </c>
    </row>
    <row r="439" spans="1:21" x14ac:dyDescent="0.25">
      <c r="A439" t="s">
        <v>86</v>
      </c>
      <c r="B439" t="s">
        <v>87</v>
      </c>
      <c r="C439">
        <v>8</v>
      </c>
      <c r="D439">
        <v>5</v>
      </c>
      <c r="E439">
        <f t="shared" si="182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P439">
        <f t="shared" si="204"/>
        <v>126.68177382397643</v>
      </c>
      <c r="Q439">
        <f t="shared" si="205"/>
        <v>7318.8847471111585</v>
      </c>
      <c r="R439">
        <f t="shared" si="206"/>
        <v>17589.244765948468</v>
      </c>
      <c r="S439">
        <f t="shared" si="207"/>
        <v>46611.498629763439</v>
      </c>
    </row>
    <row r="440" spans="1:21" x14ac:dyDescent="0.25">
      <c r="A440" t="s">
        <v>86</v>
      </c>
      <c r="B440" t="s">
        <v>87</v>
      </c>
      <c r="C440">
        <v>9</v>
      </c>
      <c r="D440">
        <v>5</v>
      </c>
      <c r="E440">
        <f t="shared" si="182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P440">
        <f t="shared" si="204"/>
        <v>131.003869622228</v>
      </c>
      <c r="Q440">
        <f t="shared" si="205"/>
        <v>8093.8448123255794</v>
      </c>
      <c r="R440">
        <f t="shared" si="206"/>
        <v>19451.681836879547</v>
      </c>
      <c r="S440">
        <f t="shared" si="207"/>
        <v>51546.956867730798</v>
      </c>
    </row>
    <row r="441" spans="1:21" x14ac:dyDescent="0.25">
      <c r="A441" t="s">
        <v>86</v>
      </c>
      <c r="B441" t="s">
        <v>87</v>
      </c>
      <c r="C441">
        <v>10</v>
      </c>
      <c r="D441">
        <v>5</v>
      </c>
      <c r="E441">
        <f t="shared" si="182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P441">
        <f t="shared" si="204"/>
        <v>134.52485336554668</v>
      </c>
      <c r="Q441">
        <f t="shared" si="205"/>
        <v>8764.1556661491104</v>
      </c>
      <c r="R441">
        <f t="shared" si="206"/>
        <v>21062.618760271838</v>
      </c>
      <c r="S441">
        <f t="shared" si="207"/>
        <v>55815.939714720371</v>
      </c>
    </row>
    <row r="442" spans="1:21" x14ac:dyDescent="0.25">
      <c r="A442" t="s">
        <v>88</v>
      </c>
      <c r="B442" t="s">
        <v>89</v>
      </c>
      <c r="C442">
        <v>1</v>
      </c>
      <c r="D442">
        <v>5</v>
      </c>
      <c r="E442">
        <f t="shared" si="182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P442">
        <f>186*(1-EXP(-0.046*(E442+6.54)))</f>
        <v>76.611400666372134</v>
      </c>
      <c r="Q442">
        <f t="shared" ref="Q442" si="208">L442*(P442^M442)</f>
        <v>2983.8569822381373</v>
      </c>
      <c r="R442">
        <f t="shared" ref="R442" si="209">Q442/20/5.7/3.65*1000</f>
        <v>7171.0093300604112</v>
      </c>
      <c r="S442">
        <f t="shared" ref="S442" si="210">R442*2.65</f>
        <v>19003.17472466009</v>
      </c>
      <c r="U442" t="s">
        <v>216</v>
      </c>
    </row>
    <row r="443" spans="1:21" x14ac:dyDescent="0.25">
      <c r="A443" t="s">
        <v>88</v>
      </c>
      <c r="B443" t="s">
        <v>89</v>
      </c>
      <c r="C443">
        <v>2</v>
      </c>
      <c r="D443">
        <v>5</v>
      </c>
      <c r="E443">
        <f t="shared" si="182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P443">
        <f t="shared" ref="P443:P451" si="211">186*(1-EXP(-0.046*(E443+6.54)))</f>
        <v>99.08708209865884</v>
      </c>
      <c r="Q443">
        <f t="shared" ref="Q443:Q451" si="212">L443*(P443^M443)</f>
        <v>6624.0145574934386</v>
      </c>
      <c r="R443">
        <f t="shared" ref="R443:R451" si="213">Q443/20/5.7/3.65*1000</f>
        <v>15919.285165809753</v>
      </c>
      <c r="S443">
        <f t="shared" ref="S443:S451" si="214">R443*2.65</f>
        <v>42186.105689395845</v>
      </c>
    </row>
    <row r="444" spans="1:21" x14ac:dyDescent="0.25">
      <c r="A444" t="s">
        <v>88</v>
      </c>
      <c r="B444" t="s">
        <v>89</v>
      </c>
      <c r="C444">
        <v>3</v>
      </c>
      <c r="D444">
        <v>5</v>
      </c>
      <c r="E444">
        <f t="shared" si="182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P444">
        <f t="shared" si="211"/>
        <v>116.94476623577091</v>
      </c>
      <c r="Q444">
        <f t="shared" si="212"/>
        <v>11071.562215979566</v>
      </c>
      <c r="R444">
        <f t="shared" si="213"/>
        <v>26607.936111462546</v>
      </c>
      <c r="S444">
        <f t="shared" si="214"/>
        <v>70511.030695375739</v>
      </c>
    </row>
    <row r="445" spans="1:21" x14ac:dyDescent="0.25">
      <c r="A445" t="s">
        <v>88</v>
      </c>
      <c r="B445" t="s">
        <v>89</v>
      </c>
      <c r="C445">
        <v>4</v>
      </c>
      <c r="D445">
        <v>5</v>
      </c>
      <c r="E445">
        <f t="shared" si="182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P445">
        <f t="shared" si="211"/>
        <v>131.13329634559719</v>
      </c>
      <c r="Q445">
        <f t="shared" si="212"/>
        <v>15789.874875237629</v>
      </c>
      <c r="R445">
        <f t="shared" si="213"/>
        <v>37947.308039504038</v>
      </c>
      <c r="S445">
        <f t="shared" si="214"/>
        <v>100560.3663046857</v>
      </c>
    </row>
    <row r="446" spans="1:21" x14ac:dyDescent="0.25">
      <c r="A446" t="s">
        <v>88</v>
      </c>
      <c r="B446" t="s">
        <v>89</v>
      </c>
      <c r="C446">
        <v>5</v>
      </c>
      <c r="D446">
        <v>5</v>
      </c>
      <c r="E446">
        <f t="shared" si="182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P446">
        <f t="shared" si="211"/>
        <v>142.40656028798449</v>
      </c>
      <c r="Q446">
        <f t="shared" si="212"/>
        <v>20389.728589471877</v>
      </c>
      <c r="R446">
        <f t="shared" si="213"/>
        <v>49001.991322931688</v>
      </c>
      <c r="S446">
        <f t="shared" si="214"/>
        <v>129855.27700576896</v>
      </c>
    </row>
    <row r="447" spans="1:21" x14ac:dyDescent="0.25">
      <c r="A447" t="s">
        <v>88</v>
      </c>
      <c r="B447" t="s">
        <v>89</v>
      </c>
      <c r="C447">
        <v>6</v>
      </c>
      <c r="D447">
        <v>5</v>
      </c>
      <c r="E447">
        <f t="shared" si="182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P447">
        <f t="shared" si="211"/>
        <v>151.36354730010044</v>
      </c>
      <c r="Q447">
        <f t="shared" si="212"/>
        <v>24633.973887026525</v>
      </c>
      <c r="R447">
        <f t="shared" si="213"/>
        <v>59202.052119746506</v>
      </c>
      <c r="S447">
        <f t="shared" si="214"/>
        <v>156885.43811732825</v>
      </c>
    </row>
    <row r="448" spans="1:21" x14ac:dyDescent="0.25">
      <c r="A448" t="s">
        <v>88</v>
      </c>
      <c r="B448" t="s">
        <v>89</v>
      </c>
      <c r="C448">
        <v>7</v>
      </c>
      <c r="D448">
        <v>5</v>
      </c>
      <c r="E448">
        <f t="shared" si="182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P448">
        <f t="shared" si="211"/>
        <v>158.48017445841245</v>
      </c>
      <c r="Q448">
        <f t="shared" si="212"/>
        <v>28404.73693357033</v>
      </c>
      <c r="R448">
        <f t="shared" si="213"/>
        <v>68264.207963399022</v>
      </c>
      <c r="S448">
        <f t="shared" si="214"/>
        <v>180900.1511030074</v>
      </c>
    </row>
    <row r="449" spans="1:21" x14ac:dyDescent="0.25">
      <c r="A449" t="s">
        <v>88</v>
      </c>
      <c r="B449" t="s">
        <v>89</v>
      </c>
      <c r="C449">
        <v>8</v>
      </c>
      <c r="D449">
        <v>5</v>
      </c>
      <c r="E449">
        <f t="shared" si="182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P449">
        <f t="shared" si="211"/>
        <v>164.13457387217917</v>
      </c>
      <c r="Q449">
        <f t="shared" si="212"/>
        <v>31665.669795615515</v>
      </c>
      <c r="R449">
        <f t="shared" si="213"/>
        <v>76101.105012293963</v>
      </c>
      <c r="S449">
        <f t="shared" si="214"/>
        <v>201667.928282579</v>
      </c>
    </row>
    <row r="450" spans="1:21" x14ac:dyDescent="0.25">
      <c r="A450" t="s">
        <v>88</v>
      </c>
      <c r="B450" t="s">
        <v>89</v>
      </c>
      <c r="C450">
        <v>9</v>
      </c>
      <c r="D450">
        <v>5</v>
      </c>
      <c r="E450">
        <f t="shared" si="182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P450">
        <f t="shared" si="211"/>
        <v>168.62718420839201</v>
      </c>
      <c r="Q450">
        <f t="shared" si="212"/>
        <v>34430.55145672807</v>
      </c>
      <c r="R450">
        <f t="shared" si="213"/>
        <v>82745.857862840843</v>
      </c>
      <c r="S450">
        <f t="shared" si="214"/>
        <v>219276.52333652822</v>
      </c>
    </row>
    <row r="451" spans="1:21" x14ac:dyDescent="0.25">
      <c r="A451" t="s">
        <v>88</v>
      </c>
      <c r="B451" t="s">
        <v>89</v>
      </c>
      <c r="C451">
        <v>10</v>
      </c>
      <c r="D451">
        <v>5</v>
      </c>
      <c r="E451">
        <f t="shared" ref="E451:E514" si="215">C451*D451</f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P451">
        <f t="shared" si="211"/>
        <v>172.19671408346687</v>
      </c>
      <c r="Q451">
        <f t="shared" si="212"/>
        <v>36740.538811986386</v>
      </c>
      <c r="R451">
        <f t="shared" si="213"/>
        <v>88297.377582279223</v>
      </c>
      <c r="S451">
        <f t="shared" si="214"/>
        <v>233988.05059303992</v>
      </c>
    </row>
    <row r="452" spans="1:21" x14ac:dyDescent="0.25">
      <c r="A452" t="s">
        <v>90</v>
      </c>
      <c r="B452" t="s">
        <v>91</v>
      </c>
      <c r="C452">
        <v>1</v>
      </c>
      <c r="D452">
        <v>2</v>
      </c>
      <c r="E452">
        <f t="shared" si="215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P452">
        <f>98.7*(1-EXP(-0.158*(E452+2.96)))</f>
        <v>53.621521096701734</v>
      </c>
      <c r="Q452">
        <f t="shared" ref="Q452" si="216">L452*(P452^M452)</f>
        <v>1263.1162036541746</v>
      </c>
      <c r="R452">
        <f t="shared" ref="R452" si="217">Q452/20/5.7/3.65*1000</f>
        <v>3035.6073147180355</v>
      </c>
      <c r="S452">
        <f t="shared" ref="S452" si="218">R452*2.65</f>
        <v>8044.3593840027934</v>
      </c>
      <c r="U452" t="s">
        <v>217</v>
      </c>
    </row>
    <row r="453" spans="1:21" x14ac:dyDescent="0.25">
      <c r="A453" t="s">
        <v>90</v>
      </c>
      <c r="B453" t="s">
        <v>91</v>
      </c>
      <c r="C453">
        <v>2</v>
      </c>
      <c r="D453">
        <v>2</v>
      </c>
      <c r="E453">
        <f t="shared" si="215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P453">
        <f t="shared" ref="P453:P461" si="219">98.7*(1-EXP(-0.158*(E453+2.96)))</f>
        <v>65.835108956368529</v>
      </c>
      <c r="Q453">
        <f t="shared" ref="Q453:Q461" si="220">L453*(P453^M453)</f>
        <v>2290.2703502839645</v>
      </c>
      <c r="R453">
        <f t="shared" ref="R453:R461" si="221">Q453/20/5.7/3.65*1000</f>
        <v>5504.1344635519454</v>
      </c>
      <c r="S453">
        <f t="shared" ref="S453:S461" si="222">R453*2.65</f>
        <v>14585.956328412654</v>
      </c>
    </row>
    <row r="454" spans="1:21" x14ac:dyDescent="0.25">
      <c r="A454" t="s">
        <v>90</v>
      </c>
      <c r="B454" t="s">
        <v>91</v>
      </c>
      <c r="C454">
        <v>3</v>
      </c>
      <c r="D454">
        <v>2</v>
      </c>
      <c r="E454">
        <f t="shared" si="215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P454">
        <f t="shared" si="219"/>
        <v>74.739540605911188</v>
      </c>
      <c r="Q454">
        <f t="shared" si="220"/>
        <v>3308.6898603615082</v>
      </c>
      <c r="R454">
        <f t="shared" si="221"/>
        <v>7951.6699359805534</v>
      </c>
      <c r="S454">
        <f t="shared" si="222"/>
        <v>21071.925330348466</v>
      </c>
    </row>
    <row r="455" spans="1:21" x14ac:dyDescent="0.25">
      <c r="A455" t="s">
        <v>90</v>
      </c>
      <c r="B455" t="s">
        <v>91</v>
      </c>
      <c r="C455">
        <v>4</v>
      </c>
      <c r="D455">
        <v>2</v>
      </c>
      <c r="E455">
        <f t="shared" si="215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P455">
        <f t="shared" si="219"/>
        <v>81.231400648381936</v>
      </c>
      <c r="Q455">
        <f t="shared" si="220"/>
        <v>4212.6876703371154</v>
      </c>
      <c r="R455">
        <f t="shared" si="221"/>
        <v>10124.219347121161</v>
      </c>
      <c r="S455">
        <f t="shared" si="222"/>
        <v>26829.181269871078</v>
      </c>
    </row>
    <row r="456" spans="1:21" x14ac:dyDescent="0.25">
      <c r="A456" t="s">
        <v>90</v>
      </c>
      <c r="B456" t="s">
        <v>91</v>
      </c>
      <c r="C456">
        <v>5</v>
      </c>
      <c r="D456">
        <v>2</v>
      </c>
      <c r="E456">
        <f t="shared" si="215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P456">
        <f t="shared" si="219"/>
        <v>85.964352561510822</v>
      </c>
      <c r="Q456">
        <f t="shared" si="220"/>
        <v>4964.5876313099352</v>
      </c>
      <c r="R456">
        <f t="shared" si="221"/>
        <v>11931.236797188021</v>
      </c>
      <c r="S456">
        <f t="shared" si="222"/>
        <v>31617.777512548255</v>
      </c>
    </row>
    <row r="457" spans="1:21" x14ac:dyDescent="0.25">
      <c r="A457" t="s">
        <v>90</v>
      </c>
      <c r="B457" t="s">
        <v>91</v>
      </c>
      <c r="C457">
        <v>6</v>
      </c>
      <c r="D457">
        <v>2</v>
      </c>
      <c r="E457">
        <f t="shared" si="215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P457">
        <f t="shared" si="219"/>
        <v>89.414955880966374</v>
      </c>
      <c r="Q457">
        <f t="shared" si="220"/>
        <v>5564.7968412451664</v>
      </c>
      <c r="R457">
        <f t="shared" si="221"/>
        <v>13373.700651874949</v>
      </c>
      <c r="S457">
        <f t="shared" si="222"/>
        <v>35440.306727468618</v>
      </c>
    </row>
    <row r="458" spans="1:21" x14ac:dyDescent="0.25">
      <c r="A458" t="s">
        <v>90</v>
      </c>
      <c r="B458" t="s">
        <v>91</v>
      </c>
      <c r="C458">
        <v>7</v>
      </c>
      <c r="D458">
        <v>2</v>
      </c>
      <c r="E458">
        <f t="shared" si="215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P458">
        <f t="shared" si="219"/>
        <v>91.93065083979522</v>
      </c>
      <c r="Q458">
        <f t="shared" si="220"/>
        <v>6031.0760049300561</v>
      </c>
      <c r="R458">
        <f t="shared" si="221"/>
        <v>14494.294652559616</v>
      </c>
      <c r="S458">
        <f t="shared" si="222"/>
        <v>38409.880829282978</v>
      </c>
    </row>
    <row r="459" spans="1:21" x14ac:dyDescent="0.25">
      <c r="A459" t="s">
        <v>90</v>
      </c>
      <c r="B459" t="s">
        <v>91</v>
      </c>
      <c r="C459">
        <v>8</v>
      </c>
      <c r="D459">
        <v>2</v>
      </c>
      <c r="E459">
        <f t="shared" si="215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P459">
        <f t="shared" si="219"/>
        <v>93.764742023268425</v>
      </c>
      <c r="Q459">
        <f t="shared" si="220"/>
        <v>6386.6712780728694</v>
      </c>
      <c r="R459">
        <f t="shared" si="221"/>
        <v>15348.885551725236</v>
      </c>
      <c r="S459">
        <f t="shared" si="222"/>
        <v>40674.546712071875</v>
      </c>
    </row>
    <row r="460" spans="1:21" x14ac:dyDescent="0.25">
      <c r="A460" t="s">
        <v>90</v>
      </c>
      <c r="B460" t="s">
        <v>91</v>
      </c>
      <c r="C460">
        <v>9</v>
      </c>
      <c r="D460">
        <v>2</v>
      </c>
      <c r="E460">
        <f t="shared" si="215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P460">
        <f t="shared" si="219"/>
        <v>95.101903533048713</v>
      </c>
      <c r="Q460">
        <f t="shared" si="220"/>
        <v>6654.3944211897187</v>
      </c>
      <c r="R460">
        <f t="shared" si="221"/>
        <v>15992.296133597018</v>
      </c>
      <c r="S460">
        <f t="shared" si="222"/>
        <v>42379.584754032097</v>
      </c>
    </row>
    <row r="461" spans="1:21" x14ac:dyDescent="0.25">
      <c r="A461" t="s">
        <v>90</v>
      </c>
      <c r="B461" t="s">
        <v>91</v>
      </c>
      <c r="C461">
        <v>10</v>
      </c>
      <c r="D461">
        <v>2</v>
      </c>
      <c r="E461">
        <f t="shared" si="215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P461">
        <f t="shared" si="219"/>
        <v>96.076773768154425</v>
      </c>
      <c r="Q461">
        <f t="shared" si="220"/>
        <v>6854.143978602423</v>
      </c>
      <c r="R461">
        <f t="shared" si="221"/>
        <v>16472.347941846725</v>
      </c>
      <c r="S461">
        <f t="shared" si="222"/>
        <v>43651.722045893817</v>
      </c>
    </row>
    <row r="462" spans="1:21" x14ac:dyDescent="0.25">
      <c r="A462" t="s">
        <v>92</v>
      </c>
      <c r="B462" t="s">
        <v>93</v>
      </c>
      <c r="C462">
        <v>1</v>
      </c>
      <c r="D462">
        <v>2</v>
      </c>
      <c r="E462">
        <f t="shared" si="215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P462">
        <f>85.9*(1-EXP(-0.215*(E462)))</f>
        <v>30.021268763267113</v>
      </c>
      <c r="Q462">
        <f t="shared" ref="Q462" si="223">L462*(P462^M462)</f>
        <v>384.89283427329445</v>
      </c>
      <c r="R462">
        <f t="shared" ref="R462" si="224">Q462/20/5.7/3.65*1000</f>
        <v>925.00080334846052</v>
      </c>
      <c r="S462">
        <f t="shared" ref="S462" si="225">R462*2.65</f>
        <v>2451.2521288734201</v>
      </c>
      <c r="U462" t="s">
        <v>218</v>
      </c>
    </row>
    <row r="463" spans="1:21" x14ac:dyDescent="0.25">
      <c r="A463" t="s">
        <v>92</v>
      </c>
      <c r="B463" t="s">
        <v>93</v>
      </c>
      <c r="C463">
        <v>2</v>
      </c>
      <c r="D463">
        <v>2</v>
      </c>
      <c r="E463">
        <f t="shared" si="215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P463">
        <f t="shared" ref="P463:P471" si="226">85.9*(1-EXP(-0.215*(E463)))</f>
        <v>49.550377128905374</v>
      </c>
      <c r="Q463">
        <f t="shared" ref="Q463:Q471" si="227">L463*(P463^M463)</f>
        <v>1774.4938030754352</v>
      </c>
      <c r="R463">
        <f t="shared" ref="R463:R471" si="228">Q463/20/5.7/3.65*1000</f>
        <v>4264.5849629306304</v>
      </c>
      <c r="S463">
        <f t="shared" ref="S463:S471" si="229">R463*2.65</f>
        <v>11301.150151766171</v>
      </c>
    </row>
    <row r="464" spans="1:21" x14ac:dyDescent="0.25">
      <c r="A464" t="s">
        <v>92</v>
      </c>
      <c r="B464" t="s">
        <v>93</v>
      </c>
      <c r="C464">
        <v>3</v>
      </c>
      <c r="D464">
        <v>2</v>
      </c>
      <c r="E464">
        <f t="shared" si="215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P464">
        <f t="shared" si="226"/>
        <v>62.254239732590285</v>
      </c>
      <c r="Q464">
        <f t="shared" si="227"/>
        <v>3559.561444120221</v>
      </c>
      <c r="R464">
        <f t="shared" si="228"/>
        <v>8554.5816969964453</v>
      </c>
      <c r="S464">
        <f t="shared" si="229"/>
        <v>22669.641497040579</v>
      </c>
    </row>
    <row r="465" spans="1:19" x14ac:dyDescent="0.25">
      <c r="A465" t="s">
        <v>92</v>
      </c>
      <c r="B465" t="s">
        <v>93</v>
      </c>
      <c r="C465">
        <v>4</v>
      </c>
      <c r="D465">
        <v>2</v>
      </c>
      <c r="E465">
        <f t="shared" si="215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P465">
        <f t="shared" si="226"/>
        <v>70.518217894402738</v>
      </c>
      <c r="Q465">
        <f t="shared" si="227"/>
        <v>5205.9536585971264</v>
      </c>
      <c r="R465">
        <f t="shared" si="228"/>
        <v>12511.304154282927</v>
      </c>
      <c r="S465">
        <f t="shared" si="229"/>
        <v>33154.956008849753</v>
      </c>
    </row>
    <row r="466" spans="1:19" x14ac:dyDescent="0.25">
      <c r="A466" t="s">
        <v>92</v>
      </c>
      <c r="B466" t="s">
        <v>93</v>
      </c>
      <c r="C466">
        <v>5</v>
      </c>
      <c r="D466">
        <v>2</v>
      </c>
      <c r="E466">
        <f t="shared" si="215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P466">
        <f t="shared" si="226"/>
        <v>75.89401084725661</v>
      </c>
      <c r="Q466">
        <f t="shared" si="227"/>
        <v>6513.4957842609556</v>
      </c>
      <c r="R466">
        <f t="shared" si="228"/>
        <v>15653.678885510588</v>
      </c>
      <c r="S466">
        <f t="shared" si="229"/>
        <v>41482.249046603058</v>
      </c>
    </row>
    <row r="467" spans="1:19" x14ac:dyDescent="0.25">
      <c r="A467" t="s">
        <v>92</v>
      </c>
      <c r="B467" t="s">
        <v>93</v>
      </c>
      <c r="C467">
        <v>6</v>
      </c>
      <c r="D467">
        <v>2</v>
      </c>
      <c r="E467">
        <f t="shared" si="215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P467">
        <f t="shared" si="226"/>
        <v>79.391013054437579</v>
      </c>
      <c r="Q467">
        <f t="shared" si="227"/>
        <v>7472.8083505459481</v>
      </c>
      <c r="R467">
        <f t="shared" si="228"/>
        <v>17959.164505037126</v>
      </c>
      <c r="S467">
        <f t="shared" si="229"/>
        <v>47591.785938348381</v>
      </c>
    </row>
    <row r="468" spans="1:19" x14ac:dyDescent="0.25">
      <c r="A468" t="s">
        <v>92</v>
      </c>
      <c r="B468" t="s">
        <v>93</v>
      </c>
      <c r="C468">
        <v>7</v>
      </c>
      <c r="D468">
        <v>2</v>
      </c>
      <c r="E468">
        <f t="shared" si="215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P468">
        <f t="shared" si="226"/>
        <v>81.665844794476314</v>
      </c>
      <c r="Q468">
        <f t="shared" si="227"/>
        <v>8145.2542658519005</v>
      </c>
      <c r="R468">
        <f t="shared" si="228"/>
        <v>19575.232554318438</v>
      </c>
      <c r="S468">
        <f t="shared" si="229"/>
        <v>51874.366268943857</v>
      </c>
    </row>
    <row r="469" spans="1:19" x14ac:dyDescent="0.25">
      <c r="A469" t="s">
        <v>92</v>
      </c>
      <c r="B469" t="s">
        <v>93</v>
      </c>
      <c r="C469">
        <v>8</v>
      </c>
      <c r="D469">
        <v>2</v>
      </c>
      <c r="E469">
        <f t="shared" si="215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P469">
        <f t="shared" si="226"/>
        <v>83.14564353033677</v>
      </c>
      <c r="Q469">
        <f t="shared" si="227"/>
        <v>8603.8279654683902</v>
      </c>
      <c r="R469">
        <f t="shared" si="228"/>
        <v>20677.308256352779</v>
      </c>
      <c r="S469">
        <f t="shared" si="229"/>
        <v>54794.866879334862</v>
      </c>
    </row>
    <row r="470" spans="1:19" x14ac:dyDescent="0.25">
      <c r="A470" t="s">
        <v>92</v>
      </c>
      <c r="B470" t="s">
        <v>93</v>
      </c>
      <c r="C470">
        <v>9</v>
      </c>
      <c r="D470">
        <v>2</v>
      </c>
      <c r="E470">
        <f t="shared" si="215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P470">
        <f t="shared" si="226"/>
        <v>84.108266066374071</v>
      </c>
      <c r="Q470">
        <f t="shared" si="227"/>
        <v>8911.2621458725062</v>
      </c>
      <c r="R470">
        <f t="shared" si="228"/>
        <v>21416.155121058655</v>
      </c>
      <c r="S470">
        <f t="shared" si="229"/>
        <v>56752.81107080543</v>
      </c>
    </row>
    <row r="471" spans="1:19" x14ac:dyDescent="0.25">
      <c r="A471" t="s">
        <v>92</v>
      </c>
      <c r="B471" t="s">
        <v>93</v>
      </c>
      <c r="C471">
        <v>10</v>
      </c>
      <c r="D471">
        <v>2</v>
      </c>
      <c r="E471">
        <f t="shared" si="215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P471">
        <f t="shared" si="226"/>
        <v>84.734460780851947</v>
      </c>
      <c r="Q471">
        <f t="shared" si="227"/>
        <v>9115.1634332104441</v>
      </c>
      <c r="R471">
        <f t="shared" si="228"/>
        <v>21906.184650830193</v>
      </c>
      <c r="S471">
        <f t="shared" si="229"/>
        <v>58051.389324700009</v>
      </c>
    </row>
    <row r="472" spans="1:19" x14ac:dyDescent="0.25">
      <c r="A472" t="s">
        <v>94</v>
      </c>
      <c r="B472" t="s">
        <v>95</v>
      </c>
      <c r="C472">
        <v>1</v>
      </c>
      <c r="D472">
        <v>7</v>
      </c>
      <c r="E472">
        <f t="shared" si="215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>
        <v>0.01</v>
      </c>
      <c r="M472">
        <v>3</v>
      </c>
      <c r="N472">
        <v>707.50350370000001</v>
      </c>
    </row>
    <row r="473" spans="1:19" x14ac:dyDescent="0.25">
      <c r="A473" t="s">
        <v>94</v>
      </c>
      <c r="B473" t="s">
        <v>95</v>
      </c>
      <c r="C473">
        <v>2</v>
      </c>
      <c r="D473">
        <v>7</v>
      </c>
      <c r="E473">
        <f t="shared" si="215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>
        <v>0.01</v>
      </c>
      <c r="M473">
        <v>3</v>
      </c>
      <c r="N473">
        <v>726.6872836</v>
      </c>
    </row>
    <row r="474" spans="1:19" x14ac:dyDescent="0.25">
      <c r="A474" t="s">
        <v>94</v>
      </c>
      <c r="B474" t="s">
        <v>95</v>
      </c>
      <c r="C474">
        <v>3</v>
      </c>
      <c r="D474">
        <v>7</v>
      </c>
      <c r="E474">
        <f t="shared" si="215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>
        <v>0.01</v>
      </c>
      <c r="M474">
        <v>3</v>
      </c>
      <c r="N474">
        <v>727.03865089999999</v>
      </c>
    </row>
    <row r="475" spans="1:19" x14ac:dyDescent="0.25">
      <c r="A475" t="s">
        <v>94</v>
      </c>
      <c r="B475" t="s">
        <v>95</v>
      </c>
      <c r="C475">
        <v>4</v>
      </c>
      <c r="D475">
        <v>7</v>
      </c>
      <c r="E475">
        <f t="shared" si="215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>
        <v>0.01</v>
      </c>
      <c r="M475">
        <v>3</v>
      </c>
      <c r="N475">
        <v>727.04507169999999</v>
      </c>
    </row>
    <row r="476" spans="1:19" x14ac:dyDescent="0.25">
      <c r="A476" t="s">
        <v>94</v>
      </c>
      <c r="B476" t="s">
        <v>95</v>
      </c>
      <c r="C476">
        <v>5</v>
      </c>
      <c r="D476">
        <v>7</v>
      </c>
      <c r="E476">
        <f t="shared" si="215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>
        <v>0.01</v>
      </c>
      <c r="M476">
        <v>3</v>
      </c>
      <c r="N476">
        <v>727.04518989999997</v>
      </c>
    </row>
    <row r="477" spans="1:19" x14ac:dyDescent="0.25">
      <c r="A477" t="s">
        <v>94</v>
      </c>
      <c r="B477" t="s">
        <v>95</v>
      </c>
      <c r="C477">
        <v>6</v>
      </c>
      <c r="D477">
        <v>7</v>
      </c>
      <c r="E477">
        <f t="shared" si="215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>
        <v>0.01</v>
      </c>
      <c r="M477">
        <v>3</v>
      </c>
      <c r="N477">
        <v>727.04520960000002</v>
      </c>
    </row>
    <row r="478" spans="1:19" x14ac:dyDescent="0.25">
      <c r="A478" t="s">
        <v>94</v>
      </c>
      <c r="B478" t="s">
        <v>95</v>
      </c>
      <c r="C478">
        <v>7</v>
      </c>
      <c r="D478">
        <v>7</v>
      </c>
      <c r="E478">
        <f t="shared" si="215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>
        <v>0.01</v>
      </c>
      <c r="M478">
        <v>3</v>
      </c>
      <c r="N478">
        <v>727.04522929999996</v>
      </c>
    </row>
    <row r="479" spans="1:19" x14ac:dyDescent="0.25">
      <c r="A479" t="s">
        <v>94</v>
      </c>
      <c r="B479" t="s">
        <v>95</v>
      </c>
      <c r="C479">
        <v>8</v>
      </c>
      <c r="D479">
        <v>7</v>
      </c>
      <c r="E479">
        <f t="shared" si="215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>
        <v>0.01</v>
      </c>
      <c r="M479">
        <v>3</v>
      </c>
      <c r="N479">
        <v>727.04524900000001</v>
      </c>
    </row>
    <row r="480" spans="1:19" x14ac:dyDescent="0.25">
      <c r="A480" t="s">
        <v>94</v>
      </c>
      <c r="B480" t="s">
        <v>95</v>
      </c>
      <c r="C480">
        <v>9</v>
      </c>
      <c r="D480">
        <v>7</v>
      </c>
      <c r="E480">
        <f t="shared" si="215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>
        <v>0.01</v>
      </c>
      <c r="M480">
        <v>3</v>
      </c>
      <c r="N480">
        <v>727.04526869999995</v>
      </c>
    </row>
    <row r="481" spans="1:28" x14ac:dyDescent="0.25">
      <c r="A481" t="s">
        <v>94</v>
      </c>
      <c r="B481" t="s">
        <v>95</v>
      </c>
      <c r="C481">
        <v>10</v>
      </c>
      <c r="D481">
        <v>7</v>
      </c>
      <c r="E481">
        <f t="shared" si="215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>
        <v>0.01</v>
      </c>
      <c r="M481">
        <v>3</v>
      </c>
      <c r="N481">
        <v>727.04530810000006</v>
      </c>
    </row>
    <row r="482" spans="1:28" x14ac:dyDescent="0.25">
      <c r="A482" t="s">
        <v>96</v>
      </c>
      <c r="B482" t="s">
        <v>97</v>
      </c>
      <c r="C482">
        <v>1</v>
      </c>
      <c r="D482">
        <v>2</v>
      </c>
      <c r="E482">
        <f t="shared" si="215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P482">
        <f>73.2*(1-EXP(-0.1*(E482)))</f>
        <v>13.268908874691732</v>
      </c>
      <c r="Q482">
        <f t="shared" ref="Q482" si="230">L482*(P482^M482)</f>
        <v>35.042646182029266</v>
      </c>
      <c r="R482">
        <f t="shared" ref="R482" si="231">Q482/20/5.7/3.65*1000</f>
        <v>84.216885801560352</v>
      </c>
      <c r="S482">
        <f t="shared" ref="S482" si="232">R482*2.65</f>
        <v>223.17474737413494</v>
      </c>
      <c r="U482" t="s">
        <v>219</v>
      </c>
    </row>
    <row r="483" spans="1:28" x14ac:dyDescent="0.25">
      <c r="A483" t="s">
        <v>96</v>
      </c>
      <c r="B483" t="s">
        <v>97</v>
      </c>
      <c r="C483">
        <v>2</v>
      </c>
      <c r="D483">
        <v>2</v>
      </c>
      <c r="E483">
        <f t="shared" si="215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P483">
        <f t="shared" ref="P483:P491" si="233">73.2*(1-EXP(-0.1*(E483)))</f>
        <v>24.132572630191202</v>
      </c>
      <c r="Q483">
        <f t="shared" ref="Q483:Q491" si="234">L483*(P483^M483)</f>
        <v>210.8152990674723</v>
      </c>
      <c r="R483">
        <f t="shared" ref="R483:R491" si="235">Q483/20/5.7/3.65*1000</f>
        <v>506.64575599007998</v>
      </c>
      <c r="S483">
        <f t="shared" ref="S483:S491" si="236">R483*2.65</f>
        <v>1342.6112533737119</v>
      </c>
    </row>
    <row r="484" spans="1:28" x14ac:dyDescent="0.25">
      <c r="A484" t="s">
        <v>96</v>
      </c>
      <c r="B484" t="s">
        <v>97</v>
      </c>
      <c r="C484">
        <v>3</v>
      </c>
      <c r="D484">
        <v>2</v>
      </c>
      <c r="E484">
        <f t="shared" si="215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P484">
        <f t="shared" si="233"/>
        <v>33.026988237917273</v>
      </c>
      <c r="Q484">
        <f t="shared" si="234"/>
        <v>540.37864051599934</v>
      </c>
      <c r="R484">
        <f t="shared" si="235"/>
        <v>1298.6749351502026</v>
      </c>
      <c r="S484">
        <f t="shared" si="236"/>
        <v>3441.4885781480366</v>
      </c>
    </row>
    <row r="485" spans="1:28" x14ac:dyDescent="0.25">
      <c r="A485" t="s">
        <v>96</v>
      </c>
      <c r="B485" t="s">
        <v>97</v>
      </c>
      <c r="C485">
        <v>4</v>
      </c>
      <c r="D485">
        <v>2</v>
      </c>
      <c r="E485">
        <f t="shared" si="215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P485">
        <f t="shared" si="233"/>
        <v>40.30911982661938</v>
      </c>
      <c r="Q485">
        <f t="shared" si="234"/>
        <v>982.42906970705906</v>
      </c>
      <c r="R485">
        <f t="shared" si="235"/>
        <v>2361.0407827614972</v>
      </c>
      <c r="S485">
        <f t="shared" si="236"/>
        <v>6256.7580743179678</v>
      </c>
    </row>
    <row r="486" spans="1:28" x14ac:dyDescent="0.25">
      <c r="A486" t="s">
        <v>96</v>
      </c>
      <c r="B486" t="s">
        <v>97</v>
      </c>
      <c r="C486">
        <v>5</v>
      </c>
      <c r="D486">
        <v>2</v>
      </c>
      <c r="E486">
        <f t="shared" si="215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P486">
        <f t="shared" si="233"/>
        <v>46.271224906250424</v>
      </c>
      <c r="Q486">
        <f t="shared" si="234"/>
        <v>1486.0186101607526</v>
      </c>
      <c r="R486">
        <f t="shared" si="235"/>
        <v>3571.3016346088743</v>
      </c>
      <c r="S486">
        <f t="shared" si="236"/>
        <v>9463.9493317135166</v>
      </c>
    </row>
    <row r="487" spans="1:28" x14ac:dyDescent="0.25">
      <c r="A487" t="s">
        <v>96</v>
      </c>
      <c r="B487" t="s">
        <v>97</v>
      </c>
      <c r="C487">
        <v>6</v>
      </c>
      <c r="D487">
        <v>2</v>
      </c>
      <c r="E487">
        <f t="shared" si="215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P487">
        <f t="shared" si="233"/>
        <v>51.152583688026816</v>
      </c>
      <c r="Q487">
        <f t="shared" si="234"/>
        <v>2007.677642740751</v>
      </c>
      <c r="R487">
        <f t="shared" si="235"/>
        <v>4824.9883267021169</v>
      </c>
      <c r="S487">
        <f t="shared" si="236"/>
        <v>12786.21906576061</v>
      </c>
    </row>
    <row r="488" spans="1:28" x14ac:dyDescent="0.25">
      <c r="A488" t="s">
        <v>96</v>
      </c>
      <c r="B488" t="s">
        <v>97</v>
      </c>
      <c r="C488">
        <v>7</v>
      </c>
      <c r="D488">
        <v>2</v>
      </c>
      <c r="E488">
        <f t="shared" si="215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P488">
        <f t="shared" si="233"/>
        <v>55.149102239474409</v>
      </c>
      <c r="Q488">
        <f t="shared" si="234"/>
        <v>2515.976614977496</v>
      </c>
      <c r="R488">
        <f t="shared" si="235"/>
        <v>6046.5672073479836</v>
      </c>
      <c r="S488">
        <f t="shared" si="236"/>
        <v>16023.403099472156</v>
      </c>
    </row>
    <row r="489" spans="1:28" x14ac:dyDescent="0.25">
      <c r="A489" t="s">
        <v>96</v>
      </c>
      <c r="B489" t="s">
        <v>97</v>
      </c>
      <c r="C489">
        <v>8</v>
      </c>
      <c r="D489">
        <v>2</v>
      </c>
      <c r="E489">
        <f t="shared" si="215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P489">
        <f t="shared" si="233"/>
        <v>58.421174882791227</v>
      </c>
      <c r="Q489">
        <f t="shared" si="234"/>
        <v>2990.9015578450121</v>
      </c>
      <c r="R489">
        <f t="shared" si="235"/>
        <v>7187.9393363254312</v>
      </c>
      <c r="S489">
        <f t="shared" si="236"/>
        <v>19048.039241262391</v>
      </c>
    </row>
    <row r="490" spans="1:28" x14ac:dyDescent="0.25">
      <c r="A490" t="s">
        <v>96</v>
      </c>
      <c r="B490" t="s">
        <v>97</v>
      </c>
      <c r="C490">
        <v>9</v>
      </c>
      <c r="D490">
        <v>2</v>
      </c>
      <c r="E490">
        <f t="shared" si="215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P490">
        <f t="shared" si="233"/>
        <v>61.100121382179864</v>
      </c>
      <c r="Q490">
        <f t="shared" si="234"/>
        <v>3421.5073565730559</v>
      </c>
      <c r="R490">
        <f t="shared" si="235"/>
        <v>8222.8006646792983</v>
      </c>
      <c r="S490">
        <f t="shared" si="236"/>
        <v>21790.421761400139</v>
      </c>
    </row>
    <row r="491" spans="1:28" x14ac:dyDescent="0.25">
      <c r="A491" t="s">
        <v>96</v>
      </c>
      <c r="B491" t="s">
        <v>97</v>
      </c>
      <c r="C491">
        <v>10</v>
      </c>
      <c r="D491">
        <v>2</v>
      </c>
      <c r="E491">
        <f t="shared" si="215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P491">
        <f t="shared" si="233"/>
        <v>63.293457267079951</v>
      </c>
      <c r="Q491">
        <f t="shared" si="234"/>
        <v>3803.362456432596</v>
      </c>
      <c r="R491">
        <f t="shared" si="235"/>
        <v>9140.5009767666306</v>
      </c>
      <c r="S491">
        <f t="shared" si="236"/>
        <v>24222.32758843157</v>
      </c>
    </row>
    <row r="492" spans="1:28" x14ac:dyDescent="0.25">
      <c r="A492" t="s">
        <v>98</v>
      </c>
      <c r="B492" t="s">
        <v>99</v>
      </c>
      <c r="C492">
        <v>1</v>
      </c>
      <c r="D492">
        <v>3</v>
      </c>
      <c r="E492">
        <f t="shared" si="215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U492" t="s">
        <v>422</v>
      </c>
      <c r="V492" t="s">
        <v>423</v>
      </c>
      <c r="W492" t="s">
        <v>424</v>
      </c>
      <c r="X492" t="s">
        <v>425</v>
      </c>
      <c r="Y492" t="s">
        <v>426</v>
      </c>
      <c r="Z492" t="s">
        <v>427</v>
      </c>
      <c r="AA492" t="s">
        <v>428</v>
      </c>
      <c r="AB492" t="s">
        <v>429</v>
      </c>
    </row>
    <row r="493" spans="1:28" x14ac:dyDescent="0.25">
      <c r="A493" t="s">
        <v>98</v>
      </c>
      <c r="B493" t="s">
        <v>99</v>
      </c>
      <c r="C493">
        <v>2</v>
      </c>
      <c r="D493">
        <v>3</v>
      </c>
      <c r="E493">
        <f t="shared" si="215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T493" t="s">
        <v>260</v>
      </c>
    </row>
    <row r="494" spans="1:28" x14ac:dyDescent="0.25">
      <c r="A494" t="s">
        <v>98</v>
      </c>
      <c r="B494" t="s">
        <v>99</v>
      </c>
      <c r="C494">
        <v>3</v>
      </c>
      <c r="D494">
        <v>3</v>
      </c>
      <c r="E494">
        <f t="shared" si="215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T494" t="s">
        <v>246</v>
      </c>
    </row>
    <row r="495" spans="1:28" x14ac:dyDescent="0.25">
      <c r="A495" t="s">
        <v>98</v>
      </c>
      <c r="B495" t="s">
        <v>99</v>
      </c>
      <c r="C495">
        <v>4</v>
      </c>
      <c r="D495">
        <v>3</v>
      </c>
      <c r="E495">
        <f t="shared" si="215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T495" t="s">
        <v>247</v>
      </c>
    </row>
    <row r="496" spans="1:28" x14ac:dyDescent="0.25">
      <c r="A496" t="s">
        <v>98</v>
      </c>
      <c r="B496" t="s">
        <v>99</v>
      </c>
      <c r="C496">
        <v>5</v>
      </c>
      <c r="D496">
        <v>3</v>
      </c>
      <c r="E496">
        <f t="shared" si="215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T496" t="s">
        <v>288</v>
      </c>
    </row>
    <row r="497" spans="1:21" x14ac:dyDescent="0.25">
      <c r="A497" t="s">
        <v>98</v>
      </c>
      <c r="B497" t="s">
        <v>99</v>
      </c>
      <c r="C497">
        <v>6</v>
      </c>
      <c r="D497">
        <v>3</v>
      </c>
      <c r="E497">
        <f t="shared" si="215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T497" t="s">
        <v>249</v>
      </c>
    </row>
    <row r="498" spans="1:21" x14ac:dyDescent="0.25">
      <c r="A498" t="s">
        <v>98</v>
      </c>
      <c r="B498" t="s">
        <v>99</v>
      </c>
      <c r="C498">
        <v>7</v>
      </c>
      <c r="D498">
        <v>3</v>
      </c>
      <c r="E498">
        <f t="shared" si="215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T498" t="s">
        <v>282</v>
      </c>
    </row>
    <row r="499" spans="1:21" x14ac:dyDescent="0.25">
      <c r="A499" t="s">
        <v>98</v>
      </c>
      <c r="B499" t="s">
        <v>99</v>
      </c>
      <c r="C499">
        <v>8</v>
      </c>
      <c r="D499">
        <v>3</v>
      </c>
      <c r="E499">
        <f t="shared" si="215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</row>
    <row r="500" spans="1:21" x14ac:dyDescent="0.25">
      <c r="A500" t="s">
        <v>98</v>
      </c>
      <c r="B500" t="s">
        <v>99</v>
      </c>
      <c r="C500">
        <v>9</v>
      </c>
      <c r="D500">
        <v>3</v>
      </c>
      <c r="E500">
        <f t="shared" si="215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</row>
    <row r="501" spans="1:21" x14ac:dyDescent="0.25">
      <c r="A501" t="s">
        <v>98</v>
      </c>
      <c r="B501" t="s">
        <v>99</v>
      </c>
      <c r="C501">
        <v>10</v>
      </c>
      <c r="D501">
        <v>3</v>
      </c>
      <c r="E501">
        <f t="shared" si="215"/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</row>
    <row r="502" spans="1:21" x14ac:dyDescent="0.25">
      <c r="A502" t="s">
        <v>100</v>
      </c>
      <c r="B502" t="s">
        <v>101</v>
      </c>
      <c r="C502">
        <v>1</v>
      </c>
      <c r="D502">
        <v>7</v>
      </c>
      <c r="E502">
        <f t="shared" si="21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>
        <v>0.01</v>
      </c>
      <c r="M502">
        <v>3</v>
      </c>
      <c r="N502">
        <v>707.50350370000001</v>
      </c>
    </row>
    <row r="503" spans="1:21" x14ac:dyDescent="0.25">
      <c r="A503" t="s">
        <v>100</v>
      </c>
      <c r="B503" t="s">
        <v>101</v>
      </c>
      <c r="C503">
        <v>2</v>
      </c>
      <c r="D503">
        <v>7</v>
      </c>
      <c r="E503">
        <f t="shared" si="21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>
        <v>0.01</v>
      </c>
      <c r="M503">
        <v>3</v>
      </c>
      <c r="N503">
        <v>726.6872836</v>
      </c>
    </row>
    <row r="504" spans="1:21" x14ac:dyDescent="0.25">
      <c r="A504" t="s">
        <v>100</v>
      </c>
      <c r="B504" t="s">
        <v>101</v>
      </c>
      <c r="C504">
        <v>3</v>
      </c>
      <c r="D504">
        <v>7</v>
      </c>
      <c r="E504">
        <f t="shared" si="21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>
        <v>0.01</v>
      </c>
      <c r="M504">
        <v>3</v>
      </c>
      <c r="N504">
        <v>727.03865089999999</v>
      </c>
    </row>
    <row r="505" spans="1:21" x14ac:dyDescent="0.25">
      <c r="A505" t="s">
        <v>100</v>
      </c>
      <c r="B505" t="s">
        <v>101</v>
      </c>
      <c r="C505">
        <v>4</v>
      </c>
      <c r="D505">
        <v>7</v>
      </c>
      <c r="E505">
        <f t="shared" si="21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>
        <v>0.01</v>
      </c>
      <c r="M505">
        <v>3</v>
      </c>
      <c r="N505">
        <v>727.04507169999999</v>
      </c>
    </row>
    <row r="506" spans="1:21" x14ac:dyDescent="0.25">
      <c r="A506" t="s">
        <v>100</v>
      </c>
      <c r="B506" t="s">
        <v>101</v>
      </c>
      <c r="C506">
        <v>5</v>
      </c>
      <c r="D506">
        <v>7</v>
      </c>
      <c r="E506">
        <f t="shared" si="21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>
        <v>0.01</v>
      </c>
      <c r="M506">
        <v>3</v>
      </c>
      <c r="N506">
        <v>727.04518989999997</v>
      </c>
    </row>
    <row r="507" spans="1:21" x14ac:dyDescent="0.25">
      <c r="A507" t="s">
        <v>100</v>
      </c>
      <c r="B507" t="s">
        <v>101</v>
      </c>
      <c r="C507">
        <v>6</v>
      </c>
      <c r="D507">
        <v>7</v>
      </c>
      <c r="E507">
        <f t="shared" si="21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>
        <v>0.01</v>
      </c>
      <c r="M507">
        <v>3</v>
      </c>
      <c r="N507">
        <v>727.04520960000002</v>
      </c>
    </row>
    <row r="508" spans="1:21" x14ac:dyDescent="0.25">
      <c r="A508" t="s">
        <v>100</v>
      </c>
      <c r="B508" t="s">
        <v>101</v>
      </c>
      <c r="C508">
        <v>7</v>
      </c>
      <c r="D508">
        <v>7</v>
      </c>
      <c r="E508">
        <f t="shared" si="21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>
        <v>0.01</v>
      </c>
      <c r="M508">
        <v>3</v>
      </c>
      <c r="N508">
        <v>727.04522929999996</v>
      </c>
    </row>
    <row r="509" spans="1:21" x14ac:dyDescent="0.25">
      <c r="A509" t="s">
        <v>100</v>
      </c>
      <c r="B509" t="s">
        <v>101</v>
      </c>
      <c r="C509">
        <v>8</v>
      </c>
      <c r="D509">
        <v>7</v>
      </c>
      <c r="E509">
        <f t="shared" si="21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>
        <v>0.01</v>
      </c>
      <c r="M509">
        <v>3</v>
      </c>
      <c r="N509">
        <v>727.04524900000001</v>
      </c>
    </row>
    <row r="510" spans="1:21" x14ac:dyDescent="0.25">
      <c r="A510" t="s">
        <v>100</v>
      </c>
      <c r="B510" t="s">
        <v>101</v>
      </c>
      <c r="C510">
        <v>9</v>
      </c>
      <c r="D510">
        <v>7</v>
      </c>
      <c r="E510">
        <f t="shared" si="21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>
        <v>0.01</v>
      </c>
      <c r="M510">
        <v>3</v>
      </c>
      <c r="N510">
        <v>727.04526869999995</v>
      </c>
    </row>
    <row r="511" spans="1:21" x14ac:dyDescent="0.25">
      <c r="A511" t="s">
        <v>100</v>
      </c>
      <c r="B511" t="s">
        <v>101</v>
      </c>
      <c r="C511">
        <v>10</v>
      </c>
      <c r="D511">
        <v>7</v>
      </c>
      <c r="E511">
        <f t="shared" si="21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>
        <v>0.01</v>
      </c>
      <c r="M511">
        <v>3</v>
      </c>
      <c r="N511">
        <v>727.04530810000006</v>
      </c>
    </row>
    <row r="512" spans="1:21" x14ac:dyDescent="0.25">
      <c r="A512" t="s">
        <v>102</v>
      </c>
      <c r="B512" t="s">
        <v>103</v>
      </c>
      <c r="C512">
        <v>1</v>
      </c>
      <c r="D512">
        <v>2</v>
      </c>
      <c r="E512">
        <f t="shared" si="21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P512">
        <f>111*(1-EXP(-0.13*(E512-0.22)))</f>
        <v>22.930154254913251</v>
      </c>
      <c r="Q512">
        <f t="shared" ref="Q512" si="237">L512*(P512^M512)</f>
        <v>156.66977937661682</v>
      </c>
      <c r="R512">
        <f t="shared" ref="R512" si="238">Q512/20/5.7/3.65*1000</f>
        <v>376.51953707430141</v>
      </c>
      <c r="S512">
        <f t="shared" ref="S512" si="239">R512*2.65</f>
        <v>997.77677324689876</v>
      </c>
      <c r="U512" t="s">
        <v>220</v>
      </c>
    </row>
    <row r="513" spans="1:21" x14ac:dyDescent="0.25">
      <c r="A513" t="s">
        <v>102</v>
      </c>
      <c r="B513" t="s">
        <v>103</v>
      </c>
      <c r="C513">
        <v>2</v>
      </c>
      <c r="D513">
        <v>2</v>
      </c>
      <c r="E513">
        <f t="shared" si="21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P513">
        <f t="shared" ref="P513:P521" si="240">111*(1-EXP(-0.13*(E513-0.22)))</f>
        <v>43.093605776775398</v>
      </c>
      <c r="Q513">
        <f t="shared" ref="Q513:Q521" si="241">L513*(P513^M513)</f>
        <v>1107.6521425180997</v>
      </c>
      <c r="R513">
        <f t="shared" ref="R513:R521" si="242">Q513/20/5.7/3.65*1000</f>
        <v>2661.9854422448925</v>
      </c>
      <c r="S513">
        <f t="shared" ref="S513:S521" si="243">R513*2.65</f>
        <v>7054.2614219489651</v>
      </c>
    </row>
    <row r="514" spans="1:21" x14ac:dyDescent="0.25">
      <c r="A514" t="s">
        <v>102</v>
      </c>
      <c r="B514" t="s">
        <v>103</v>
      </c>
      <c r="C514">
        <v>3</v>
      </c>
      <c r="D514">
        <v>2</v>
      </c>
      <c r="E514">
        <f t="shared" si="21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P514">
        <f t="shared" si="240"/>
        <v>58.640667047980536</v>
      </c>
      <c r="Q514">
        <f t="shared" si="241"/>
        <v>2878.327459969747</v>
      </c>
      <c r="R514">
        <f t="shared" si="242"/>
        <v>6917.3935591678619</v>
      </c>
      <c r="S514">
        <f t="shared" si="243"/>
        <v>18331.092931794832</v>
      </c>
    </row>
    <row r="515" spans="1:21" x14ac:dyDescent="0.25">
      <c r="A515" t="s">
        <v>102</v>
      </c>
      <c r="B515" t="s">
        <v>103</v>
      </c>
      <c r="C515">
        <v>4</v>
      </c>
      <c r="D515">
        <v>2</v>
      </c>
      <c r="E515">
        <f t="shared" ref="E515:E578" si="244">C515*D515</f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P515">
        <f t="shared" si="240"/>
        <v>70.62825329572847</v>
      </c>
      <c r="Q515">
        <f t="shared" si="241"/>
        <v>5123.38331347024</v>
      </c>
      <c r="R515">
        <f t="shared" si="242"/>
        <v>12312.865449339677</v>
      </c>
      <c r="S515">
        <f t="shared" si="243"/>
        <v>32629.093440750145</v>
      </c>
    </row>
    <row r="516" spans="1:21" x14ac:dyDescent="0.25">
      <c r="A516" t="s">
        <v>102</v>
      </c>
      <c r="B516" t="s">
        <v>103</v>
      </c>
      <c r="C516">
        <v>5</v>
      </c>
      <c r="D516">
        <v>2</v>
      </c>
      <c r="E516">
        <f t="shared" si="244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P516">
        <f t="shared" si="240"/>
        <v>79.871300682011537</v>
      </c>
      <c r="Q516">
        <f t="shared" si="241"/>
        <v>7501.2726572146157</v>
      </c>
      <c r="R516">
        <f t="shared" si="242"/>
        <v>18027.571875065165</v>
      </c>
      <c r="S516">
        <f t="shared" si="243"/>
        <v>47773.065468922687</v>
      </c>
    </row>
    <row r="517" spans="1:21" x14ac:dyDescent="0.25">
      <c r="A517" t="s">
        <v>102</v>
      </c>
      <c r="B517" t="s">
        <v>103</v>
      </c>
      <c r="C517">
        <v>6</v>
      </c>
      <c r="D517">
        <v>2</v>
      </c>
      <c r="E517">
        <f t="shared" si="244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P517">
        <f t="shared" si="240"/>
        <v>86.998167026862603</v>
      </c>
      <c r="Q517">
        <f t="shared" si="241"/>
        <v>9776.9844196191934</v>
      </c>
      <c r="R517">
        <f t="shared" si="242"/>
        <v>23496.71814376158</v>
      </c>
      <c r="S517">
        <f t="shared" si="243"/>
        <v>62266.303080968188</v>
      </c>
    </row>
    <row r="518" spans="1:21" x14ac:dyDescent="0.25">
      <c r="A518" t="s">
        <v>102</v>
      </c>
      <c r="B518" t="s">
        <v>103</v>
      </c>
      <c r="C518">
        <v>7</v>
      </c>
      <c r="D518">
        <v>2</v>
      </c>
      <c r="E518">
        <f t="shared" si="244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P518">
        <f t="shared" si="240"/>
        <v>92.493348623870091</v>
      </c>
      <c r="Q518">
        <f t="shared" si="241"/>
        <v>11821.325186971071</v>
      </c>
      <c r="R518">
        <f t="shared" si="242"/>
        <v>28409.817800939851</v>
      </c>
      <c r="S518">
        <f t="shared" si="243"/>
        <v>75286.017172490596</v>
      </c>
    </row>
    <row r="519" spans="1:21" x14ac:dyDescent="0.25">
      <c r="A519" t="s">
        <v>102</v>
      </c>
      <c r="B519" t="s">
        <v>103</v>
      </c>
      <c r="C519">
        <v>8</v>
      </c>
      <c r="D519">
        <v>2</v>
      </c>
      <c r="E519">
        <f t="shared" si="244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P519">
        <f t="shared" si="240"/>
        <v>96.73041710852128</v>
      </c>
      <c r="Q519">
        <f t="shared" si="241"/>
        <v>13582.167836600664</v>
      </c>
      <c r="R519">
        <f t="shared" si="242"/>
        <v>32641.595377555062</v>
      </c>
      <c r="S519">
        <f t="shared" si="243"/>
        <v>86500.227750520906</v>
      </c>
    </row>
    <row r="520" spans="1:21" x14ac:dyDescent="0.25">
      <c r="A520" t="s">
        <v>102</v>
      </c>
      <c r="B520" t="s">
        <v>103</v>
      </c>
      <c r="C520">
        <v>9</v>
      </c>
      <c r="D520">
        <v>2</v>
      </c>
      <c r="E520">
        <f t="shared" si="244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P520">
        <f t="shared" si="240"/>
        <v>99.997415482769895</v>
      </c>
      <c r="Q520">
        <f t="shared" si="241"/>
        <v>15055.279034998446</v>
      </c>
      <c r="R520">
        <f t="shared" si="242"/>
        <v>36181.877036766273</v>
      </c>
      <c r="S520">
        <f t="shared" si="243"/>
        <v>95881.974147430621</v>
      </c>
    </row>
    <row r="521" spans="1:21" x14ac:dyDescent="0.25">
      <c r="A521" t="s">
        <v>102</v>
      </c>
      <c r="B521" t="s">
        <v>103</v>
      </c>
      <c r="C521">
        <v>10</v>
      </c>
      <c r="D521">
        <v>2</v>
      </c>
      <c r="E521">
        <f t="shared" si="244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P521">
        <f t="shared" si="240"/>
        <v>102.51643976005195</v>
      </c>
      <c r="Q521">
        <f t="shared" si="241"/>
        <v>16262.357460260959</v>
      </c>
      <c r="R521">
        <f t="shared" si="242"/>
        <v>39082.810526942943</v>
      </c>
      <c r="S521">
        <f t="shared" si="243"/>
        <v>103569.44789639879</v>
      </c>
    </row>
    <row r="522" spans="1:21" x14ac:dyDescent="0.25">
      <c r="A522" t="s">
        <v>104</v>
      </c>
      <c r="B522" t="s">
        <v>105</v>
      </c>
      <c r="C522">
        <v>1</v>
      </c>
      <c r="D522">
        <v>1</v>
      </c>
      <c r="E522">
        <f t="shared" si="244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P522">
        <f>136*(1-EXP(-0.1*(E522)))</f>
        <v>12.942111147109506</v>
      </c>
      <c r="Q522">
        <f t="shared" ref="Q522" si="245">L522*(P522^M522)</f>
        <v>25.171327616078905</v>
      </c>
      <c r="R522">
        <f t="shared" ref="R522" si="246">Q522/20/5.7/3.65*1000</f>
        <v>60.493457380627028</v>
      </c>
      <c r="S522">
        <f t="shared" ref="S522" si="247">R522*2.65</f>
        <v>160.30766205866161</v>
      </c>
      <c r="U522" t="s">
        <v>219</v>
      </c>
    </row>
    <row r="523" spans="1:21" x14ac:dyDescent="0.25">
      <c r="A523" t="s">
        <v>104</v>
      </c>
      <c r="B523" t="s">
        <v>105</v>
      </c>
      <c r="C523">
        <v>2</v>
      </c>
      <c r="D523">
        <v>1</v>
      </c>
      <c r="E523">
        <f t="shared" si="244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P523">
        <f t="shared" ref="P523:P531" si="248">136*(1-EXP(-0.1*(E523)))</f>
        <v>24.652617581394473</v>
      </c>
      <c r="Q523">
        <f t="shared" ref="Q523:Q531" si="249">L523*(P523^M523)</f>
        <v>163.11506433652227</v>
      </c>
      <c r="R523">
        <f t="shared" ref="R523:R531" si="250">Q523/20/5.7/3.65*1000</f>
        <v>392.00928703802515</v>
      </c>
      <c r="S523">
        <f t="shared" ref="S523:S531" si="251">R523*2.65</f>
        <v>1038.8246106507665</v>
      </c>
    </row>
    <row r="524" spans="1:21" x14ac:dyDescent="0.25">
      <c r="A524" t="s">
        <v>104</v>
      </c>
      <c r="B524" t="s">
        <v>105</v>
      </c>
      <c r="C524">
        <v>3</v>
      </c>
      <c r="D524">
        <v>1</v>
      </c>
      <c r="E524">
        <f t="shared" si="244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P524">
        <f t="shared" si="248"/>
        <v>35.248721987286366</v>
      </c>
      <c r="Q524">
        <f t="shared" si="249"/>
        <v>460.05213204372916</v>
      </c>
      <c r="R524">
        <f t="shared" si="250"/>
        <v>1105.6287720349176</v>
      </c>
      <c r="S524">
        <f t="shared" si="251"/>
        <v>2929.9162458925316</v>
      </c>
    </row>
    <row r="525" spans="1:21" x14ac:dyDescent="0.25">
      <c r="A525" t="s">
        <v>104</v>
      </c>
      <c r="B525" t="s">
        <v>105</v>
      </c>
      <c r="C525">
        <v>4</v>
      </c>
      <c r="D525">
        <v>1</v>
      </c>
      <c r="E525">
        <f t="shared" si="244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P525">
        <f t="shared" si="248"/>
        <v>44.83647373915305</v>
      </c>
      <c r="Q525">
        <f t="shared" si="249"/>
        <v>924.32023765543681</v>
      </c>
      <c r="R525">
        <f t="shared" si="250"/>
        <v>2221.3896603110716</v>
      </c>
      <c r="S525">
        <f t="shared" si="251"/>
        <v>5886.6825998243394</v>
      </c>
    </row>
    <row r="526" spans="1:21" x14ac:dyDescent="0.25">
      <c r="A526" t="s">
        <v>104</v>
      </c>
      <c r="B526" t="s">
        <v>105</v>
      </c>
      <c r="C526">
        <v>5</v>
      </c>
      <c r="D526">
        <v>1</v>
      </c>
      <c r="E526">
        <f t="shared" si="244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P526">
        <f t="shared" si="248"/>
        <v>53.511830279081856</v>
      </c>
      <c r="Q526">
        <f t="shared" si="249"/>
        <v>1543.8165596502884</v>
      </c>
      <c r="R526">
        <f t="shared" si="250"/>
        <v>3710.2056228077104</v>
      </c>
      <c r="S526">
        <f t="shared" si="251"/>
        <v>9832.0449004404327</v>
      </c>
    </row>
    <row r="527" spans="1:21" x14ac:dyDescent="0.25">
      <c r="A527" t="s">
        <v>104</v>
      </c>
      <c r="B527" t="s">
        <v>105</v>
      </c>
      <c r="C527">
        <v>6</v>
      </c>
      <c r="D527">
        <v>1</v>
      </c>
      <c r="E527">
        <f t="shared" si="244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P527">
        <f t="shared" si="248"/>
        <v>61.361617491212414</v>
      </c>
      <c r="Q527">
        <f t="shared" si="249"/>
        <v>2296.1062271517753</v>
      </c>
      <c r="R527">
        <f t="shared" si="250"/>
        <v>5518.1596422777584</v>
      </c>
      <c r="S527">
        <f t="shared" si="251"/>
        <v>14623.123052036059</v>
      </c>
    </row>
    <row r="528" spans="1:21" x14ac:dyDescent="0.25">
      <c r="A528" t="s">
        <v>104</v>
      </c>
      <c r="B528" t="s">
        <v>105</v>
      </c>
      <c r="C528">
        <v>7</v>
      </c>
      <c r="D528">
        <v>1</v>
      </c>
      <c r="E528">
        <f t="shared" si="244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P528">
        <f t="shared" si="248"/>
        <v>68.464398684368319</v>
      </c>
      <c r="Q528">
        <f t="shared" si="249"/>
        <v>3154.5627713873805</v>
      </c>
      <c r="R528">
        <f t="shared" si="250"/>
        <v>7581.2611665161767</v>
      </c>
      <c r="S528">
        <f t="shared" si="251"/>
        <v>20090.342091267867</v>
      </c>
    </row>
    <row r="529" spans="1:21" x14ac:dyDescent="0.25">
      <c r="A529" t="s">
        <v>104</v>
      </c>
      <c r="B529" t="s">
        <v>105</v>
      </c>
      <c r="C529">
        <v>8</v>
      </c>
      <c r="D529">
        <v>1</v>
      </c>
      <c r="E529">
        <f t="shared" si="244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P529">
        <f t="shared" si="248"/>
        <v>74.891260880057871</v>
      </c>
      <c r="Q529">
        <f t="shared" si="249"/>
        <v>4092.0560363752252</v>
      </c>
      <c r="R529">
        <f t="shared" si="250"/>
        <v>9834.3091477414673</v>
      </c>
      <c r="S529">
        <f t="shared" si="251"/>
        <v>26060.919241514886</v>
      </c>
    </row>
    <row r="530" spans="1:21" x14ac:dyDescent="0.25">
      <c r="A530" t="s">
        <v>104</v>
      </c>
      <c r="B530" t="s">
        <v>105</v>
      </c>
      <c r="C530">
        <v>9</v>
      </c>
      <c r="D530">
        <v>1</v>
      </c>
      <c r="E530">
        <f t="shared" si="244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P530">
        <f t="shared" si="248"/>
        <v>80.70652627527852</v>
      </c>
      <c r="Q530">
        <f t="shared" si="249"/>
        <v>5083.0731391647432</v>
      </c>
      <c r="R530">
        <f t="shared" si="250"/>
        <v>12215.989279415388</v>
      </c>
      <c r="S530">
        <f t="shared" si="251"/>
        <v>32372.371590450777</v>
      </c>
    </row>
    <row r="531" spans="1:21" x14ac:dyDescent="0.25">
      <c r="A531" t="s">
        <v>104</v>
      </c>
      <c r="B531" t="s">
        <v>105</v>
      </c>
      <c r="C531">
        <v>10</v>
      </c>
      <c r="D531">
        <v>1</v>
      </c>
      <c r="E531">
        <f t="shared" si="244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P531">
        <f t="shared" si="248"/>
        <v>85.968396000683839</v>
      </c>
      <c r="Q531">
        <f t="shared" si="249"/>
        <v>6104.8338399565846</v>
      </c>
      <c r="R531">
        <f t="shared" si="250"/>
        <v>14671.554530056677</v>
      </c>
      <c r="S531">
        <f t="shared" si="251"/>
        <v>38879.619504650196</v>
      </c>
    </row>
    <row r="532" spans="1:21" x14ac:dyDescent="0.25">
      <c r="A532" t="s">
        <v>106</v>
      </c>
      <c r="B532" t="s">
        <v>107</v>
      </c>
      <c r="C532">
        <v>1</v>
      </c>
      <c r="D532">
        <v>2</v>
      </c>
      <c r="E532">
        <f t="shared" si="244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P532">
        <f>62.2*(1-EXP(-0.31*(E532+0.05)))</f>
        <v>29.25448950077212</v>
      </c>
      <c r="Q532">
        <f t="shared" ref="Q532" si="252">L532*(P532^M532)</f>
        <v>350.51419254962514</v>
      </c>
      <c r="R532">
        <f t="shared" ref="R532" si="253">Q532/20/5.7/3.65*1000</f>
        <v>842.37969850907257</v>
      </c>
      <c r="S532">
        <f t="shared" ref="S532" si="254">R532*2.65</f>
        <v>2232.3062010490421</v>
      </c>
      <c r="U532" t="s">
        <v>221</v>
      </c>
    </row>
    <row r="533" spans="1:21" x14ac:dyDescent="0.25">
      <c r="A533" t="s">
        <v>106</v>
      </c>
      <c r="B533" t="s">
        <v>107</v>
      </c>
      <c r="C533">
        <v>2</v>
      </c>
      <c r="D533">
        <v>2</v>
      </c>
      <c r="E533">
        <f t="shared" si="244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P533">
        <f t="shared" ref="P533:P541" si="255">62.2*(1-EXP(-0.31*(E533+0.05)))</f>
        <v>44.477145883223415</v>
      </c>
      <c r="Q533">
        <f t="shared" ref="Q533:Q541" si="256">L533*(P533^M533)</f>
        <v>1231.7959377121272</v>
      </c>
      <c r="R533">
        <f t="shared" ref="R533:R541" si="257">Q533/20/5.7/3.65*1000</f>
        <v>2960.3363078878328</v>
      </c>
      <c r="S533">
        <f t="shared" ref="S533:S541" si="258">R533*2.65</f>
        <v>7844.8912159027568</v>
      </c>
    </row>
    <row r="534" spans="1:21" x14ac:dyDescent="0.25">
      <c r="A534" t="s">
        <v>106</v>
      </c>
      <c r="B534" t="s">
        <v>107</v>
      </c>
      <c r="C534">
        <v>3</v>
      </c>
      <c r="D534">
        <v>2</v>
      </c>
      <c r="E534">
        <f t="shared" si="244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P534">
        <f t="shared" si="255"/>
        <v>52.666089209578161</v>
      </c>
      <c r="Q534">
        <f t="shared" si="256"/>
        <v>2045.1315425715502</v>
      </c>
      <c r="R534">
        <f t="shared" si="257"/>
        <v>4915.0001023108625</v>
      </c>
      <c r="S534">
        <f t="shared" si="258"/>
        <v>13024.750271123785</v>
      </c>
    </row>
    <row r="535" spans="1:21" x14ac:dyDescent="0.25">
      <c r="A535" t="s">
        <v>106</v>
      </c>
      <c r="B535" t="s">
        <v>107</v>
      </c>
      <c r="C535">
        <v>4</v>
      </c>
      <c r="D535">
        <v>2</v>
      </c>
      <c r="E535">
        <f t="shared" si="244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P535">
        <f t="shared" si="255"/>
        <v>57.071285721768724</v>
      </c>
      <c r="Q535">
        <f t="shared" si="256"/>
        <v>2602.4416775725908</v>
      </c>
      <c r="R535">
        <f t="shared" si="257"/>
        <v>6254.3659638851022</v>
      </c>
      <c r="S535">
        <f t="shared" si="258"/>
        <v>16574.069804295519</v>
      </c>
    </row>
    <row r="536" spans="1:21" x14ac:dyDescent="0.25">
      <c r="A536" t="s">
        <v>106</v>
      </c>
      <c r="B536" t="s">
        <v>107</v>
      </c>
      <c r="C536">
        <v>5</v>
      </c>
      <c r="D536">
        <v>2</v>
      </c>
      <c r="E536">
        <f t="shared" si="244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P536">
        <f t="shared" si="255"/>
        <v>59.441036682013106</v>
      </c>
      <c r="Q536">
        <f t="shared" si="256"/>
        <v>2940.2696501024207</v>
      </c>
      <c r="R536">
        <f t="shared" si="257"/>
        <v>7066.257270133191</v>
      </c>
      <c r="S536">
        <f t="shared" si="258"/>
        <v>18725.581765852956</v>
      </c>
    </row>
    <row r="537" spans="1:21" x14ac:dyDescent="0.25">
      <c r="A537" t="s">
        <v>106</v>
      </c>
      <c r="B537" t="s">
        <v>107</v>
      </c>
      <c r="C537">
        <v>6</v>
      </c>
      <c r="D537">
        <v>2</v>
      </c>
      <c r="E537">
        <f t="shared" si="244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P537">
        <f t="shared" si="255"/>
        <v>60.715831029561201</v>
      </c>
      <c r="Q537">
        <f t="shared" si="256"/>
        <v>3133.5300703345247</v>
      </c>
      <c r="R537">
        <f t="shared" si="257"/>
        <v>7530.7139397609344</v>
      </c>
      <c r="S537">
        <f t="shared" si="258"/>
        <v>19956.391940366477</v>
      </c>
    </row>
    <row r="538" spans="1:21" x14ac:dyDescent="0.25">
      <c r="A538" t="s">
        <v>106</v>
      </c>
      <c r="B538" t="s">
        <v>107</v>
      </c>
      <c r="C538">
        <v>7</v>
      </c>
      <c r="D538">
        <v>2</v>
      </c>
      <c r="E538">
        <f t="shared" si="244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P538">
        <f t="shared" si="255"/>
        <v>61.401599557901832</v>
      </c>
      <c r="Q538">
        <f t="shared" si="256"/>
        <v>3240.9108939090565</v>
      </c>
      <c r="R538">
        <f t="shared" si="257"/>
        <v>7788.7788846648809</v>
      </c>
      <c r="S538">
        <f t="shared" si="258"/>
        <v>20640.264044361935</v>
      </c>
    </row>
    <row r="539" spans="1:21" x14ac:dyDescent="0.25">
      <c r="A539" t="s">
        <v>106</v>
      </c>
      <c r="B539" t="s">
        <v>107</v>
      </c>
      <c r="C539">
        <v>8</v>
      </c>
      <c r="D539">
        <v>2</v>
      </c>
      <c r="E539">
        <f t="shared" si="244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P539">
        <f t="shared" si="255"/>
        <v>61.770504923200164</v>
      </c>
      <c r="Q539">
        <f t="shared" si="256"/>
        <v>3299.6774570688749</v>
      </c>
      <c r="R539">
        <f t="shared" si="257"/>
        <v>7930.0107115329847</v>
      </c>
      <c r="S539">
        <f t="shared" si="258"/>
        <v>21014.528385562407</v>
      </c>
    </row>
    <row r="540" spans="1:21" x14ac:dyDescent="0.25">
      <c r="A540" t="s">
        <v>106</v>
      </c>
      <c r="B540" t="s">
        <v>107</v>
      </c>
      <c r="C540">
        <v>9</v>
      </c>
      <c r="D540">
        <v>2</v>
      </c>
      <c r="E540">
        <f t="shared" si="244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P540">
        <f t="shared" si="255"/>
        <v>61.968955512461228</v>
      </c>
      <c r="Q540">
        <f t="shared" si="256"/>
        <v>3331.5824387885464</v>
      </c>
      <c r="R540">
        <f t="shared" si="257"/>
        <v>8006.686947340896</v>
      </c>
      <c r="S540">
        <f t="shared" si="258"/>
        <v>21217.720410453374</v>
      </c>
    </row>
    <row r="541" spans="1:21" x14ac:dyDescent="0.25">
      <c r="A541" t="s">
        <v>106</v>
      </c>
      <c r="B541" t="s">
        <v>107</v>
      </c>
      <c r="C541">
        <v>10</v>
      </c>
      <c r="D541">
        <v>2</v>
      </c>
      <c r="E541">
        <f t="shared" si="244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P541">
        <f t="shared" si="255"/>
        <v>62.075710903091611</v>
      </c>
      <c r="Q541">
        <f t="shared" si="256"/>
        <v>3348.8303064528977</v>
      </c>
      <c r="R541">
        <f t="shared" si="257"/>
        <v>8048.1382034436365</v>
      </c>
      <c r="S541">
        <f t="shared" si="258"/>
        <v>21327.566239125637</v>
      </c>
    </row>
    <row r="542" spans="1:21" x14ac:dyDescent="0.25">
      <c r="A542" t="s">
        <v>108</v>
      </c>
      <c r="B542" t="s">
        <v>109</v>
      </c>
      <c r="C542">
        <v>1</v>
      </c>
      <c r="D542">
        <v>2</v>
      </c>
      <c r="E542">
        <f t="shared" si="244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P542">
        <f>158*(1-EXP(-0.043*(E542)))</f>
        <v>13.020111467216152</v>
      </c>
      <c r="Q542">
        <f t="shared" ref="Q542" si="259">L542*(P542^M542)</f>
        <v>20.276843800880997</v>
      </c>
      <c r="R542">
        <f t="shared" ref="R542" si="260">Q542/20/5.7/3.65*1000</f>
        <v>48.730698872581094</v>
      </c>
      <c r="S542">
        <f t="shared" ref="S542" si="261">R542*2.65</f>
        <v>129.1363520123399</v>
      </c>
      <c r="U542" t="s">
        <v>222</v>
      </c>
    </row>
    <row r="543" spans="1:21" x14ac:dyDescent="0.25">
      <c r="A543" t="s">
        <v>108</v>
      </c>
      <c r="B543" t="s">
        <v>109</v>
      </c>
      <c r="C543">
        <v>2</v>
      </c>
      <c r="D543">
        <v>2</v>
      </c>
      <c r="E543">
        <f t="shared" si="244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P543">
        <f t="shared" ref="P543:P551" si="262">158*(1-EXP(-0.043*(E543)))</f>
        <v>24.967290639377016</v>
      </c>
      <c r="Q543">
        <f t="shared" ref="Q543:Q551" si="263">L543*(P543^M543)</f>
        <v>132.23295204481903</v>
      </c>
      <c r="R543">
        <f t="shared" ref="R543:R551" si="264">Q543/20/5.7/3.65*1000</f>
        <v>317.79128104979344</v>
      </c>
      <c r="S543">
        <f t="shared" ref="S543:S551" si="265">R543*2.65</f>
        <v>842.1468947819526</v>
      </c>
    </row>
    <row r="544" spans="1:21" x14ac:dyDescent="0.25">
      <c r="A544" t="s">
        <v>108</v>
      </c>
      <c r="B544" t="s">
        <v>109</v>
      </c>
      <c r="C544">
        <v>3</v>
      </c>
      <c r="D544">
        <v>2</v>
      </c>
      <c r="E544">
        <f t="shared" si="244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P544">
        <f t="shared" si="262"/>
        <v>35.929953327105366</v>
      </c>
      <c r="Q544">
        <f t="shared" si="263"/>
        <v>377.24646058580981</v>
      </c>
      <c r="R544">
        <f t="shared" si="264"/>
        <v>906.624514745998</v>
      </c>
      <c r="S544">
        <f t="shared" si="265"/>
        <v>2402.5549640768945</v>
      </c>
    </row>
    <row r="545" spans="1:21" x14ac:dyDescent="0.25">
      <c r="A545" t="s">
        <v>108</v>
      </c>
      <c r="B545" t="s">
        <v>109</v>
      </c>
      <c r="C545">
        <v>4</v>
      </c>
      <c r="D545">
        <v>2</v>
      </c>
      <c r="E545">
        <f t="shared" si="244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P545">
        <f t="shared" si="262"/>
        <v>45.989229368177291</v>
      </c>
      <c r="Q545">
        <f t="shared" si="263"/>
        <v>767.99726584738755</v>
      </c>
      <c r="R545">
        <f t="shared" si="264"/>
        <v>1845.703594922825</v>
      </c>
      <c r="S545">
        <f t="shared" si="265"/>
        <v>4891.1145265454861</v>
      </c>
    </row>
    <row r="546" spans="1:21" x14ac:dyDescent="0.25">
      <c r="A546" t="s">
        <v>108</v>
      </c>
      <c r="B546" t="s">
        <v>109</v>
      </c>
      <c r="C546">
        <v>5</v>
      </c>
      <c r="D546">
        <v>2</v>
      </c>
      <c r="E546">
        <f t="shared" si="244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P546">
        <f t="shared" si="262"/>
        <v>55.219563033715971</v>
      </c>
      <c r="Q546">
        <f t="shared" si="263"/>
        <v>1300.5820447465842</v>
      </c>
      <c r="R546">
        <f t="shared" si="264"/>
        <v>3125.6477883840048</v>
      </c>
      <c r="S546">
        <f t="shared" si="265"/>
        <v>8282.9666392176132</v>
      </c>
    </row>
    <row r="547" spans="1:21" x14ac:dyDescent="0.25">
      <c r="A547" t="s">
        <v>108</v>
      </c>
      <c r="B547" t="s">
        <v>109</v>
      </c>
      <c r="C547">
        <v>6</v>
      </c>
      <c r="D547">
        <v>2</v>
      </c>
      <c r="E547">
        <f t="shared" si="244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P547">
        <f t="shared" si="262"/>
        <v>63.689263957451438</v>
      </c>
      <c r="Q547">
        <f t="shared" si="263"/>
        <v>1961.6465330109577</v>
      </c>
      <c r="R547">
        <f t="shared" si="264"/>
        <v>4714.3632131962449</v>
      </c>
      <c r="S547">
        <f t="shared" si="265"/>
        <v>12493.062514970048</v>
      </c>
    </row>
    <row r="548" spans="1:21" x14ac:dyDescent="0.25">
      <c r="A548" t="s">
        <v>108</v>
      </c>
      <c r="B548" t="s">
        <v>109</v>
      </c>
      <c r="C548">
        <v>7</v>
      </c>
      <c r="D548">
        <v>2</v>
      </c>
      <c r="E548">
        <f t="shared" si="244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P548">
        <f t="shared" si="262"/>
        <v>71.461012665231053</v>
      </c>
      <c r="Q548">
        <f t="shared" si="263"/>
        <v>2732.9344287040649</v>
      </c>
      <c r="R548">
        <f t="shared" si="264"/>
        <v>6567.9750749917439</v>
      </c>
      <c r="S548">
        <f t="shared" si="265"/>
        <v>17405.133948728122</v>
      </c>
    </row>
    <row r="549" spans="1:21" x14ac:dyDescent="0.25">
      <c r="A549" t="s">
        <v>108</v>
      </c>
      <c r="B549" t="s">
        <v>109</v>
      </c>
      <c r="C549">
        <v>8</v>
      </c>
      <c r="D549">
        <v>2</v>
      </c>
      <c r="E549">
        <f t="shared" si="244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P549">
        <f t="shared" si="262"/>
        <v>78.592324445982314</v>
      </c>
      <c r="Q549">
        <f t="shared" si="263"/>
        <v>3594.2211705995564</v>
      </c>
      <c r="R549">
        <f t="shared" si="264"/>
        <v>8637.8783239595214</v>
      </c>
      <c r="S549">
        <f t="shared" si="265"/>
        <v>22890.377558492732</v>
      </c>
    </row>
    <row r="550" spans="1:21" x14ac:dyDescent="0.25">
      <c r="A550" t="s">
        <v>108</v>
      </c>
      <c r="B550" t="s">
        <v>109</v>
      </c>
      <c r="C550">
        <v>9</v>
      </c>
      <c r="D550">
        <v>2</v>
      </c>
      <c r="E550">
        <f t="shared" si="244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P550">
        <f t="shared" si="262"/>
        <v>85.135974997031965</v>
      </c>
      <c r="Q550">
        <f t="shared" si="263"/>
        <v>4525.1791917625033</v>
      </c>
      <c r="R550">
        <f t="shared" si="264"/>
        <v>10875.220359919498</v>
      </c>
      <c r="S550">
        <f t="shared" si="265"/>
        <v>28819.33395378667</v>
      </c>
    </row>
    <row r="551" spans="1:21" x14ac:dyDescent="0.25">
      <c r="A551" t="s">
        <v>108</v>
      </c>
      <c r="B551" t="s">
        <v>109</v>
      </c>
      <c r="C551">
        <v>10</v>
      </c>
      <c r="D551">
        <v>2</v>
      </c>
      <c r="E551">
        <f t="shared" si="244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P551">
        <f t="shared" si="262"/>
        <v>91.140390993795677</v>
      </c>
      <c r="Q551">
        <f t="shared" si="263"/>
        <v>5506.5218729766148</v>
      </c>
      <c r="R551">
        <f t="shared" si="264"/>
        <v>13233.650259496793</v>
      </c>
      <c r="S551">
        <f t="shared" si="265"/>
        <v>35069.1731876665</v>
      </c>
    </row>
    <row r="552" spans="1:21" x14ac:dyDescent="0.25">
      <c r="A552" t="s">
        <v>110</v>
      </c>
      <c r="B552" t="s">
        <v>111</v>
      </c>
      <c r="C552">
        <v>1</v>
      </c>
      <c r="D552">
        <v>2</v>
      </c>
      <c r="E552">
        <f t="shared" si="244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P552">
        <f>45.7*(1-EXP(-0.2*(E552)))</f>
        <v>15.066373896171283</v>
      </c>
      <c r="Q552">
        <f t="shared" ref="Q552" si="266">L552*(P552^M552)</f>
        <v>36.505086715089078</v>
      </c>
      <c r="R552">
        <f t="shared" ref="R552" si="267">Q552/20/5.7/3.65*1000</f>
        <v>87.731522987476765</v>
      </c>
      <c r="S552">
        <f t="shared" ref="S552" si="268">R552*2.65</f>
        <v>232.48853591681342</v>
      </c>
      <c r="U552" t="s">
        <v>219</v>
      </c>
    </row>
    <row r="553" spans="1:21" x14ac:dyDescent="0.25">
      <c r="A553" t="s">
        <v>110</v>
      </c>
      <c r="B553" t="s">
        <v>111</v>
      </c>
      <c r="C553">
        <v>2</v>
      </c>
      <c r="D553">
        <v>2</v>
      </c>
      <c r="E553">
        <f t="shared" si="244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P553">
        <f t="shared" ref="P553:P561" si="269">45.7*(1-EXP(-0.2*(E553)))</f>
        <v>25.165666339842975</v>
      </c>
      <c r="Q553">
        <f t="shared" ref="Q553:Q561" si="270">L553*(P553^M553)</f>
        <v>161.61158694284325</v>
      </c>
      <c r="R553">
        <f t="shared" ref="R553:R561" si="271">Q553/20/5.7/3.65*1000</f>
        <v>388.39602725989727</v>
      </c>
      <c r="S553">
        <f t="shared" ref="S553:S561" si="272">R553*2.65</f>
        <v>1029.2494722387278</v>
      </c>
    </row>
    <row r="554" spans="1:21" x14ac:dyDescent="0.25">
      <c r="A554" t="s">
        <v>110</v>
      </c>
      <c r="B554" t="s">
        <v>111</v>
      </c>
      <c r="C554">
        <v>3</v>
      </c>
      <c r="D554">
        <v>2</v>
      </c>
      <c r="E554">
        <f t="shared" si="244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P554">
        <f t="shared" si="269"/>
        <v>31.935424515612372</v>
      </c>
      <c r="Q554">
        <f t="shared" si="270"/>
        <v>322.49192680133109</v>
      </c>
      <c r="R554">
        <f t="shared" si="271"/>
        <v>775.03467147640254</v>
      </c>
      <c r="S554">
        <f t="shared" si="272"/>
        <v>2053.8418794124668</v>
      </c>
    </row>
    <row r="555" spans="1:21" x14ac:dyDescent="0.25">
      <c r="A555" t="s">
        <v>110</v>
      </c>
      <c r="B555" t="s">
        <v>111</v>
      </c>
      <c r="C555">
        <v>4</v>
      </c>
      <c r="D555">
        <v>2</v>
      </c>
      <c r="E555">
        <f t="shared" si="244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P555">
        <f t="shared" si="269"/>
        <v>36.473329127644256</v>
      </c>
      <c r="Q555">
        <f t="shared" si="270"/>
        <v>474.0855431269286</v>
      </c>
      <c r="R555">
        <f t="shared" si="271"/>
        <v>1139.3548260680811</v>
      </c>
      <c r="S555">
        <f t="shared" si="272"/>
        <v>3019.2902890804148</v>
      </c>
    </row>
    <row r="556" spans="1:21" x14ac:dyDescent="0.25">
      <c r="A556" t="s">
        <v>110</v>
      </c>
      <c r="B556" t="s">
        <v>111</v>
      </c>
      <c r="C556">
        <v>5</v>
      </c>
      <c r="D556">
        <v>2</v>
      </c>
      <c r="E556">
        <f t="shared" si="244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P556">
        <f t="shared" si="269"/>
        <v>39.515177556086805</v>
      </c>
      <c r="Q556">
        <f t="shared" si="270"/>
        <v>598.05820783112767</v>
      </c>
      <c r="R556">
        <f t="shared" si="271"/>
        <v>1437.2944192048249</v>
      </c>
      <c r="S556">
        <f t="shared" si="272"/>
        <v>3808.8302108927855</v>
      </c>
    </row>
    <row r="557" spans="1:21" x14ac:dyDescent="0.25">
      <c r="A557" t="s">
        <v>110</v>
      </c>
      <c r="B557" t="s">
        <v>111</v>
      </c>
      <c r="C557">
        <v>6</v>
      </c>
      <c r="D557">
        <v>2</v>
      </c>
      <c r="E557">
        <f t="shared" si="244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P557">
        <f t="shared" si="269"/>
        <v>41.554189534673853</v>
      </c>
      <c r="Q557">
        <f t="shared" si="270"/>
        <v>692.00782131257438</v>
      </c>
      <c r="R557">
        <f t="shared" si="271"/>
        <v>1663.0805607127479</v>
      </c>
      <c r="S557">
        <f t="shared" si="272"/>
        <v>4407.1634858887819</v>
      </c>
    </row>
    <row r="558" spans="1:21" x14ac:dyDescent="0.25">
      <c r="A558" t="s">
        <v>110</v>
      </c>
      <c r="B558" t="s">
        <v>111</v>
      </c>
      <c r="C558">
        <v>7</v>
      </c>
      <c r="D558">
        <v>2</v>
      </c>
      <c r="E558">
        <f t="shared" si="244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P558">
        <f t="shared" si="269"/>
        <v>42.920980138027545</v>
      </c>
      <c r="Q558">
        <f t="shared" si="270"/>
        <v>760.09865717706373</v>
      </c>
      <c r="R558">
        <f t="shared" si="271"/>
        <v>1826.7211179453586</v>
      </c>
      <c r="S558">
        <f t="shared" si="272"/>
        <v>4840.8109625552006</v>
      </c>
    </row>
    <row r="559" spans="1:21" x14ac:dyDescent="0.25">
      <c r="A559" t="s">
        <v>110</v>
      </c>
      <c r="B559" t="s">
        <v>111</v>
      </c>
      <c r="C559">
        <v>8</v>
      </c>
      <c r="D559">
        <v>2</v>
      </c>
      <c r="E559">
        <f t="shared" si="244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P559">
        <f t="shared" si="269"/>
        <v>43.837167278188666</v>
      </c>
      <c r="Q559">
        <f t="shared" si="270"/>
        <v>808.11140356816679</v>
      </c>
      <c r="R559">
        <f t="shared" si="271"/>
        <v>1942.1086363089805</v>
      </c>
      <c r="S559">
        <f t="shared" si="272"/>
        <v>5146.5878862187983</v>
      </c>
    </row>
    <row r="560" spans="1:21" x14ac:dyDescent="0.25">
      <c r="A560" t="s">
        <v>110</v>
      </c>
      <c r="B560" t="s">
        <v>111</v>
      </c>
      <c r="C560">
        <v>9</v>
      </c>
      <c r="D560">
        <v>2</v>
      </c>
      <c r="E560">
        <f t="shared" si="244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P560">
        <f t="shared" si="269"/>
        <v>44.451305884158735</v>
      </c>
      <c r="Q560">
        <f t="shared" si="270"/>
        <v>841.38188165621079</v>
      </c>
      <c r="R560">
        <f t="shared" si="271"/>
        <v>2022.0665264508791</v>
      </c>
      <c r="S560">
        <f t="shared" si="272"/>
        <v>5358.4762950948298</v>
      </c>
    </row>
    <row r="561" spans="1:21" x14ac:dyDescent="0.25">
      <c r="A561" t="s">
        <v>110</v>
      </c>
      <c r="B561" t="s">
        <v>111</v>
      </c>
      <c r="C561">
        <v>10</v>
      </c>
      <c r="D561">
        <v>2</v>
      </c>
      <c r="E561">
        <f t="shared" si="244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P561">
        <f t="shared" si="269"/>
        <v>44.862975302784847</v>
      </c>
      <c r="Q561">
        <f t="shared" si="270"/>
        <v>864.17847758364348</v>
      </c>
      <c r="R561">
        <f t="shared" si="271"/>
        <v>2076.8528660986385</v>
      </c>
      <c r="S561">
        <f t="shared" si="272"/>
        <v>5503.6600951613918</v>
      </c>
    </row>
    <row r="562" spans="1:21" x14ac:dyDescent="0.25">
      <c r="A562" t="s">
        <v>112</v>
      </c>
      <c r="B562" t="s">
        <v>113</v>
      </c>
      <c r="C562">
        <v>1</v>
      </c>
      <c r="D562">
        <v>3</v>
      </c>
      <c r="E562">
        <f t="shared" si="244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P562">
        <f>114*(1-EXP(-0.1*(E562)))</f>
        <v>29.546722842284161</v>
      </c>
      <c r="Q562">
        <f t="shared" ref="Q562" si="273">L562*(P562^M562)</f>
        <v>459.60273867480845</v>
      </c>
      <c r="R562">
        <f t="shared" ref="R562" si="274">Q562/20/5.7/3.65*1000</f>
        <v>1104.5487591319595</v>
      </c>
      <c r="S562">
        <f t="shared" ref="S562" si="275">R562*2.65</f>
        <v>2927.0542116996926</v>
      </c>
      <c r="U562" t="s">
        <v>219</v>
      </c>
    </row>
    <row r="563" spans="1:21" x14ac:dyDescent="0.25">
      <c r="A563" t="s">
        <v>112</v>
      </c>
      <c r="B563" t="s">
        <v>113</v>
      </c>
      <c r="C563">
        <v>2</v>
      </c>
      <c r="D563">
        <v>3</v>
      </c>
      <c r="E563">
        <f t="shared" si="244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P563">
        <f t="shared" ref="P563:P571" si="276">114*(1-EXP(-0.1*(E563)))</f>
        <v>51.435473485280994</v>
      </c>
      <c r="Q563">
        <f t="shared" ref="Q563:Q571" si="277">L563*(P563^M563)</f>
        <v>2562.820689226774</v>
      </c>
      <c r="R563">
        <f t="shared" ref="R563:R571" si="278">Q563/20/5.7/3.65*1000</f>
        <v>6159.1460928305069</v>
      </c>
      <c r="S563">
        <f t="shared" ref="S563:S571" si="279">R563*2.65</f>
        <v>16321.737146000843</v>
      </c>
    </row>
    <row r="564" spans="1:21" x14ac:dyDescent="0.25">
      <c r="A564" t="s">
        <v>112</v>
      </c>
      <c r="B564" t="s">
        <v>113</v>
      </c>
      <c r="C564">
        <v>3</v>
      </c>
      <c r="D564">
        <v>3</v>
      </c>
      <c r="E564">
        <f t="shared" si="244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P564">
        <f t="shared" si="276"/>
        <v>67.651058789571707</v>
      </c>
      <c r="Q564">
        <f t="shared" si="277"/>
        <v>5993.1476155814644</v>
      </c>
      <c r="R564">
        <f t="shared" si="278"/>
        <v>14403.142551265233</v>
      </c>
      <c r="S564">
        <f t="shared" si="279"/>
        <v>38168.327760852866</v>
      </c>
    </row>
    <row r="565" spans="1:21" x14ac:dyDescent="0.25">
      <c r="A565" t="s">
        <v>112</v>
      </c>
      <c r="B565" t="s">
        <v>113</v>
      </c>
      <c r="C565">
        <v>4</v>
      </c>
      <c r="D565">
        <v>3</v>
      </c>
      <c r="E565">
        <f t="shared" si="244"/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P565">
        <f t="shared" si="276"/>
        <v>79.663859842008975</v>
      </c>
      <c r="Q565">
        <f t="shared" si="277"/>
        <v>9947.4986753603225</v>
      </c>
      <c r="R565">
        <f t="shared" si="278"/>
        <v>23906.509674021447</v>
      </c>
      <c r="S565">
        <f t="shared" si="279"/>
        <v>63352.25063615683</v>
      </c>
    </row>
    <row r="566" spans="1:21" x14ac:dyDescent="0.25">
      <c r="A566" t="s">
        <v>112</v>
      </c>
      <c r="B566" t="s">
        <v>113</v>
      </c>
      <c r="C566">
        <v>5</v>
      </c>
      <c r="D566">
        <v>3</v>
      </c>
      <c r="E566">
        <f t="shared" si="244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P566">
        <f t="shared" si="276"/>
        <v>88.563161743079007</v>
      </c>
      <c r="Q566">
        <f t="shared" si="277"/>
        <v>13813.011397614886</v>
      </c>
      <c r="R566">
        <f t="shared" si="278"/>
        <v>33196.374423491674</v>
      </c>
      <c r="S566">
        <f t="shared" si="279"/>
        <v>87970.392222252936</v>
      </c>
    </row>
    <row r="567" spans="1:21" x14ac:dyDescent="0.25">
      <c r="A567" t="s">
        <v>112</v>
      </c>
      <c r="B567" t="s">
        <v>113</v>
      </c>
      <c r="C567">
        <v>6</v>
      </c>
      <c r="D567">
        <v>3</v>
      </c>
      <c r="E567">
        <f t="shared" si="244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P567">
        <f t="shared" si="276"/>
        <v>95.155926742739126</v>
      </c>
      <c r="Q567">
        <f t="shared" si="277"/>
        <v>17256.584213301328</v>
      </c>
      <c r="R567">
        <f t="shared" si="278"/>
        <v>41472.204309784494</v>
      </c>
      <c r="S567">
        <f t="shared" si="279"/>
        <v>109901.3414209289</v>
      </c>
    </row>
    <row r="568" spans="1:21" x14ac:dyDescent="0.25">
      <c r="A568" t="s">
        <v>112</v>
      </c>
      <c r="B568" t="s">
        <v>113</v>
      </c>
      <c r="C568">
        <v>7</v>
      </c>
      <c r="D568">
        <v>3</v>
      </c>
      <c r="E568">
        <f t="shared" si="244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P568">
        <f t="shared" si="276"/>
        <v>100.03996717916007</v>
      </c>
      <c r="Q568">
        <f t="shared" si="277"/>
        <v>20153.092430026416</v>
      </c>
      <c r="R568">
        <f t="shared" si="278"/>
        <v>48433.291107970232</v>
      </c>
      <c r="S568">
        <f t="shared" si="279"/>
        <v>128348.22143612111</v>
      </c>
    </row>
    <row r="569" spans="1:21" x14ac:dyDescent="0.25">
      <c r="A569" t="s">
        <v>112</v>
      </c>
      <c r="B569" t="s">
        <v>113</v>
      </c>
      <c r="C569">
        <v>8</v>
      </c>
      <c r="D569">
        <v>3</v>
      </c>
      <c r="E569">
        <f t="shared" si="244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P569">
        <f t="shared" si="276"/>
        <v>103.65815332500698</v>
      </c>
      <c r="Q569">
        <f t="shared" si="277"/>
        <v>22499.58307196404</v>
      </c>
      <c r="R569">
        <f t="shared" si="278"/>
        <v>54072.538024426911</v>
      </c>
      <c r="S569">
        <f t="shared" si="279"/>
        <v>143292.22576473129</v>
      </c>
    </row>
    <row r="570" spans="1:21" x14ac:dyDescent="0.25">
      <c r="A570" t="s">
        <v>112</v>
      </c>
      <c r="B570" t="s">
        <v>113</v>
      </c>
      <c r="C570">
        <v>9</v>
      </c>
      <c r="D570">
        <v>3</v>
      </c>
      <c r="E570">
        <f t="shared" si="244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P570">
        <f t="shared" si="276"/>
        <v>106.33857154766854</v>
      </c>
      <c r="Q570">
        <f t="shared" si="277"/>
        <v>24352.596306280138</v>
      </c>
      <c r="R570">
        <f t="shared" si="278"/>
        <v>58525.826258784276</v>
      </c>
      <c r="S570">
        <f t="shared" si="279"/>
        <v>155093.43958577834</v>
      </c>
    </row>
    <row r="571" spans="1:21" x14ac:dyDescent="0.25">
      <c r="A571" t="s">
        <v>112</v>
      </c>
      <c r="B571" t="s">
        <v>113</v>
      </c>
      <c r="C571">
        <v>10</v>
      </c>
      <c r="D571">
        <v>3</v>
      </c>
      <c r="E571">
        <f t="shared" si="244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P571">
        <f t="shared" si="276"/>
        <v>108.32427420606351</v>
      </c>
      <c r="Q571">
        <f t="shared" si="277"/>
        <v>25790.137840376858</v>
      </c>
      <c r="R571">
        <f t="shared" si="278"/>
        <v>61980.624466178459</v>
      </c>
      <c r="S571">
        <f t="shared" si="279"/>
        <v>164248.6548353729</v>
      </c>
    </row>
    <row r="572" spans="1:21" x14ac:dyDescent="0.25">
      <c r="A572" t="s">
        <v>114</v>
      </c>
      <c r="B572" t="s">
        <v>115</v>
      </c>
      <c r="C572">
        <v>1</v>
      </c>
      <c r="D572">
        <v>2</v>
      </c>
      <c r="E572">
        <f t="shared" si="244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P572">
        <f>60.5*(1-EXP(-0.099*(E572)))</f>
        <v>10.867623885161221</v>
      </c>
      <c r="Q572">
        <f t="shared" ref="Q572" si="280">L572*(P572^M572)</f>
        <v>15.402281088118915</v>
      </c>
      <c r="R572">
        <f t="shared" ref="R572" si="281">Q572/20/5.7/3.65*1000</f>
        <v>37.015816121410516</v>
      </c>
      <c r="S572">
        <f t="shared" ref="S572" si="282">R572*2.65</f>
        <v>98.09191272173787</v>
      </c>
      <c r="U572" t="s">
        <v>223</v>
      </c>
    </row>
    <row r="573" spans="1:21" x14ac:dyDescent="0.25">
      <c r="A573" t="s">
        <v>114</v>
      </c>
      <c r="B573" t="s">
        <v>115</v>
      </c>
      <c r="C573">
        <v>2</v>
      </c>
      <c r="D573">
        <v>2</v>
      </c>
      <c r="E573">
        <f t="shared" si="244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P573">
        <f t="shared" ref="P573:P581" si="283">60.5*(1-EXP(-0.099*(E573)))</f>
        <v>19.783094895788125</v>
      </c>
      <c r="Q573">
        <f t="shared" ref="Q573:Q581" si="284">L573*(P573^M573)</f>
        <v>92.910318473838259</v>
      </c>
      <c r="R573">
        <f t="shared" ref="R573:R581" si="285">Q573/20/5.7/3.65*1000</f>
        <v>223.28843661100279</v>
      </c>
      <c r="S573">
        <f t="shared" ref="S573:S581" si="286">R573*2.65</f>
        <v>591.71435701915743</v>
      </c>
    </row>
    <row r="574" spans="1:21" x14ac:dyDescent="0.25">
      <c r="A574" t="s">
        <v>114</v>
      </c>
      <c r="B574" t="s">
        <v>115</v>
      </c>
      <c r="C574">
        <v>3</v>
      </c>
      <c r="D574">
        <v>2</v>
      </c>
      <c r="E574">
        <f t="shared" si="244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P574">
        <f t="shared" si="283"/>
        <v>27.097078539430697</v>
      </c>
      <c r="Q574">
        <f t="shared" si="284"/>
        <v>238.75290053153907</v>
      </c>
      <c r="R574">
        <f t="shared" si="285"/>
        <v>573.7873120200411</v>
      </c>
      <c r="S574">
        <f t="shared" si="286"/>
        <v>1520.5363768531088</v>
      </c>
    </row>
    <row r="575" spans="1:21" x14ac:dyDescent="0.25">
      <c r="A575" t="s">
        <v>114</v>
      </c>
      <c r="B575" t="s">
        <v>115</v>
      </c>
      <c r="C575">
        <v>4</v>
      </c>
      <c r="D575">
        <v>2</v>
      </c>
      <c r="E575">
        <f t="shared" si="244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P575">
        <f t="shared" si="283"/>
        <v>33.097250227018264</v>
      </c>
      <c r="Q575">
        <f t="shared" si="284"/>
        <v>435.06784457378302</v>
      </c>
      <c r="R575">
        <f t="shared" si="285"/>
        <v>1045.5848223354553</v>
      </c>
      <c r="S575">
        <f t="shared" si="286"/>
        <v>2770.7997791889566</v>
      </c>
    </row>
    <row r="576" spans="1:21" x14ac:dyDescent="0.25">
      <c r="A576" t="s">
        <v>114</v>
      </c>
      <c r="B576" t="s">
        <v>115</v>
      </c>
      <c r="C576">
        <v>5</v>
      </c>
      <c r="D576">
        <v>2</v>
      </c>
      <c r="E576">
        <f t="shared" si="244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P576">
        <f t="shared" si="283"/>
        <v>38.019610193166237</v>
      </c>
      <c r="Q576">
        <f t="shared" si="284"/>
        <v>659.48394244968597</v>
      </c>
      <c r="R576">
        <f t="shared" si="285"/>
        <v>1584.916948929791</v>
      </c>
      <c r="S576">
        <f t="shared" si="286"/>
        <v>4200.0299146639463</v>
      </c>
    </row>
    <row r="577" spans="1:21" x14ac:dyDescent="0.25">
      <c r="A577" t="s">
        <v>114</v>
      </c>
      <c r="B577" t="s">
        <v>115</v>
      </c>
      <c r="C577">
        <v>6</v>
      </c>
      <c r="D577">
        <v>2</v>
      </c>
      <c r="E577">
        <f t="shared" si="244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P577">
        <f t="shared" si="283"/>
        <v>42.057765915686595</v>
      </c>
      <c r="Q577">
        <f t="shared" si="284"/>
        <v>892.72941441720616</v>
      </c>
      <c r="R577">
        <f t="shared" si="285"/>
        <v>2145.4684316683638</v>
      </c>
      <c r="S577">
        <f t="shared" si="286"/>
        <v>5685.4913439211641</v>
      </c>
    </row>
    <row r="578" spans="1:21" x14ac:dyDescent="0.25">
      <c r="A578" t="s">
        <v>114</v>
      </c>
      <c r="B578" t="s">
        <v>115</v>
      </c>
      <c r="C578">
        <v>7</v>
      </c>
      <c r="D578">
        <v>2</v>
      </c>
      <c r="E578">
        <f t="shared" si="244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P578">
        <f t="shared" si="283"/>
        <v>45.370547132718308</v>
      </c>
      <c r="Q578">
        <f t="shared" si="284"/>
        <v>1120.7359308992993</v>
      </c>
      <c r="R578">
        <f t="shared" si="285"/>
        <v>2693.429298003603</v>
      </c>
      <c r="S578">
        <f t="shared" si="286"/>
        <v>7137.5876397095481</v>
      </c>
    </row>
    <row r="579" spans="1:21" x14ac:dyDescent="0.25">
      <c r="A579" t="s">
        <v>114</v>
      </c>
      <c r="B579" t="s">
        <v>115</v>
      </c>
      <c r="C579">
        <v>8</v>
      </c>
      <c r="D579">
        <v>2</v>
      </c>
      <c r="E579">
        <f t="shared" ref="E579:E591" si="287">C579*D579</f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P579">
        <f t="shared" si="283"/>
        <v>48.088252973212384</v>
      </c>
      <c r="Q579">
        <f t="shared" si="284"/>
        <v>1334.4375215373411</v>
      </c>
      <c r="R579">
        <f t="shared" si="285"/>
        <v>3207.0115874485491</v>
      </c>
      <c r="S579">
        <f t="shared" si="286"/>
        <v>8498.580706738654</v>
      </c>
    </row>
    <row r="580" spans="1:21" x14ac:dyDescent="0.25">
      <c r="A580" t="s">
        <v>114</v>
      </c>
      <c r="B580" t="s">
        <v>115</v>
      </c>
      <c r="C580">
        <v>9</v>
      </c>
      <c r="D580">
        <v>2</v>
      </c>
      <c r="E580">
        <f t="shared" si="287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P580">
        <f t="shared" si="283"/>
        <v>50.317776914450334</v>
      </c>
      <c r="Q580">
        <f t="shared" si="284"/>
        <v>1528.7820752793925</v>
      </c>
      <c r="R580">
        <f t="shared" si="285"/>
        <v>3674.0737209310082</v>
      </c>
      <c r="S580">
        <f t="shared" si="286"/>
        <v>9736.2953604671711</v>
      </c>
    </row>
    <row r="581" spans="1:21" x14ac:dyDescent="0.25">
      <c r="A581" t="s">
        <v>114</v>
      </c>
      <c r="B581" t="s">
        <v>115</v>
      </c>
      <c r="C581">
        <v>10</v>
      </c>
      <c r="D581">
        <v>2</v>
      </c>
      <c r="E581">
        <f t="shared" si="287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P581">
        <f t="shared" si="283"/>
        <v>52.146811142690986</v>
      </c>
      <c r="Q581">
        <f t="shared" si="284"/>
        <v>1701.6275700194089</v>
      </c>
      <c r="R581">
        <f t="shared" si="285"/>
        <v>4089.4678443148491</v>
      </c>
      <c r="S581">
        <f t="shared" si="286"/>
        <v>10837.08978743435</v>
      </c>
    </row>
    <row r="582" spans="1:21" x14ac:dyDescent="0.25">
      <c r="A582" t="s">
        <v>116</v>
      </c>
      <c r="B582" t="s">
        <v>117</v>
      </c>
      <c r="C582">
        <v>1</v>
      </c>
      <c r="D582">
        <v>1</v>
      </c>
      <c r="E582">
        <f t="shared" si="287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P582">
        <f>50*(1-EXP(-0.335*(E582)))</f>
        <v>14.233095682372005</v>
      </c>
      <c r="Q582">
        <f t="shared" ref="Q582" si="288">L582*(P582^M582)</f>
        <v>22.34674294714781</v>
      </c>
      <c r="R582">
        <f t="shared" ref="R582" si="289">Q582/20/5.7/3.65*1000</f>
        <v>53.705222175313168</v>
      </c>
      <c r="S582">
        <f t="shared" ref="S582" si="290">R582*2.65</f>
        <v>142.31883876457988</v>
      </c>
      <c r="U582" t="s">
        <v>224</v>
      </c>
    </row>
    <row r="583" spans="1:21" x14ac:dyDescent="0.25">
      <c r="A583" t="s">
        <v>116</v>
      </c>
      <c r="B583" t="s">
        <v>117</v>
      </c>
      <c r="C583">
        <v>2</v>
      </c>
      <c r="D583">
        <v>1</v>
      </c>
      <c r="E583">
        <f t="shared" si="287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P583">
        <f t="shared" ref="P583:P591" si="291">50*(1-EXP(-0.335*(E583)))</f>
        <v>24.414571110672878</v>
      </c>
      <c r="Q583">
        <f t="shared" ref="Q583:Q591" si="292">L583*(P583^M583)</f>
        <v>102.34826230305337</v>
      </c>
      <c r="R583">
        <f t="shared" ref="R583:R591" si="293">Q583/20/5.7/3.65*1000</f>
        <v>245.97034920224314</v>
      </c>
      <c r="S583">
        <f t="shared" ref="S583:S591" si="294">R583*2.65</f>
        <v>651.82142538594428</v>
      </c>
    </row>
    <row r="584" spans="1:21" x14ac:dyDescent="0.25">
      <c r="A584" t="s">
        <v>116</v>
      </c>
      <c r="B584" t="s">
        <v>117</v>
      </c>
      <c r="C584">
        <v>3</v>
      </c>
      <c r="D584">
        <v>1</v>
      </c>
      <c r="E584">
        <f t="shared" si="287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P584">
        <f t="shared" si="291"/>
        <v>31.697768259799229</v>
      </c>
      <c r="Q584">
        <f t="shared" si="292"/>
        <v>213.70314200022767</v>
      </c>
      <c r="R584">
        <f t="shared" si="293"/>
        <v>513.58601778473371</v>
      </c>
      <c r="S584">
        <f t="shared" si="294"/>
        <v>1361.0029471295443</v>
      </c>
    </row>
    <row r="585" spans="1:21" x14ac:dyDescent="0.25">
      <c r="A585" t="s">
        <v>116</v>
      </c>
      <c r="B585" t="s">
        <v>117</v>
      </c>
      <c r="C585">
        <v>4</v>
      </c>
      <c r="D585">
        <v>1</v>
      </c>
      <c r="E585">
        <f t="shared" si="287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P585">
        <f t="shared" si="291"/>
        <v>36.907716570983702</v>
      </c>
      <c r="Q585">
        <f t="shared" si="292"/>
        <v>328.23164678402168</v>
      </c>
      <c r="R585">
        <f t="shared" si="293"/>
        <v>788.8287593944284</v>
      </c>
      <c r="S585">
        <f t="shared" si="294"/>
        <v>2090.3962123952351</v>
      </c>
    </row>
    <row r="586" spans="1:21" x14ac:dyDescent="0.25">
      <c r="A586" t="s">
        <v>116</v>
      </c>
      <c r="B586" t="s">
        <v>117</v>
      </c>
      <c r="C586">
        <v>5</v>
      </c>
      <c r="D586">
        <v>1</v>
      </c>
      <c r="E586">
        <f t="shared" si="287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P586">
        <f t="shared" si="291"/>
        <v>40.634591025902154</v>
      </c>
      <c r="Q586">
        <f t="shared" si="292"/>
        <v>430.52307294985815</v>
      </c>
      <c r="R586">
        <f t="shared" si="293"/>
        <v>1034.6625161015577</v>
      </c>
      <c r="S586">
        <f t="shared" si="294"/>
        <v>2741.8556676691278</v>
      </c>
    </row>
    <row r="587" spans="1:21" x14ac:dyDescent="0.25">
      <c r="A587" t="s">
        <v>116</v>
      </c>
      <c r="B587" t="s">
        <v>117</v>
      </c>
      <c r="C587">
        <v>6</v>
      </c>
      <c r="D587">
        <v>1</v>
      </c>
      <c r="E587">
        <f t="shared" si="287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P587">
        <f t="shared" si="291"/>
        <v>43.300566266559755</v>
      </c>
      <c r="Q587">
        <f t="shared" si="292"/>
        <v>515.01739410924904</v>
      </c>
      <c r="R587">
        <f t="shared" si="293"/>
        <v>1237.7250519328265</v>
      </c>
      <c r="S587">
        <f t="shared" si="294"/>
        <v>3279.9713876219903</v>
      </c>
    </row>
    <row r="588" spans="1:21" x14ac:dyDescent="0.25">
      <c r="A588" t="s">
        <v>116</v>
      </c>
      <c r="B588" t="s">
        <v>117</v>
      </c>
      <c r="C588">
        <v>7</v>
      </c>
      <c r="D588">
        <v>1</v>
      </c>
      <c r="E588">
        <f t="shared" si="287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P588">
        <f t="shared" si="291"/>
        <v>45.207639893475069</v>
      </c>
      <c r="Q588">
        <f t="shared" si="292"/>
        <v>581.57722029877402</v>
      </c>
      <c r="R588">
        <f t="shared" si="293"/>
        <v>1397.686181924475</v>
      </c>
      <c r="S588">
        <f t="shared" si="294"/>
        <v>3703.8683820998585</v>
      </c>
    </row>
    <row r="589" spans="1:21" x14ac:dyDescent="0.25">
      <c r="A589" t="s">
        <v>116</v>
      </c>
      <c r="B589" t="s">
        <v>117</v>
      </c>
      <c r="C589">
        <v>8</v>
      </c>
      <c r="D589">
        <v>1</v>
      </c>
      <c r="E589">
        <f t="shared" si="287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P589">
        <f t="shared" si="291"/>
        <v>46.571842292286107</v>
      </c>
      <c r="Q589">
        <f t="shared" si="292"/>
        <v>632.43813909693336</v>
      </c>
      <c r="R589">
        <f t="shared" si="293"/>
        <v>1519.9186231601377</v>
      </c>
      <c r="S589">
        <f t="shared" si="294"/>
        <v>4027.7843513743646</v>
      </c>
    </row>
    <row r="590" spans="1:21" x14ac:dyDescent="0.25">
      <c r="A590" t="s">
        <v>116</v>
      </c>
      <c r="B590" t="s">
        <v>117</v>
      </c>
      <c r="C590">
        <v>9</v>
      </c>
      <c r="D590">
        <v>1</v>
      </c>
      <c r="E590">
        <f t="shared" si="287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P590">
        <f t="shared" si="291"/>
        <v>47.547708225649167</v>
      </c>
      <c r="Q590">
        <f t="shared" si="292"/>
        <v>670.5257398689505</v>
      </c>
      <c r="R590">
        <f t="shared" si="293"/>
        <v>1611.4533522445338</v>
      </c>
      <c r="S590">
        <f t="shared" si="294"/>
        <v>4270.3513834480145</v>
      </c>
    </row>
    <row r="591" spans="1:21" x14ac:dyDescent="0.25">
      <c r="A591" t="s">
        <v>116</v>
      </c>
      <c r="B591" t="s">
        <v>117</v>
      </c>
      <c r="C591">
        <v>10</v>
      </c>
      <c r="D591">
        <v>1</v>
      </c>
      <c r="E591">
        <f t="shared" si="287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P591">
        <f t="shared" si="291"/>
        <v>48.245782294957749</v>
      </c>
      <c r="Q591">
        <f t="shared" si="292"/>
        <v>698.65920903228539</v>
      </c>
      <c r="R591">
        <f t="shared" si="293"/>
        <v>1679.0656309355575</v>
      </c>
      <c r="S591">
        <f t="shared" si="294"/>
        <v>4449.5239219792275</v>
      </c>
    </row>
  </sheetData>
  <hyperlinks>
    <hyperlink ref="W58" r:id="rId1"/>
    <hyperlink ref="V58" r:id="rId2"/>
    <hyperlink ref="U58" r:id="rId3"/>
    <hyperlink ref="X58" r:id="rId4"/>
    <hyperlink ref="Y58" r:id="rId5"/>
    <hyperlink ref="Z58" r:id="rId6"/>
    <hyperlink ref="AB58" r:id="rId7"/>
    <hyperlink ref="AA58" r:id="rId8"/>
    <hyperlink ref="AC58" r:id="rId9"/>
    <hyperlink ref="AD58" r:id="rId10"/>
    <hyperlink ref="AE58" r:id="rId11"/>
    <hyperlink ref="AF58" r:id="rId12"/>
    <hyperlink ref="AG58" r:id="rId13"/>
    <hyperlink ref="AH58" r:id="rId14"/>
    <hyperlink ref="AI58" r:id="rId15"/>
    <hyperlink ref="AJ58" r:id="rId16"/>
    <hyperlink ref="AK58" r:id="rId17"/>
    <hyperlink ref="AL58" r:id="rId18"/>
    <hyperlink ref="U118" r:id="rId19"/>
    <hyperlink ref="V118" r:id="rId20"/>
    <hyperlink ref="W118" r:id="rId21"/>
    <hyperlink ref="U138" r:id="rId22"/>
    <hyperlink ref="V138" r:id="rId23"/>
    <hyperlink ref="W138" r:id="rId24"/>
    <hyperlink ref="X138" r:id="rId25"/>
    <hyperlink ref="Y138" r:id="rId26"/>
    <hyperlink ref="Z138" r:id="rId27"/>
    <hyperlink ref="AA138" r:id="rId28"/>
    <hyperlink ref="AB138" r:id="rId29"/>
    <hyperlink ref="U148" r:id="rId30"/>
    <hyperlink ref="V148" r:id="rId31"/>
    <hyperlink ref="W148" r:id="rId32"/>
    <hyperlink ref="X148" r:id="rId33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8" workbookViewId="0">
      <selection activeCell="D44" sqref="D44"/>
    </sheetView>
  </sheetViews>
  <sheetFormatPr defaultRowHeight="15" x14ac:dyDescent="0.25"/>
  <cols>
    <col min="1" max="1" width="14" bestFit="1" customWidth="1"/>
    <col min="2" max="2" width="5.28515625" bestFit="1" customWidth="1"/>
    <col min="3" max="3" width="14.85546875" bestFit="1" customWidth="1"/>
    <col min="4" max="4" width="10.140625" bestFit="1" customWidth="1"/>
    <col min="5" max="5" width="12" bestFit="1" customWidth="1"/>
    <col min="6" max="6" width="8.28515625" bestFit="1" customWidth="1"/>
  </cols>
  <sheetData>
    <row r="1" spans="1:6" x14ac:dyDescent="0.25">
      <c r="C1" s="2" t="s">
        <v>189</v>
      </c>
      <c r="D1" t="s">
        <v>190</v>
      </c>
      <c r="E1" t="s">
        <v>191</v>
      </c>
      <c r="F1" t="s">
        <v>192</v>
      </c>
    </row>
    <row r="2" spans="1:6" x14ac:dyDescent="0.25">
      <c r="A2" t="s">
        <v>141</v>
      </c>
      <c r="B2" t="s">
        <v>12</v>
      </c>
      <c r="C2">
        <v>3</v>
      </c>
      <c r="D2">
        <v>1</v>
      </c>
      <c r="E2">
        <v>10</v>
      </c>
      <c r="F2">
        <f t="shared" ref="F2:F33" si="0">E2*D2</f>
        <v>10</v>
      </c>
    </row>
    <row r="3" spans="1:6" x14ac:dyDescent="0.25">
      <c r="A3" t="s">
        <v>136</v>
      </c>
      <c r="B3" t="s">
        <v>14</v>
      </c>
      <c r="C3">
        <v>3</v>
      </c>
      <c r="D3">
        <v>3</v>
      </c>
      <c r="E3">
        <v>10</v>
      </c>
      <c r="F3">
        <f t="shared" si="0"/>
        <v>30</v>
      </c>
    </row>
    <row r="4" spans="1:6" x14ac:dyDescent="0.25">
      <c r="A4" t="s">
        <v>138</v>
      </c>
      <c r="B4" t="s">
        <v>16</v>
      </c>
      <c r="C4">
        <v>3</v>
      </c>
      <c r="D4">
        <v>3</v>
      </c>
      <c r="E4">
        <v>10</v>
      </c>
      <c r="F4">
        <f t="shared" si="0"/>
        <v>30</v>
      </c>
    </row>
    <row r="5" spans="1:6" x14ac:dyDescent="0.25">
      <c r="A5" t="s">
        <v>127</v>
      </c>
      <c r="B5" t="s">
        <v>18</v>
      </c>
      <c r="C5">
        <v>1</v>
      </c>
      <c r="D5">
        <v>1</v>
      </c>
      <c r="E5">
        <v>10</v>
      </c>
      <c r="F5">
        <f t="shared" si="0"/>
        <v>10</v>
      </c>
    </row>
    <row r="6" spans="1:6" x14ac:dyDescent="0.25">
      <c r="A6" t="s">
        <v>169</v>
      </c>
      <c r="B6" t="s">
        <v>20</v>
      </c>
      <c r="C6">
        <v>2</v>
      </c>
      <c r="D6">
        <v>7</v>
      </c>
      <c r="E6">
        <v>10</v>
      </c>
      <c r="F6">
        <f t="shared" si="0"/>
        <v>70</v>
      </c>
    </row>
    <row r="7" spans="1:6" x14ac:dyDescent="0.25">
      <c r="A7" t="s">
        <v>142</v>
      </c>
      <c r="B7" s="3" t="s">
        <v>185</v>
      </c>
      <c r="C7">
        <v>3</v>
      </c>
      <c r="D7">
        <v>1</v>
      </c>
      <c r="E7">
        <v>10</v>
      </c>
      <c r="F7">
        <f t="shared" si="0"/>
        <v>10</v>
      </c>
    </row>
    <row r="8" spans="1:6" x14ac:dyDescent="0.25">
      <c r="A8" t="s">
        <v>151</v>
      </c>
      <c r="B8" t="s">
        <v>22</v>
      </c>
      <c r="C8">
        <v>1</v>
      </c>
      <c r="D8">
        <v>2</v>
      </c>
      <c r="E8">
        <v>10</v>
      </c>
      <c r="F8">
        <f t="shared" si="0"/>
        <v>20</v>
      </c>
    </row>
    <row r="9" spans="1:6" x14ac:dyDescent="0.25">
      <c r="A9" t="s">
        <v>140</v>
      </c>
      <c r="B9" t="s">
        <v>24</v>
      </c>
      <c r="C9">
        <v>3</v>
      </c>
      <c r="D9">
        <v>1</v>
      </c>
      <c r="E9">
        <v>10</v>
      </c>
      <c r="F9">
        <f t="shared" si="0"/>
        <v>10</v>
      </c>
    </row>
    <row r="10" spans="1:6" x14ac:dyDescent="0.25">
      <c r="A10" t="s">
        <v>179</v>
      </c>
      <c r="B10" t="s">
        <v>26</v>
      </c>
      <c r="C10">
        <v>3</v>
      </c>
      <c r="D10">
        <v>9</v>
      </c>
      <c r="E10">
        <v>10</v>
      </c>
      <c r="F10">
        <f t="shared" si="0"/>
        <v>90</v>
      </c>
    </row>
    <row r="11" spans="1:6" x14ac:dyDescent="0.25">
      <c r="A11" t="s">
        <v>146</v>
      </c>
      <c r="B11" t="s">
        <v>28</v>
      </c>
      <c r="C11">
        <v>2</v>
      </c>
      <c r="D11">
        <v>2</v>
      </c>
      <c r="E11">
        <v>10</v>
      </c>
      <c r="F11">
        <f t="shared" si="0"/>
        <v>20</v>
      </c>
    </row>
    <row r="12" spans="1:6" x14ac:dyDescent="0.25">
      <c r="A12" t="s">
        <v>165</v>
      </c>
      <c r="B12" t="s">
        <v>30</v>
      </c>
      <c r="C12">
        <v>3</v>
      </c>
      <c r="D12">
        <v>4</v>
      </c>
      <c r="E12">
        <v>10</v>
      </c>
      <c r="F12">
        <f t="shared" si="0"/>
        <v>40</v>
      </c>
    </row>
    <row r="13" spans="1:6" x14ac:dyDescent="0.25">
      <c r="A13" t="s">
        <v>157</v>
      </c>
      <c r="B13" t="s">
        <v>32</v>
      </c>
      <c r="C13">
        <v>1</v>
      </c>
      <c r="D13">
        <v>2</v>
      </c>
      <c r="E13">
        <v>10</v>
      </c>
      <c r="F13">
        <f t="shared" si="0"/>
        <v>20</v>
      </c>
    </row>
    <row r="14" spans="1:6" x14ac:dyDescent="0.25">
      <c r="A14" t="s">
        <v>168</v>
      </c>
      <c r="B14" t="s">
        <v>34</v>
      </c>
      <c r="C14">
        <v>2</v>
      </c>
      <c r="D14">
        <v>5</v>
      </c>
      <c r="E14">
        <v>10</v>
      </c>
      <c r="F14">
        <f t="shared" si="0"/>
        <v>50</v>
      </c>
    </row>
    <row r="15" spans="1:6" x14ac:dyDescent="0.25">
      <c r="A15" t="s">
        <v>145</v>
      </c>
      <c r="B15" s="3" t="s">
        <v>186</v>
      </c>
      <c r="C15">
        <v>2</v>
      </c>
      <c r="D15">
        <v>1</v>
      </c>
      <c r="E15">
        <v>10</v>
      </c>
      <c r="F15">
        <f t="shared" si="0"/>
        <v>10</v>
      </c>
    </row>
    <row r="16" spans="1:6" x14ac:dyDescent="0.25">
      <c r="A16" t="s">
        <v>162</v>
      </c>
      <c r="B16" s="3" t="s">
        <v>187</v>
      </c>
      <c r="C16">
        <v>1</v>
      </c>
      <c r="D16">
        <v>2</v>
      </c>
      <c r="E16">
        <v>10</v>
      </c>
      <c r="F16">
        <f t="shared" si="0"/>
        <v>20</v>
      </c>
    </row>
    <row r="17" spans="1:6" x14ac:dyDescent="0.25">
      <c r="A17" t="s">
        <v>135</v>
      </c>
      <c r="B17" s="3" t="s">
        <v>183</v>
      </c>
      <c r="C17">
        <v>3</v>
      </c>
      <c r="D17">
        <v>2</v>
      </c>
      <c r="E17">
        <v>10</v>
      </c>
      <c r="F17">
        <f t="shared" si="0"/>
        <v>20</v>
      </c>
    </row>
    <row r="18" spans="1:6" x14ac:dyDescent="0.25">
      <c r="A18" t="s">
        <v>134</v>
      </c>
      <c r="B18" t="s">
        <v>36</v>
      </c>
      <c r="C18">
        <v>3</v>
      </c>
      <c r="D18">
        <v>2</v>
      </c>
      <c r="E18">
        <v>10</v>
      </c>
      <c r="F18">
        <f t="shared" si="0"/>
        <v>20</v>
      </c>
    </row>
    <row r="19" spans="1:6" x14ac:dyDescent="0.25">
      <c r="A19" t="s">
        <v>143</v>
      </c>
      <c r="B19" t="s">
        <v>38</v>
      </c>
      <c r="C19">
        <v>3</v>
      </c>
      <c r="D19">
        <v>1</v>
      </c>
      <c r="E19">
        <v>10</v>
      </c>
      <c r="F19">
        <f t="shared" si="0"/>
        <v>10</v>
      </c>
    </row>
    <row r="20" spans="1:6" x14ac:dyDescent="0.25">
      <c r="A20" t="s">
        <v>163</v>
      </c>
      <c r="B20" t="s">
        <v>40</v>
      </c>
      <c r="C20">
        <v>1</v>
      </c>
      <c r="D20">
        <v>2</v>
      </c>
      <c r="E20">
        <v>10</v>
      </c>
      <c r="F20">
        <f t="shared" si="0"/>
        <v>20</v>
      </c>
    </row>
    <row r="21" spans="1:6" x14ac:dyDescent="0.25">
      <c r="A21" t="s">
        <v>132</v>
      </c>
      <c r="B21" t="s">
        <v>42</v>
      </c>
      <c r="C21">
        <v>3</v>
      </c>
      <c r="D21">
        <v>2</v>
      </c>
      <c r="E21">
        <v>10</v>
      </c>
      <c r="F21">
        <f t="shared" si="0"/>
        <v>20</v>
      </c>
    </row>
    <row r="22" spans="1:6" x14ac:dyDescent="0.25">
      <c r="A22" t="s">
        <v>125</v>
      </c>
      <c r="B22" t="s">
        <v>44</v>
      </c>
      <c r="C22">
        <v>2</v>
      </c>
      <c r="D22">
        <v>1</v>
      </c>
      <c r="E22">
        <v>10</v>
      </c>
      <c r="F22">
        <f t="shared" si="0"/>
        <v>10</v>
      </c>
    </row>
    <row r="23" spans="1:6" x14ac:dyDescent="0.25">
      <c r="A23" t="s">
        <v>182</v>
      </c>
      <c r="B23" t="s">
        <v>46</v>
      </c>
      <c r="C23">
        <v>1</v>
      </c>
      <c r="D23">
        <v>2</v>
      </c>
      <c r="E23">
        <v>10</v>
      </c>
      <c r="F23">
        <f t="shared" si="0"/>
        <v>20</v>
      </c>
    </row>
    <row r="24" spans="1:6" x14ac:dyDescent="0.25">
      <c r="A24" t="s">
        <v>173</v>
      </c>
      <c r="B24" t="s">
        <v>48</v>
      </c>
      <c r="C24">
        <v>2</v>
      </c>
      <c r="D24">
        <v>3</v>
      </c>
      <c r="E24">
        <v>10</v>
      </c>
      <c r="F24">
        <f t="shared" si="0"/>
        <v>30</v>
      </c>
    </row>
    <row r="25" spans="1:6" x14ac:dyDescent="0.25">
      <c r="A25" t="s">
        <v>124</v>
      </c>
      <c r="B25" t="s">
        <v>50</v>
      </c>
      <c r="C25">
        <v>2</v>
      </c>
      <c r="D25">
        <v>1</v>
      </c>
      <c r="E25">
        <v>10</v>
      </c>
      <c r="F25">
        <f t="shared" si="0"/>
        <v>10</v>
      </c>
    </row>
    <row r="26" spans="1:6" x14ac:dyDescent="0.25">
      <c r="A26" t="s">
        <v>144</v>
      </c>
      <c r="B26" t="s">
        <v>52</v>
      </c>
      <c r="C26">
        <v>2</v>
      </c>
      <c r="D26">
        <v>1</v>
      </c>
      <c r="E26">
        <v>10</v>
      </c>
      <c r="F26">
        <f t="shared" si="0"/>
        <v>10</v>
      </c>
    </row>
    <row r="27" spans="1:6" x14ac:dyDescent="0.25">
      <c r="A27" t="s">
        <v>139</v>
      </c>
      <c r="B27" s="3" t="s">
        <v>184</v>
      </c>
      <c r="C27">
        <v>2</v>
      </c>
      <c r="D27">
        <v>1</v>
      </c>
      <c r="E27">
        <v>10</v>
      </c>
      <c r="F27">
        <f t="shared" si="0"/>
        <v>10</v>
      </c>
    </row>
    <row r="28" spans="1:6" x14ac:dyDescent="0.25">
      <c r="A28" t="s">
        <v>148</v>
      </c>
      <c r="B28" t="s">
        <v>54</v>
      </c>
      <c r="C28">
        <v>1</v>
      </c>
      <c r="D28">
        <v>2</v>
      </c>
      <c r="E28">
        <v>10</v>
      </c>
      <c r="F28">
        <f t="shared" si="0"/>
        <v>20</v>
      </c>
    </row>
    <row r="29" spans="1:6" x14ac:dyDescent="0.25">
      <c r="A29" t="s">
        <v>155</v>
      </c>
      <c r="B29" t="s">
        <v>56</v>
      </c>
      <c r="C29">
        <v>1</v>
      </c>
      <c r="D29">
        <v>2</v>
      </c>
      <c r="E29">
        <v>10</v>
      </c>
      <c r="F29">
        <f t="shared" si="0"/>
        <v>20</v>
      </c>
    </row>
    <row r="30" spans="1:6" x14ac:dyDescent="0.25">
      <c r="A30" t="s">
        <v>176</v>
      </c>
      <c r="B30" t="s">
        <v>58</v>
      </c>
      <c r="C30">
        <v>3</v>
      </c>
      <c r="D30">
        <v>3</v>
      </c>
      <c r="E30">
        <v>10</v>
      </c>
      <c r="F30">
        <f t="shared" si="0"/>
        <v>30</v>
      </c>
    </row>
    <row r="31" spans="1:6" x14ac:dyDescent="0.25">
      <c r="A31" t="s">
        <v>133</v>
      </c>
      <c r="B31" t="s">
        <v>60</v>
      </c>
      <c r="C31">
        <v>3</v>
      </c>
      <c r="D31">
        <v>2</v>
      </c>
      <c r="E31">
        <v>10</v>
      </c>
      <c r="F31">
        <f t="shared" si="0"/>
        <v>20</v>
      </c>
    </row>
    <row r="32" spans="1:6" x14ac:dyDescent="0.25">
      <c r="A32" t="s">
        <v>149</v>
      </c>
      <c r="B32" t="s">
        <v>62</v>
      </c>
      <c r="C32">
        <v>1</v>
      </c>
      <c r="D32">
        <v>2</v>
      </c>
      <c r="E32">
        <v>10</v>
      </c>
      <c r="F32">
        <f t="shared" si="0"/>
        <v>20</v>
      </c>
    </row>
    <row r="33" spans="1:6" x14ac:dyDescent="0.25">
      <c r="A33" t="s">
        <v>170</v>
      </c>
      <c r="B33" t="s">
        <v>64</v>
      </c>
      <c r="C33">
        <v>2</v>
      </c>
      <c r="D33">
        <v>7</v>
      </c>
      <c r="E33">
        <v>10</v>
      </c>
      <c r="F33">
        <f t="shared" si="0"/>
        <v>70</v>
      </c>
    </row>
    <row r="34" spans="1:6" x14ac:dyDescent="0.25">
      <c r="A34" t="s">
        <v>171</v>
      </c>
      <c r="B34" t="s">
        <v>66</v>
      </c>
      <c r="C34">
        <v>2</v>
      </c>
      <c r="D34">
        <v>7</v>
      </c>
      <c r="E34">
        <v>10</v>
      </c>
      <c r="F34">
        <f t="shared" ref="F34:F60" si="1">E34*D34</f>
        <v>70</v>
      </c>
    </row>
    <row r="35" spans="1:6" x14ac:dyDescent="0.25">
      <c r="A35" t="s">
        <v>154</v>
      </c>
      <c r="B35" t="s">
        <v>68</v>
      </c>
      <c r="C35">
        <v>1</v>
      </c>
      <c r="D35">
        <v>2</v>
      </c>
      <c r="E35">
        <v>10</v>
      </c>
      <c r="F35">
        <f t="shared" si="1"/>
        <v>20</v>
      </c>
    </row>
    <row r="36" spans="1:6" x14ac:dyDescent="0.25">
      <c r="A36" t="s">
        <v>177</v>
      </c>
      <c r="B36" t="s">
        <v>70</v>
      </c>
      <c r="C36">
        <v>2</v>
      </c>
      <c r="D36">
        <v>8</v>
      </c>
      <c r="E36">
        <v>10</v>
      </c>
      <c r="F36">
        <f t="shared" si="1"/>
        <v>80</v>
      </c>
    </row>
    <row r="37" spans="1:6" x14ac:dyDescent="0.25">
      <c r="A37" t="s">
        <v>150</v>
      </c>
      <c r="B37" t="s">
        <v>72</v>
      </c>
      <c r="C37">
        <v>1</v>
      </c>
      <c r="D37">
        <v>2</v>
      </c>
      <c r="E37">
        <v>10</v>
      </c>
      <c r="F37">
        <f t="shared" si="1"/>
        <v>20</v>
      </c>
    </row>
    <row r="38" spans="1:6" x14ac:dyDescent="0.25">
      <c r="A38" t="s">
        <v>178</v>
      </c>
      <c r="B38" t="s">
        <v>74</v>
      </c>
      <c r="C38">
        <v>3</v>
      </c>
      <c r="D38">
        <v>9</v>
      </c>
      <c r="E38">
        <v>10</v>
      </c>
      <c r="F38">
        <f t="shared" si="1"/>
        <v>90</v>
      </c>
    </row>
    <row r="39" spans="1:6" x14ac:dyDescent="0.25">
      <c r="A39" t="s">
        <v>156</v>
      </c>
      <c r="B39" t="s">
        <v>76</v>
      </c>
      <c r="C39">
        <v>1</v>
      </c>
      <c r="D39">
        <v>2</v>
      </c>
      <c r="E39">
        <v>10</v>
      </c>
      <c r="F39">
        <f t="shared" si="1"/>
        <v>20</v>
      </c>
    </row>
    <row r="40" spans="1:6" x14ac:dyDescent="0.25">
      <c r="A40" t="s">
        <v>175</v>
      </c>
      <c r="B40" t="s">
        <v>78</v>
      </c>
      <c r="C40">
        <v>1</v>
      </c>
      <c r="D40">
        <v>2</v>
      </c>
      <c r="E40">
        <v>10</v>
      </c>
      <c r="F40">
        <f t="shared" si="1"/>
        <v>20</v>
      </c>
    </row>
    <row r="41" spans="1:6" x14ac:dyDescent="0.25">
      <c r="A41" t="s">
        <v>152</v>
      </c>
      <c r="B41" t="s">
        <v>80</v>
      </c>
      <c r="C41">
        <v>1</v>
      </c>
      <c r="D41">
        <v>2</v>
      </c>
      <c r="E41">
        <v>10</v>
      </c>
      <c r="F41">
        <f t="shared" si="1"/>
        <v>20</v>
      </c>
    </row>
    <row r="42" spans="1:6" x14ac:dyDescent="0.25">
      <c r="A42" t="s">
        <v>161</v>
      </c>
      <c r="B42" t="s">
        <v>82</v>
      </c>
      <c r="C42">
        <v>1</v>
      </c>
      <c r="D42">
        <v>2</v>
      </c>
      <c r="E42">
        <v>10</v>
      </c>
      <c r="F42">
        <f t="shared" si="1"/>
        <v>20</v>
      </c>
    </row>
    <row r="43" spans="1:6" x14ac:dyDescent="0.25">
      <c r="A43" t="s">
        <v>147</v>
      </c>
      <c r="B43" t="s">
        <v>84</v>
      </c>
      <c r="C43">
        <v>3</v>
      </c>
      <c r="D43">
        <v>1</v>
      </c>
      <c r="E43">
        <v>10</v>
      </c>
      <c r="F43">
        <f t="shared" si="1"/>
        <v>10</v>
      </c>
    </row>
    <row r="44" spans="1:6" x14ac:dyDescent="0.25">
      <c r="A44" t="s">
        <v>174</v>
      </c>
      <c r="B44" s="3" t="s">
        <v>188</v>
      </c>
      <c r="C44">
        <v>2</v>
      </c>
      <c r="D44">
        <v>3</v>
      </c>
      <c r="E44">
        <v>10</v>
      </c>
      <c r="F44">
        <f t="shared" si="1"/>
        <v>30</v>
      </c>
    </row>
    <row r="45" spans="1:6" x14ac:dyDescent="0.25">
      <c r="A45" t="s">
        <v>166</v>
      </c>
      <c r="B45" t="s">
        <v>86</v>
      </c>
      <c r="C45">
        <v>2</v>
      </c>
      <c r="D45">
        <v>5</v>
      </c>
      <c r="E45">
        <v>10</v>
      </c>
      <c r="F45">
        <f t="shared" si="1"/>
        <v>50</v>
      </c>
    </row>
    <row r="46" spans="1:6" x14ac:dyDescent="0.25">
      <c r="A46" t="s">
        <v>167</v>
      </c>
      <c r="B46" t="s">
        <v>88</v>
      </c>
      <c r="C46">
        <v>2</v>
      </c>
      <c r="D46">
        <v>5</v>
      </c>
      <c r="E46">
        <v>10</v>
      </c>
      <c r="F46">
        <f t="shared" si="1"/>
        <v>50</v>
      </c>
    </row>
    <row r="47" spans="1:6" x14ac:dyDescent="0.25">
      <c r="A47" t="s">
        <v>158</v>
      </c>
      <c r="B47" t="s">
        <v>90</v>
      </c>
      <c r="C47">
        <v>1</v>
      </c>
      <c r="D47">
        <v>2</v>
      </c>
      <c r="E47">
        <v>10</v>
      </c>
      <c r="F47">
        <f t="shared" si="1"/>
        <v>20</v>
      </c>
    </row>
    <row r="48" spans="1:6" x14ac:dyDescent="0.25">
      <c r="A48" t="s">
        <v>129</v>
      </c>
      <c r="B48" t="s">
        <v>92</v>
      </c>
      <c r="C48">
        <v>3</v>
      </c>
      <c r="D48">
        <v>2</v>
      </c>
      <c r="E48">
        <v>10</v>
      </c>
      <c r="F48">
        <f t="shared" si="1"/>
        <v>20</v>
      </c>
    </row>
    <row r="49" spans="1:6" x14ac:dyDescent="0.25">
      <c r="A49" t="s">
        <v>180</v>
      </c>
      <c r="B49" t="s">
        <v>94</v>
      </c>
      <c r="C49">
        <v>3</v>
      </c>
      <c r="D49">
        <v>7</v>
      </c>
      <c r="E49">
        <v>10</v>
      </c>
      <c r="F49">
        <f t="shared" si="1"/>
        <v>70</v>
      </c>
    </row>
    <row r="50" spans="1:6" x14ac:dyDescent="0.25">
      <c r="A50" t="s">
        <v>159</v>
      </c>
      <c r="B50" t="s">
        <v>96</v>
      </c>
      <c r="C50">
        <v>1</v>
      </c>
      <c r="D50">
        <v>2</v>
      </c>
      <c r="E50">
        <v>10</v>
      </c>
      <c r="F50">
        <f t="shared" si="1"/>
        <v>20</v>
      </c>
    </row>
    <row r="51" spans="1:6" x14ac:dyDescent="0.25">
      <c r="A51" t="s">
        <v>137</v>
      </c>
      <c r="B51" t="s">
        <v>98</v>
      </c>
      <c r="C51">
        <v>3</v>
      </c>
      <c r="D51">
        <v>3</v>
      </c>
      <c r="E51">
        <v>10</v>
      </c>
      <c r="F51">
        <f t="shared" si="1"/>
        <v>30</v>
      </c>
    </row>
    <row r="52" spans="1:6" x14ac:dyDescent="0.25">
      <c r="A52" t="s">
        <v>181</v>
      </c>
      <c r="B52" t="s">
        <v>100</v>
      </c>
      <c r="C52">
        <v>3</v>
      </c>
      <c r="D52">
        <v>7</v>
      </c>
      <c r="E52">
        <v>10</v>
      </c>
      <c r="F52">
        <f t="shared" si="1"/>
        <v>70</v>
      </c>
    </row>
    <row r="53" spans="1:6" x14ac:dyDescent="0.25">
      <c r="A53" t="s">
        <v>153</v>
      </c>
      <c r="B53" t="s">
        <v>102</v>
      </c>
      <c r="C53">
        <v>1</v>
      </c>
      <c r="D53">
        <v>2</v>
      </c>
      <c r="E53">
        <v>10</v>
      </c>
      <c r="F53">
        <f t="shared" si="1"/>
        <v>20</v>
      </c>
    </row>
    <row r="54" spans="1:6" x14ac:dyDescent="0.25">
      <c r="A54" t="s">
        <v>126</v>
      </c>
      <c r="B54" t="s">
        <v>104</v>
      </c>
      <c r="C54">
        <v>3</v>
      </c>
      <c r="D54">
        <v>1</v>
      </c>
      <c r="E54">
        <v>10</v>
      </c>
      <c r="F54">
        <f t="shared" si="1"/>
        <v>10</v>
      </c>
    </row>
    <row r="55" spans="1:6" x14ac:dyDescent="0.25">
      <c r="A55" t="s">
        <v>130</v>
      </c>
      <c r="B55" t="s">
        <v>106</v>
      </c>
      <c r="C55">
        <v>3</v>
      </c>
      <c r="D55">
        <v>2</v>
      </c>
      <c r="E55">
        <v>10</v>
      </c>
      <c r="F55">
        <f t="shared" si="1"/>
        <v>20</v>
      </c>
    </row>
    <row r="56" spans="1:6" x14ac:dyDescent="0.25">
      <c r="A56" t="s">
        <v>160</v>
      </c>
      <c r="B56" t="s">
        <v>108</v>
      </c>
      <c r="C56">
        <v>1</v>
      </c>
      <c r="D56">
        <v>2</v>
      </c>
      <c r="E56">
        <v>10</v>
      </c>
      <c r="F56">
        <f t="shared" si="1"/>
        <v>20</v>
      </c>
    </row>
    <row r="57" spans="1:6" x14ac:dyDescent="0.25">
      <c r="A57" t="s">
        <v>128</v>
      </c>
      <c r="B57" t="s">
        <v>110</v>
      </c>
      <c r="C57">
        <v>3</v>
      </c>
      <c r="D57">
        <v>2</v>
      </c>
      <c r="E57">
        <v>10</v>
      </c>
      <c r="F57">
        <f t="shared" si="1"/>
        <v>20</v>
      </c>
    </row>
    <row r="58" spans="1:6" x14ac:dyDescent="0.25">
      <c r="A58" t="s">
        <v>172</v>
      </c>
      <c r="B58" t="s">
        <v>112</v>
      </c>
      <c r="C58">
        <v>2</v>
      </c>
      <c r="D58">
        <v>3</v>
      </c>
      <c r="E58">
        <v>10</v>
      </c>
      <c r="F58">
        <f t="shared" si="1"/>
        <v>30</v>
      </c>
    </row>
    <row r="59" spans="1:6" x14ac:dyDescent="0.25">
      <c r="A59" t="s">
        <v>131</v>
      </c>
      <c r="B59" t="s">
        <v>114</v>
      </c>
      <c r="C59">
        <v>3</v>
      </c>
      <c r="D59">
        <v>2</v>
      </c>
      <c r="E59">
        <v>10</v>
      </c>
      <c r="F59">
        <f t="shared" si="1"/>
        <v>20</v>
      </c>
    </row>
    <row r="60" spans="1:6" x14ac:dyDescent="0.25">
      <c r="A60" t="s">
        <v>164</v>
      </c>
      <c r="B60" t="s">
        <v>116</v>
      </c>
      <c r="C60">
        <v>2</v>
      </c>
      <c r="D60">
        <v>1</v>
      </c>
      <c r="E60">
        <v>10</v>
      </c>
      <c r="F60">
        <f t="shared" si="1"/>
        <v>10</v>
      </c>
    </row>
  </sheetData>
  <sortState ref="A1:G59">
    <sortCondition ref="B1:B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length_weight_v15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2018-06-28T16:53:20Z</dcterms:created>
  <dcterms:modified xsi:type="dcterms:W3CDTF">2018-07-03T19:48:19Z</dcterms:modified>
</cp:coreProperties>
</file>