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caracappa\Documents\GitHub\neus-atlantis\diagnostics\"/>
    </mc:Choice>
  </mc:AlternateContent>
  <bookViews>
    <workbookView minimized="1" xWindow="0" yWindow="0" windowWidth="3396" windowHeight="8424" tabRatio="853"/>
  </bookViews>
  <sheets>
    <sheet name="Group Condition" sheetId="1" r:id="rId1"/>
    <sheet name="Notes Log" sheetId="7" state="hidden" r:id="rId2"/>
    <sheet name="Crash Diagnosis" sheetId="6" state="hidden" r:id="rId3"/>
    <sheet name="Group Diagnostic" sheetId="11" r:id="rId4"/>
    <sheet name="Recruitment_Log" sheetId="3" r:id="rId5"/>
    <sheet name="mL-Log" sheetId="4" r:id="rId6"/>
    <sheet name="mQ-log" sheetId="5" r:id="rId7"/>
    <sheet name="Init Scalar " sheetId="8" r:id="rId8"/>
    <sheet name="Init Scalar Revert" sheetId="10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2" hidden="1">'Crash Diagnosis'!$A$1:$L$88</definedName>
    <definedName name="_xlnm._FilterDatabase" localSheetId="0" hidden="1">'Group Condition'!$A$1:$K$88</definedName>
    <definedName name="_xlnm._FilterDatabase" localSheetId="3" hidden="1">'Group Diagnostic'!$A$1:$P$88</definedName>
    <definedName name="_xlnm._FilterDatabase" localSheetId="8" hidden="1">'Init Scalar Revert'!$A$2:$J$39</definedName>
    <definedName name="_xlnm._FilterDatabase" localSheetId="5" hidden="1">'mL-Log'!$A$1:$S$1</definedName>
    <definedName name="_xlnm._FilterDatabase" localSheetId="6" hidden="1">'mQ-log'!$A$1:$Y$1</definedName>
    <definedName name="_xlnm._FilterDatabase" localSheetId="1" hidden="1">'Notes Log'!$A$1:$E$88</definedName>
    <definedName name="_xlnm._FilterDatabase" localSheetId="4" hidden="1">Recruitment_Log!$A$1:$R$68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9" i="5" l="1"/>
  <c r="AD39" i="5"/>
  <c r="AE14" i="5"/>
  <c r="AD14" i="5"/>
  <c r="T23" i="3"/>
  <c r="T30" i="3"/>
  <c r="T17" i="3"/>
  <c r="T10" i="3"/>
  <c r="T5" i="3"/>
  <c r="T39" i="3"/>
  <c r="T22" i="3"/>
  <c r="T14" i="3"/>
  <c r="T12" i="3"/>
  <c r="T3" i="3"/>
  <c r="AC38" i="5" l="1"/>
  <c r="AB38" i="5"/>
  <c r="AC37" i="5"/>
  <c r="AB37" i="5"/>
  <c r="AC39" i="5"/>
  <c r="AB39" i="5"/>
  <c r="AC55" i="5"/>
  <c r="AB55" i="5"/>
  <c r="AC47" i="5"/>
  <c r="AB47" i="5"/>
  <c r="AC16" i="5"/>
  <c r="AB16" i="5"/>
  <c r="AC14" i="5"/>
  <c r="AB14" i="5"/>
  <c r="W55" i="4"/>
  <c r="V55" i="4"/>
  <c r="W16" i="4"/>
  <c r="V16" i="4"/>
  <c r="W14" i="4"/>
  <c r="V14" i="4"/>
  <c r="S25" i="3"/>
  <c r="S30" i="3"/>
  <c r="S27" i="3"/>
  <c r="S12" i="3"/>
  <c r="S17" i="3"/>
  <c r="S2" i="3"/>
  <c r="S3" i="3"/>
  <c r="S10" i="3"/>
  <c r="S5" i="3"/>
  <c r="S14" i="3"/>
  <c r="S20" i="3"/>
  <c r="AA58" i="5" l="1"/>
  <c r="Z58" i="5"/>
  <c r="AA55" i="5"/>
  <c r="Z55" i="5"/>
  <c r="AA47" i="5"/>
  <c r="Z47" i="5"/>
  <c r="Z39" i="5"/>
  <c r="AA39" i="5"/>
  <c r="AA38" i="5"/>
  <c r="Z38" i="5"/>
  <c r="AA37" i="5"/>
  <c r="Z37" i="5"/>
  <c r="AA31" i="5"/>
  <c r="Z31" i="5"/>
  <c r="AA26" i="5"/>
  <c r="Z26" i="5"/>
  <c r="AA15" i="5"/>
  <c r="Z15" i="5"/>
  <c r="AA16" i="5"/>
  <c r="Z16" i="5"/>
  <c r="AA14" i="5"/>
  <c r="Z14" i="5"/>
  <c r="U55" i="4"/>
  <c r="T55" i="4"/>
  <c r="U16" i="4"/>
  <c r="T16" i="4"/>
  <c r="U14" i="4"/>
  <c r="T14" i="4"/>
  <c r="R24" i="3"/>
  <c r="R18" i="3"/>
  <c r="R17" i="3"/>
  <c r="R10" i="3"/>
  <c r="R5" i="3"/>
  <c r="R4" i="3"/>
  <c r="F3" i="1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H2" i="11"/>
  <c r="F2" i="11"/>
  <c r="G2" i="11"/>
  <c r="E3" i="11"/>
  <c r="E4" i="11"/>
  <c r="E5" i="11"/>
  <c r="E6" i="11"/>
  <c r="E7" i="11"/>
  <c r="E8" i="11"/>
  <c r="E9" i="11"/>
  <c r="E10" i="11"/>
  <c r="E11" i="11"/>
  <c r="E12" i="11"/>
  <c r="E13" i="11"/>
  <c r="E15" i="11"/>
  <c r="E16" i="11"/>
  <c r="E17" i="11"/>
  <c r="E18" i="11"/>
  <c r="E19" i="11"/>
  <c r="E20" i="11"/>
  <c r="E21" i="11"/>
  <c r="E22" i="11"/>
  <c r="E23" i="11"/>
  <c r="E24" i="11"/>
  <c r="E25" i="11"/>
  <c r="E27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2" i="11"/>
  <c r="Y6" i="5" l="1"/>
  <c r="X6" i="5"/>
  <c r="Q10" i="3"/>
  <c r="Q29" i="3"/>
  <c r="D72" i="11"/>
  <c r="D32" i="11"/>
  <c r="D9" i="11"/>
  <c r="D52" i="11"/>
  <c r="D64" i="11" l="1"/>
  <c r="D74" i="11"/>
  <c r="D15" i="11"/>
  <c r="D45" i="11"/>
  <c r="D16" i="11"/>
  <c r="D6" i="11"/>
  <c r="D69" i="11"/>
  <c r="D57" i="11"/>
  <c r="D26" i="11"/>
  <c r="D4" i="11"/>
  <c r="D27" i="11"/>
  <c r="D53" i="11"/>
  <c r="D62" i="11"/>
  <c r="D65" i="11"/>
  <c r="D24" i="11"/>
  <c r="D77" i="11"/>
  <c r="D14" i="11"/>
  <c r="D75" i="11"/>
  <c r="D17" i="11"/>
  <c r="D31" i="11"/>
  <c r="D30" i="11"/>
  <c r="D18" i="11"/>
  <c r="D70" i="11"/>
  <c r="D87" i="11"/>
  <c r="D56" i="11"/>
  <c r="D28" i="11"/>
  <c r="D29" i="11"/>
  <c r="D19" i="11"/>
  <c r="D50" i="11"/>
  <c r="D71" i="11"/>
  <c r="D47" i="11"/>
  <c r="D43" i="11"/>
  <c r="D63" i="11"/>
  <c r="D37" i="11"/>
  <c r="D33" i="11"/>
  <c r="D34" i="11"/>
  <c r="D82" i="11"/>
  <c r="D60" i="11"/>
  <c r="D21" i="11"/>
  <c r="D13" i="11"/>
  <c r="D5" i="11"/>
  <c r="D35" i="11"/>
  <c r="D73" i="11"/>
  <c r="D48" i="11"/>
  <c r="D84" i="11"/>
  <c r="D61" i="11"/>
  <c r="D7" i="11"/>
  <c r="D81" i="11"/>
  <c r="D40" i="11"/>
  <c r="D46" i="11"/>
  <c r="D39" i="11"/>
  <c r="D85" i="11"/>
  <c r="D86" i="11"/>
  <c r="D38" i="11"/>
  <c r="D67" i="11"/>
  <c r="D10" i="11"/>
  <c r="D83" i="11"/>
  <c r="D79" i="11"/>
  <c r="D42" i="11"/>
  <c r="D88" i="11"/>
  <c r="D76" i="11"/>
  <c r="D11" i="11"/>
  <c r="D80" i="11"/>
  <c r="D44" i="11"/>
  <c r="D20" i="11"/>
  <c r="D36" i="11"/>
  <c r="D78" i="11"/>
  <c r="D23" i="11"/>
  <c r="D66" i="11"/>
  <c r="D8" i="11"/>
  <c r="D58" i="11"/>
  <c r="D68" i="11"/>
  <c r="D54" i="11"/>
  <c r="D25" i="11"/>
  <c r="D22" i="11"/>
  <c r="D59" i="11"/>
  <c r="D41" i="11"/>
  <c r="D49" i="11"/>
  <c r="D55" i="11"/>
  <c r="D3" i="11"/>
  <c r="D12" i="11"/>
  <c r="D51" i="11"/>
  <c r="T12" i="5"/>
  <c r="V12" i="5" s="1"/>
  <c r="U12" i="5"/>
  <c r="W12" i="5" s="1"/>
  <c r="T20" i="5"/>
  <c r="V20" i="5" s="1"/>
  <c r="X20" i="5" s="1"/>
  <c r="U20" i="5"/>
  <c r="W20" i="5" s="1"/>
  <c r="Y20" i="5" s="1"/>
  <c r="T14" i="5"/>
  <c r="V14" i="5" s="1"/>
  <c r="X14" i="5" s="1"/>
  <c r="U14" i="5"/>
  <c r="W14" i="5" s="1"/>
  <c r="Y14" i="5" s="1"/>
  <c r="T24" i="5"/>
  <c r="V24" i="5" s="1"/>
  <c r="X24" i="5" s="1"/>
  <c r="U24" i="5"/>
  <c r="W24" i="5" s="1"/>
  <c r="Y24" i="5" s="1"/>
  <c r="T11" i="5"/>
  <c r="U11" i="5"/>
  <c r="T3" i="5"/>
  <c r="U3" i="5"/>
  <c r="T22" i="5"/>
  <c r="U22" i="5"/>
  <c r="T34" i="5"/>
  <c r="V34" i="5" s="1"/>
  <c r="U34" i="5"/>
  <c r="W34" i="5" s="1"/>
  <c r="T39" i="5"/>
  <c r="U39" i="5"/>
  <c r="T57" i="5"/>
  <c r="V57" i="5" s="1"/>
  <c r="X57" i="5" s="1"/>
  <c r="U57" i="5"/>
  <c r="W57" i="5" s="1"/>
  <c r="Y57" i="5" s="1"/>
  <c r="T16" i="5"/>
  <c r="V16" i="5" s="1"/>
  <c r="X16" i="5" s="1"/>
  <c r="U16" i="5"/>
  <c r="W16" i="5" s="1"/>
  <c r="Y16" i="5" s="1"/>
  <c r="T29" i="5"/>
  <c r="U29" i="5"/>
  <c r="T47" i="5"/>
  <c r="U47" i="5"/>
  <c r="T5" i="5"/>
  <c r="U5" i="5"/>
  <c r="T18" i="5"/>
  <c r="V18" i="5" s="1"/>
  <c r="U18" i="5"/>
  <c r="W18" i="5" s="1"/>
  <c r="T35" i="5"/>
  <c r="V35" i="5" s="1"/>
  <c r="X35" i="5" s="1"/>
  <c r="U35" i="5"/>
  <c r="W35" i="5" s="1"/>
  <c r="Y35" i="5" s="1"/>
  <c r="T10" i="5"/>
  <c r="X10" i="5" s="1"/>
  <c r="U10" i="5"/>
  <c r="Y10" i="5" s="1"/>
  <c r="T41" i="5"/>
  <c r="V41" i="5" s="1"/>
  <c r="X41" i="5" s="1"/>
  <c r="U41" i="5"/>
  <c r="W41" i="5" s="1"/>
  <c r="Y41" i="5" s="1"/>
  <c r="T62" i="5"/>
  <c r="U62" i="5"/>
  <c r="T60" i="5"/>
  <c r="U60" i="5"/>
  <c r="T51" i="5"/>
  <c r="V51" i="5" s="1"/>
  <c r="U51" i="5"/>
  <c r="W51" i="5" s="1"/>
  <c r="T61" i="5"/>
  <c r="U61" i="5"/>
  <c r="T2" i="5"/>
  <c r="V2" i="5" s="1"/>
  <c r="X2" i="5" s="1"/>
  <c r="U2" i="5"/>
  <c r="W2" i="5" s="1"/>
  <c r="Y2" i="5" s="1"/>
  <c r="T55" i="5"/>
  <c r="V55" i="5" s="1"/>
  <c r="X55" i="5" s="1"/>
  <c r="U55" i="5"/>
  <c r="W55" i="5" s="1"/>
  <c r="Y55" i="5" s="1"/>
  <c r="T17" i="5"/>
  <c r="V17" i="5" s="1"/>
  <c r="X17" i="5" s="1"/>
  <c r="U17" i="5"/>
  <c r="W17" i="5" s="1"/>
  <c r="Y17" i="5" s="1"/>
  <c r="T40" i="5"/>
  <c r="U40" i="5"/>
  <c r="T21" i="5"/>
  <c r="V21" i="5" s="1"/>
  <c r="X21" i="5" s="1"/>
  <c r="U21" i="5"/>
  <c r="W21" i="5" s="1"/>
  <c r="Y21" i="5" s="1"/>
  <c r="T52" i="5"/>
  <c r="U52" i="5"/>
  <c r="T63" i="5"/>
  <c r="U63" i="5"/>
  <c r="T33" i="5"/>
  <c r="U33" i="5"/>
  <c r="T26" i="5"/>
  <c r="X26" i="5" s="1"/>
  <c r="U26" i="5"/>
  <c r="Y26" i="5" s="1"/>
  <c r="T19" i="5"/>
  <c r="U19" i="5"/>
  <c r="T46" i="5"/>
  <c r="U46" i="5"/>
  <c r="T13" i="5"/>
  <c r="U13" i="5"/>
  <c r="T49" i="5"/>
  <c r="X49" i="5" s="1"/>
  <c r="U49" i="5"/>
  <c r="Y49" i="5" s="1"/>
  <c r="T64" i="5"/>
  <c r="U64" i="5"/>
  <c r="T15" i="5"/>
  <c r="V15" i="5" s="1"/>
  <c r="U15" i="5"/>
  <c r="W15" i="5" s="1"/>
  <c r="T54" i="5"/>
  <c r="V54" i="5" s="1"/>
  <c r="U54" i="5"/>
  <c r="W54" i="5" s="1"/>
  <c r="T27" i="5"/>
  <c r="U27" i="5"/>
  <c r="T48" i="5"/>
  <c r="V48" i="5" s="1"/>
  <c r="U48" i="5"/>
  <c r="W48" i="5" s="1"/>
  <c r="T28" i="5"/>
  <c r="U28" i="5"/>
  <c r="T56" i="5"/>
  <c r="U56" i="5"/>
  <c r="T45" i="5"/>
  <c r="U45" i="5"/>
  <c r="T30" i="5"/>
  <c r="V30" i="5" s="1"/>
  <c r="X30" i="5" s="1"/>
  <c r="U30" i="5"/>
  <c r="W30" i="5" s="1"/>
  <c r="Y30" i="5" s="1"/>
  <c r="T53" i="5"/>
  <c r="V53" i="5" s="1"/>
  <c r="X53" i="5" s="1"/>
  <c r="U53" i="5"/>
  <c r="W53" i="5" s="1"/>
  <c r="Y53" i="5" s="1"/>
  <c r="T23" i="5"/>
  <c r="U23" i="5"/>
  <c r="T25" i="5"/>
  <c r="U25" i="5"/>
  <c r="T58" i="5"/>
  <c r="V58" i="5" s="1"/>
  <c r="X58" i="5" s="1"/>
  <c r="U58" i="5"/>
  <c r="W58" i="5" s="1"/>
  <c r="Y58" i="5" s="1"/>
  <c r="T44" i="5"/>
  <c r="U44" i="5"/>
  <c r="T43" i="5"/>
  <c r="U43" i="5"/>
  <c r="T36" i="5"/>
  <c r="V36" i="5" s="1"/>
  <c r="X36" i="5" s="1"/>
  <c r="U36" i="5"/>
  <c r="W36" i="5" s="1"/>
  <c r="Y36" i="5" s="1"/>
  <c r="T7" i="5"/>
  <c r="V7" i="5" s="1"/>
  <c r="X7" i="5" s="1"/>
  <c r="U7" i="5"/>
  <c r="W7" i="5" s="1"/>
  <c r="Y7" i="5" s="1"/>
  <c r="T37" i="5"/>
  <c r="V37" i="5" s="1"/>
  <c r="X37" i="5" s="1"/>
  <c r="U37" i="5"/>
  <c r="W37" i="5" s="1"/>
  <c r="Y37" i="5" s="1"/>
  <c r="T31" i="5"/>
  <c r="V31" i="5" s="1"/>
  <c r="X31" i="5" s="1"/>
  <c r="U31" i="5"/>
  <c r="W31" i="5" s="1"/>
  <c r="Y31" i="5" s="1"/>
  <c r="T59" i="5"/>
  <c r="U59" i="5"/>
  <c r="T4" i="5"/>
  <c r="V4" i="5" s="1"/>
  <c r="X4" i="5" s="1"/>
  <c r="U4" i="5"/>
  <c r="W4" i="5" s="1"/>
  <c r="Y4" i="5" s="1"/>
  <c r="T6" i="5"/>
  <c r="U6" i="5"/>
  <c r="T8" i="5"/>
  <c r="V8" i="5" s="1"/>
  <c r="U8" i="5"/>
  <c r="W8" i="5" s="1"/>
  <c r="T50" i="5"/>
  <c r="V50" i="5" s="1"/>
  <c r="U50" i="5"/>
  <c r="W50" i="5" s="1"/>
  <c r="T9" i="5"/>
  <c r="V9" i="5" s="1"/>
  <c r="U9" i="5"/>
  <c r="W9" i="5" s="1"/>
  <c r="T38" i="5"/>
  <c r="U38" i="5"/>
  <c r="T42" i="5"/>
  <c r="U42" i="5"/>
  <c r="T32" i="5"/>
  <c r="U32" i="5"/>
  <c r="N5" i="4"/>
  <c r="O5" i="4"/>
  <c r="N20" i="4"/>
  <c r="O20" i="4"/>
  <c r="N14" i="4"/>
  <c r="O14" i="4"/>
  <c r="N29" i="4"/>
  <c r="O29" i="4"/>
  <c r="N24" i="4"/>
  <c r="O24" i="4"/>
  <c r="N3" i="4"/>
  <c r="O3" i="4"/>
  <c r="N22" i="4"/>
  <c r="O22" i="4"/>
  <c r="N34" i="4"/>
  <c r="O34" i="4"/>
  <c r="N39" i="4"/>
  <c r="O39" i="4"/>
  <c r="N57" i="4"/>
  <c r="R57" i="4" s="1"/>
  <c r="O57" i="4"/>
  <c r="S57" i="4" s="1"/>
  <c r="N16" i="4"/>
  <c r="O16" i="4"/>
  <c r="N43" i="4"/>
  <c r="O43" i="4"/>
  <c r="N47" i="4"/>
  <c r="O47" i="4"/>
  <c r="N35" i="4"/>
  <c r="O35" i="4"/>
  <c r="N18" i="4"/>
  <c r="O18" i="4"/>
  <c r="N13" i="4"/>
  <c r="O13" i="4"/>
  <c r="N10" i="4"/>
  <c r="O10" i="4"/>
  <c r="N21" i="4"/>
  <c r="O21" i="4"/>
  <c r="N62" i="4"/>
  <c r="O62" i="4"/>
  <c r="N60" i="4"/>
  <c r="O60" i="4"/>
  <c r="N41" i="4"/>
  <c r="O41" i="4"/>
  <c r="N61" i="4"/>
  <c r="O61" i="4"/>
  <c r="N2" i="4"/>
  <c r="O2" i="4"/>
  <c r="N55" i="4"/>
  <c r="P55" i="4" s="1"/>
  <c r="R55" i="4" s="1"/>
  <c r="O55" i="4"/>
  <c r="Q55" i="4" s="1"/>
  <c r="S55" i="4" s="1"/>
  <c r="N17" i="4"/>
  <c r="O17" i="4"/>
  <c r="N40" i="4"/>
  <c r="O40" i="4"/>
  <c r="N11" i="4"/>
  <c r="O11" i="4"/>
  <c r="N52" i="4"/>
  <c r="O52" i="4"/>
  <c r="N63" i="4"/>
  <c r="O63" i="4"/>
  <c r="N33" i="4"/>
  <c r="O33" i="4"/>
  <c r="N26" i="4"/>
  <c r="O26" i="4"/>
  <c r="N19" i="4"/>
  <c r="O19" i="4"/>
  <c r="N46" i="4"/>
  <c r="O46" i="4"/>
  <c r="N51" i="4"/>
  <c r="O51" i="4"/>
  <c r="N49" i="4"/>
  <c r="O49" i="4"/>
  <c r="N64" i="4"/>
  <c r="O64" i="4"/>
  <c r="N15" i="4"/>
  <c r="O15" i="4"/>
  <c r="N54" i="4"/>
  <c r="O54" i="4"/>
  <c r="N12" i="4"/>
  <c r="O12" i="4"/>
  <c r="N48" i="4"/>
  <c r="O48" i="4"/>
  <c r="N28" i="4"/>
  <c r="O28" i="4"/>
  <c r="N56" i="4"/>
  <c r="O56" i="4"/>
  <c r="N45" i="4"/>
  <c r="O45" i="4"/>
  <c r="N27" i="4"/>
  <c r="O27" i="4"/>
  <c r="N53" i="4"/>
  <c r="O53" i="4"/>
  <c r="N23" i="4"/>
  <c r="O23" i="4"/>
  <c r="N25" i="4"/>
  <c r="O25" i="4"/>
  <c r="N58" i="4"/>
  <c r="O58" i="4"/>
  <c r="N30" i="4"/>
  <c r="O30" i="4"/>
  <c r="N44" i="4"/>
  <c r="O44" i="4"/>
  <c r="N36" i="4"/>
  <c r="O36" i="4"/>
  <c r="N7" i="4"/>
  <c r="O7" i="4"/>
  <c r="N37" i="4"/>
  <c r="O37" i="4"/>
  <c r="N31" i="4"/>
  <c r="O31" i="4"/>
  <c r="N59" i="4"/>
  <c r="O59" i="4"/>
  <c r="N4" i="4"/>
  <c r="O4" i="4"/>
  <c r="N6" i="4"/>
  <c r="O6" i="4"/>
  <c r="N8" i="4"/>
  <c r="O8" i="4"/>
  <c r="N50" i="4"/>
  <c r="O50" i="4"/>
  <c r="N9" i="4"/>
  <c r="O9" i="4"/>
  <c r="N38" i="4"/>
  <c r="O38" i="4"/>
  <c r="N42" i="4"/>
  <c r="O42" i="4"/>
  <c r="O32" i="4"/>
  <c r="N32" i="4"/>
  <c r="P17" i="3"/>
  <c r="Q17" i="3" s="1"/>
  <c r="P31" i="3"/>
  <c r="P58" i="3"/>
  <c r="P57" i="3"/>
  <c r="P54" i="3"/>
  <c r="P53" i="3"/>
  <c r="P51" i="3"/>
  <c r="P50" i="3"/>
  <c r="P41" i="3"/>
  <c r="P39" i="3"/>
  <c r="P37" i="3"/>
  <c r="P36" i="3"/>
  <c r="P35" i="3"/>
  <c r="Q35" i="3" s="1"/>
  <c r="P34" i="3"/>
  <c r="P24" i="3"/>
  <c r="P23" i="3"/>
  <c r="P21" i="3"/>
  <c r="P20" i="3"/>
  <c r="Q20" i="3" s="1"/>
  <c r="P4" i="3"/>
  <c r="Q4" i="3" s="1"/>
  <c r="D2" i="11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80" i="6"/>
  <c r="E81" i="6"/>
  <c r="E82" i="6"/>
  <c r="E83" i="6"/>
  <c r="E84" i="6"/>
  <c r="E85" i="6"/>
  <c r="E86" i="6"/>
  <c r="E87" i="6"/>
  <c r="E88" i="6"/>
  <c r="B2" i="1" l="1"/>
  <c r="B9" i="1"/>
  <c r="B7" i="1"/>
  <c r="B10" i="1"/>
  <c r="B14" i="1"/>
  <c r="B15" i="1"/>
  <c r="B16" i="1"/>
  <c r="B19" i="1"/>
  <c r="B22" i="1"/>
  <c r="B18" i="1"/>
  <c r="B17" i="1"/>
  <c r="B4" i="1"/>
  <c r="B8" i="1"/>
  <c r="B24" i="1"/>
  <c r="B26" i="1"/>
  <c r="B11" i="1"/>
  <c r="B27" i="1"/>
  <c r="B30" i="1"/>
  <c r="B86" i="1"/>
  <c r="B5" i="1"/>
  <c r="B49" i="1"/>
  <c r="B20" i="1"/>
  <c r="B31" i="1"/>
  <c r="B29" i="1"/>
  <c r="B85" i="1"/>
  <c r="B32" i="1"/>
  <c r="B35" i="1"/>
  <c r="B34" i="1"/>
  <c r="B21" i="1"/>
  <c r="B33" i="1"/>
  <c r="B36" i="1"/>
  <c r="B38" i="1"/>
  <c r="B37" i="1"/>
  <c r="B39" i="1"/>
  <c r="B40" i="1"/>
  <c r="B13" i="1"/>
  <c r="B87" i="1"/>
  <c r="B88" i="1"/>
  <c r="B41" i="1"/>
  <c r="B42" i="1"/>
  <c r="B44" i="1"/>
  <c r="B68" i="1"/>
  <c r="B43" i="1"/>
  <c r="B45" i="1"/>
  <c r="B55" i="1"/>
  <c r="B50" i="1"/>
  <c r="B6" i="1"/>
  <c r="B52" i="1"/>
  <c r="B25" i="1"/>
  <c r="B28" i="1"/>
  <c r="B54" i="1"/>
  <c r="B46" i="1"/>
  <c r="B58" i="1"/>
  <c r="B47" i="1"/>
  <c r="B53" i="1"/>
  <c r="B48" i="1"/>
  <c r="B51" i="1"/>
  <c r="B59" i="1"/>
  <c r="B56" i="1"/>
  <c r="B61" i="1"/>
  <c r="B23" i="1"/>
  <c r="B60" i="1"/>
  <c r="B70" i="1"/>
  <c r="B64" i="1"/>
  <c r="B63" i="1"/>
  <c r="B62" i="1"/>
  <c r="B66" i="1"/>
  <c r="B3" i="1"/>
  <c r="B65" i="1"/>
  <c r="B12" i="1"/>
  <c r="B67" i="1"/>
  <c r="B73" i="1"/>
  <c r="B69" i="1"/>
  <c r="B71" i="1"/>
  <c r="B72" i="1"/>
  <c r="B74" i="1"/>
  <c r="B75" i="1"/>
  <c r="B77" i="1"/>
  <c r="B76" i="1"/>
  <c r="B78" i="1"/>
  <c r="B81" i="1"/>
  <c r="B79" i="1"/>
  <c r="B82" i="1"/>
  <c r="B83" i="1"/>
  <c r="B80" i="1"/>
  <c r="B84" i="1"/>
  <c r="B57" i="1"/>
  <c r="R12" i="5"/>
  <c r="G10" i="10" s="1"/>
  <c r="R20" i="5"/>
  <c r="G16" i="10" s="1"/>
  <c r="R14" i="5"/>
  <c r="R24" i="5"/>
  <c r="G20" i="10" s="1"/>
  <c r="R11" i="5"/>
  <c r="G9" i="10" s="1"/>
  <c r="R3" i="5"/>
  <c r="G4" i="10" s="1"/>
  <c r="R22" i="5"/>
  <c r="G18" i="10" s="1"/>
  <c r="R34" i="5"/>
  <c r="G28" i="10" s="1"/>
  <c r="R39" i="5"/>
  <c r="G32" i="10" s="1"/>
  <c r="R57" i="5"/>
  <c r="R16" i="5"/>
  <c r="G12" i="10" s="1"/>
  <c r="R29" i="5"/>
  <c r="G24" i="10" s="1"/>
  <c r="R47" i="5"/>
  <c r="R5" i="5"/>
  <c r="G6" i="10" s="1"/>
  <c r="R18" i="5"/>
  <c r="G14" i="10" s="1"/>
  <c r="R35" i="5"/>
  <c r="G29" i="10" s="1"/>
  <c r="R10" i="5"/>
  <c r="R41" i="5"/>
  <c r="G34" i="10" s="1"/>
  <c r="R62" i="5"/>
  <c r="R60" i="5"/>
  <c r="R51" i="5"/>
  <c r="G38" i="10" s="1"/>
  <c r="R61" i="5"/>
  <c r="R2" i="5"/>
  <c r="G3" i="10" s="1"/>
  <c r="R55" i="5"/>
  <c r="G39" i="10" s="1"/>
  <c r="R17" i="5"/>
  <c r="G13" i="10" s="1"/>
  <c r="R40" i="5"/>
  <c r="G33" i="10" s="1"/>
  <c r="R21" i="5"/>
  <c r="G17" i="10" s="1"/>
  <c r="R52" i="5"/>
  <c r="R63" i="5"/>
  <c r="R33" i="5"/>
  <c r="G27" i="10" s="1"/>
  <c r="R26" i="5"/>
  <c r="G22" i="10" s="1"/>
  <c r="R19" i="5"/>
  <c r="G15" i="10" s="1"/>
  <c r="R46" i="5"/>
  <c r="R13" i="5"/>
  <c r="R49" i="5"/>
  <c r="G37" i="10" s="1"/>
  <c r="R64" i="5"/>
  <c r="R15" i="5"/>
  <c r="G11" i="10" s="1"/>
  <c r="R54" i="5"/>
  <c r="R27" i="5"/>
  <c r="R48" i="5"/>
  <c r="G36" i="10" s="1"/>
  <c r="R28" i="5"/>
  <c r="G23" i="10" s="1"/>
  <c r="R56" i="5"/>
  <c r="R45" i="5"/>
  <c r="R30" i="5"/>
  <c r="G25" i="10" s="1"/>
  <c r="R53" i="5"/>
  <c r="R23" i="5"/>
  <c r="G19" i="10" s="1"/>
  <c r="R25" i="5"/>
  <c r="G21" i="10" s="1"/>
  <c r="R58" i="5"/>
  <c r="R44" i="5"/>
  <c r="R43" i="5"/>
  <c r="G35" i="10" s="1"/>
  <c r="R36" i="5"/>
  <c r="G30" i="10" s="1"/>
  <c r="R7" i="5"/>
  <c r="G8" i="10" s="1"/>
  <c r="R37" i="5"/>
  <c r="G31" i="10" s="1"/>
  <c r="R31" i="5"/>
  <c r="G26" i="10" s="1"/>
  <c r="R59" i="5"/>
  <c r="R4" i="5"/>
  <c r="G5" i="10" s="1"/>
  <c r="R6" i="5"/>
  <c r="G7" i="10" s="1"/>
  <c r="R8" i="5"/>
  <c r="R50" i="5"/>
  <c r="R9" i="5"/>
  <c r="R38" i="5"/>
  <c r="R42" i="5"/>
  <c r="Q12" i="5"/>
  <c r="S12" i="5" s="1"/>
  <c r="Q20" i="5"/>
  <c r="S20" i="5" s="1"/>
  <c r="Q14" i="5"/>
  <c r="S14" i="5" s="1"/>
  <c r="Q24" i="5"/>
  <c r="S24" i="5" s="1"/>
  <c r="Q11" i="5"/>
  <c r="Q3" i="5"/>
  <c r="S3" i="5" s="1"/>
  <c r="Q22" i="5"/>
  <c r="Q34" i="5"/>
  <c r="S34" i="5" s="1"/>
  <c r="Q39" i="5"/>
  <c r="Q57" i="5"/>
  <c r="S57" i="5" s="1"/>
  <c r="Q16" i="5"/>
  <c r="S16" i="5" s="1"/>
  <c r="Q29" i="5"/>
  <c r="S29" i="5" s="1"/>
  <c r="Q47" i="5"/>
  <c r="S47" i="5" s="1"/>
  <c r="Q5" i="5"/>
  <c r="Q18" i="5"/>
  <c r="S18" i="5" s="1"/>
  <c r="Q35" i="5"/>
  <c r="S35" i="5" s="1"/>
  <c r="Q10" i="5"/>
  <c r="S10" i="5" s="1"/>
  <c r="Q41" i="5"/>
  <c r="S41" i="5" s="1"/>
  <c r="Q62" i="5"/>
  <c r="Q60" i="5"/>
  <c r="S60" i="5" s="1"/>
  <c r="Q51" i="5"/>
  <c r="Q61" i="5"/>
  <c r="S61" i="5" s="1"/>
  <c r="Q2" i="5"/>
  <c r="S2" i="5" s="1"/>
  <c r="Q55" i="5"/>
  <c r="S55" i="5" s="1"/>
  <c r="Q17" i="5"/>
  <c r="S17" i="5" s="1"/>
  <c r="Q40" i="5"/>
  <c r="S40" i="5" s="1"/>
  <c r="Q21" i="5"/>
  <c r="S21" i="5" s="1"/>
  <c r="Q52" i="5"/>
  <c r="S52" i="5" s="1"/>
  <c r="Q63" i="5"/>
  <c r="S63" i="5" s="1"/>
  <c r="Q33" i="5"/>
  <c r="S33" i="5" s="1"/>
  <c r="Q26" i="5"/>
  <c r="Q19" i="5"/>
  <c r="S19" i="5" s="1"/>
  <c r="Q46" i="5"/>
  <c r="Q13" i="5"/>
  <c r="S13" i="5" s="1"/>
  <c r="Q49" i="5"/>
  <c r="S49" i="5" s="1"/>
  <c r="Q64" i="5"/>
  <c r="S64" i="5" s="1"/>
  <c r="Q15" i="5"/>
  <c r="S15" i="5" s="1"/>
  <c r="Q54" i="5"/>
  <c r="S54" i="5" s="1"/>
  <c r="Q27" i="5"/>
  <c r="S27" i="5" s="1"/>
  <c r="Q48" i="5"/>
  <c r="S48" i="5" s="1"/>
  <c r="Q28" i="5"/>
  <c r="S28" i="5" s="1"/>
  <c r="Q56" i="5"/>
  <c r="S56" i="5" s="1"/>
  <c r="Q45" i="5"/>
  <c r="Q30" i="5"/>
  <c r="S30" i="5" s="1"/>
  <c r="Q53" i="5"/>
  <c r="Q23" i="5"/>
  <c r="S23" i="5" s="1"/>
  <c r="Q25" i="5"/>
  <c r="S25" i="5" s="1"/>
  <c r="Q58" i="5"/>
  <c r="S58" i="5" s="1"/>
  <c r="Q44" i="5"/>
  <c r="S44" i="5" s="1"/>
  <c r="Q43" i="5"/>
  <c r="S43" i="5" s="1"/>
  <c r="Q36" i="5"/>
  <c r="S36" i="5" s="1"/>
  <c r="Q7" i="5"/>
  <c r="Q37" i="5"/>
  <c r="S37" i="5" s="1"/>
  <c r="Q31" i="5"/>
  <c r="S31" i="5" s="1"/>
  <c r="Q59" i="5"/>
  <c r="Q4" i="5"/>
  <c r="S4" i="5" s="1"/>
  <c r="Q6" i="5"/>
  <c r="Q8" i="5"/>
  <c r="S8" i="5" s="1"/>
  <c r="Q50" i="5"/>
  <c r="S50" i="5" s="1"/>
  <c r="Q9" i="5"/>
  <c r="S9" i="5" s="1"/>
  <c r="Q38" i="5"/>
  <c r="S38" i="5" s="1"/>
  <c r="Q42" i="5"/>
  <c r="R32" i="5"/>
  <c r="Q32" i="5"/>
  <c r="F37" i="10"/>
  <c r="L52" i="4"/>
  <c r="L63" i="4"/>
  <c r="L33" i="4"/>
  <c r="L26" i="4"/>
  <c r="L19" i="4"/>
  <c r="L46" i="4"/>
  <c r="L51" i="4"/>
  <c r="L49" i="4"/>
  <c r="L64" i="4"/>
  <c r="L15" i="4"/>
  <c r="L54" i="4"/>
  <c r="L12" i="4"/>
  <c r="L48" i="4"/>
  <c r="F36" i="10" s="1"/>
  <c r="L28" i="4"/>
  <c r="F23" i="10" s="1"/>
  <c r="L56" i="4"/>
  <c r="L45" i="4"/>
  <c r="L27" i="4"/>
  <c r="L53" i="4"/>
  <c r="L23" i="4"/>
  <c r="L25" i="4"/>
  <c r="L58" i="4"/>
  <c r="L30" i="4"/>
  <c r="F25" i="10" s="1"/>
  <c r="L44" i="4"/>
  <c r="L36" i="4"/>
  <c r="F30" i="10" s="1"/>
  <c r="L7" i="4"/>
  <c r="L37" i="4"/>
  <c r="L31" i="4"/>
  <c r="L59" i="4"/>
  <c r="L4" i="4"/>
  <c r="L6" i="4"/>
  <c r="L8" i="4"/>
  <c r="L50" i="4"/>
  <c r="L9" i="4"/>
  <c r="L38" i="4"/>
  <c r="L42" i="4"/>
  <c r="L5" i="4"/>
  <c r="L20" i="4"/>
  <c r="F5" i="10" s="1"/>
  <c r="L14" i="4"/>
  <c r="L29" i="4"/>
  <c r="L24" i="4"/>
  <c r="L3" i="4"/>
  <c r="F4" i="10" s="1"/>
  <c r="L22" i="4"/>
  <c r="L34" i="4"/>
  <c r="F28" i="10" s="1"/>
  <c r="L39" i="4"/>
  <c r="F32" i="10" s="1"/>
  <c r="L57" i="4"/>
  <c r="L16" i="4"/>
  <c r="L43" i="4"/>
  <c r="F35" i="10" s="1"/>
  <c r="L47" i="4"/>
  <c r="L35" i="4"/>
  <c r="L18" i="4"/>
  <c r="F14" i="10" s="1"/>
  <c r="L13" i="4"/>
  <c r="L10" i="4"/>
  <c r="L21" i="4"/>
  <c r="L62" i="4"/>
  <c r="L60" i="4"/>
  <c r="L41" i="4"/>
  <c r="L61" i="4"/>
  <c r="L2" i="4"/>
  <c r="L55" i="4"/>
  <c r="F39" i="10" s="1"/>
  <c r="L17" i="4"/>
  <c r="L40" i="4"/>
  <c r="L11" i="4"/>
  <c r="F9" i="10" s="1"/>
  <c r="L32" i="4"/>
  <c r="K5" i="4"/>
  <c r="K20" i="4"/>
  <c r="K14" i="4"/>
  <c r="K29" i="4"/>
  <c r="K24" i="4"/>
  <c r="K3" i="4"/>
  <c r="K22" i="4"/>
  <c r="K34" i="4"/>
  <c r="K39" i="4"/>
  <c r="K57" i="4"/>
  <c r="K16" i="4"/>
  <c r="K43" i="4"/>
  <c r="K47" i="4"/>
  <c r="K35" i="4"/>
  <c r="K18" i="4"/>
  <c r="K13" i="4"/>
  <c r="K10" i="4"/>
  <c r="K21" i="4"/>
  <c r="K62" i="4"/>
  <c r="K60" i="4"/>
  <c r="K41" i="4"/>
  <c r="K61" i="4"/>
  <c r="M61" i="4" s="1"/>
  <c r="K2" i="4"/>
  <c r="K55" i="4"/>
  <c r="K17" i="4"/>
  <c r="K40" i="4"/>
  <c r="K11" i="4"/>
  <c r="K52" i="4"/>
  <c r="M52" i="4" s="1"/>
  <c r="K63" i="4"/>
  <c r="M63" i="4" s="1"/>
  <c r="K33" i="4"/>
  <c r="M33" i="4" s="1"/>
  <c r="K26" i="4"/>
  <c r="K19" i="4"/>
  <c r="K46" i="4"/>
  <c r="K51" i="4"/>
  <c r="K49" i="4"/>
  <c r="M49" i="4" s="1"/>
  <c r="K64" i="4"/>
  <c r="M64" i="4" s="1"/>
  <c r="K15" i="4"/>
  <c r="K54" i="4"/>
  <c r="K12" i="4"/>
  <c r="K48" i="4"/>
  <c r="M48" i="4" s="1"/>
  <c r="K28" i="4"/>
  <c r="M28" i="4" s="1"/>
  <c r="K56" i="4"/>
  <c r="M56" i="4" s="1"/>
  <c r="K45" i="4"/>
  <c r="K27" i="4"/>
  <c r="K53" i="4"/>
  <c r="M53" i="4" s="1"/>
  <c r="K23" i="4"/>
  <c r="K25" i="4"/>
  <c r="M25" i="4" s="1"/>
  <c r="K58" i="4"/>
  <c r="M58" i="4" s="1"/>
  <c r="K30" i="4"/>
  <c r="M30" i="4" s="1"/>
  <c r="K44" i="4"/>
  <c r="K36" i="4"/>
  <c r="K7" i="4"/>
  <c r="M7" i="4" s="1"/>
  <c r="K37" i="4"/>
  <c r="M37" i="4" s="1"/>
  <c r="K31" i="4"/>
  <c r="M31" i="4" s="1"/>
  <c r="K59" i="4"/>
  <c r="K4" i="4"/>
  <c r="K6" i="4"/>
  <c r="M6" i="4" s="1"/>
  <c r="K8" i="4"/>
  <c r="K50" i="4"/>
  <c r="M50" i="4" s="1"/>
  <c r="K9" i="4"/>
  <c r="M9" i="4" s="1"/>
  <c r="K38" i="4"/>
  <c r="M38" i="4" s="1"/>
  <c r="K42" i="4"/>
  <c r="K32" i="4"/>
  <c r="N62" i="3"/>
  <c r="N61" i="3"/>
  <c r="N63" i="3"/>
  <c r="N64" i="3"/>
  <c r="N65" i="3"/>
  <c r="N66" i="3"/>
  <c r="N67" i="3"/>
  <c r="N68" i="3"/>
  <c r="M12" i="3"/>
  <c r="M20" i="3"/>
  <c r="M14" i="3"/>
  <c r="N14" i="3" s="1"/>
  <c r="M24" i="3"/>
  <c r="M11" i="3"/>
  <c r="N11" i="3" s="1"/>
  <c r="H9" i="10" s="1"/>
  <c r="M3" i="3"/>
  <c r="N3" i="3" s="1"/>
  <c r="H4" i="10" s="1"/>
  <c r="M22" i="3"/>
  <c r="N22" i="3" s="1"/>
  <c r="H18" i="10" s="1"/>
  <c r="M34" i="3"/>
  <c r="M39" i="3"/>
  <c r="M57" i="3"/>
  <c r="M16" i="3"/>
  <c r="N16" i="3" s="1"/>
  <c r="H12" i="10" s="1"/>
  <c r="M29" i="3"/>
  <c r="M47" i="3"/>
  <c r="N47" i="3" s="1"/>
  <c r="M5" i="3"/>
  <c r="M18" i="3"/>
  <c r="M35" i="3"/>
  <c r="M10" i="3"/>
  <c r="N10" i="3" s="1"/>
  <c r="M41" i="3"/>
  <c r="M60" i="3"/>
  <c r="N60" i="3" s="1"/>
  <c r="M51" i="3"/>
  <c r="M2" i="3"/>
  <c r="N2" i="3" s="1"/>
  <c r="H3" i="10" s="1"/>
  <c r="M55" i="3"/>
  <c r="N55" i="3" s="1"/>
  <c r="H39" i="10" s="1"/>
  <c r="M17" i="3"/>
  <c r="M40" i="3"/>
  <c r="N40" i="3" s="1"/>
  <c r="H33" i="10" s="1"/>
  <c r="M21" i="3"/>
  <c r="M52" i="3"/>
  <c r="N52" i="3" s="1"/>
  <c r="M33" i="3"/>
  <c r="N33" i="3" s="1"/>
  <c r="H27" i="10" s="1"/>
  <c r="M26" i="3"/>
  <c r="N26" i="3" s="1"/>
  <c r="H22" i="10" s="1"/>
  <c r="M19" i="3"/>
  <c r="N19" i="3" s="1"/>
  <c r="H15" i="10" s="1"/>
  <c r="M46" i="3"/>
  <c r="N46" i="3" s="1"/>
  <c r="M13" i="3"/>
  <c r="N13" i="3" s="1"/>
  <c r="M49" i="3"/>
  <c r="N49" i="3" s="1"/>
  <c r="H37" i="10" s="1"/>
  <c r="M15" i="3"/>
  <c r="N15" i="3" s="1"/>
  <c r="H11" i="10" s="1"/>
  <c r="M54" i="3"/>
  <c r="M27" i="3"/>
  <c r="N27" i="3" s="1"/>
  <c r="M48" i="3"/>
  <c r="N48" i="3" s="1"/>
  <c r="H36" i="10" s="1"/>
  <c r="M28" i="3"/>
  <c r="N28" i="3" s="1"/>
  <c r="H23" i="10" s="1"/>
  <c r="M56" i="3"/>
  <c r="N56" i="3" s="1"/>
  <c r="M45" i="3"/>
  <c r="N45" i="3" s="1"/>
  <c r="M30" i="3"/>
  <c r="M53" i="3"/>
  <c r="M23" i="3"/>
  <c r="M25" i="3"/>
  <c r="N25" i="3" s="1"/>
  <c r="H21" i="10" s="1"/>
  <c r="M58" i="3"/>
  <c r="M44" i="3"/>
  <c r="N44" i="3" s="1"/>
  <c r="M43" i="3"/>
  <c r="N43" i="3" s="1"/>
  <c r="H35" i="10" s="1"/>
  <c r="M36" i="3"/>
  <c r="M7" i="3"/>
  <c r="M37" i="3"/>
  <c r="M31" i="3"/>
  <c r="M59" i="3"/>
  <c r="N59" i="3" s="1"/>
  <c r="M4" i="3"/>
  <c r="M6" i="3"/>
  <c r="N6" i="3" s="1"/>
  <c r="H7" i="10" s="1"/>
  <c r="M8" i="3"/>
  <c r="M50" i="3"/>
  <c r="M9" i="3"/>
  <c r="N9" i="3" s="1"/>
  <c r="M38" i="3"/>
  <c r="N38" i="3" s="1"/>
  <c r="M42" i="3"/>
  <c r="N42" i="3" s="1"/>
  <c r="M32" i="3"/>
  <c r="N32" i="3" s="1"/>
  <c r="G3" i="8"/>
  <c r="G4" i="8"/>
  <c r="G5" i="8"/>
  <c r="G6" i="8"/>
  <c r="G7" i="8"/>
  <c r="G8" i="8"/>
  <c r="G9" i="8"/>
  <c r="G10" i="8"/>
  <c r="G11" i="8"/>
  <c r="G12" i="8"/>
  <c r="G13" i="8"/>
  <c r="G14" i="8"/>
  <c r="H7" i="1" s="1"/>
  <c r="G15" i="8"/>
  <c r="G16" i="8"/>
  <c r="G17" i="8"/>
  <c r="G18" i="8"/>
  <c r="G19" i="8"/>
  <c r="G20" i="8"/>
  <c r="G21" i="8"/>
  <c r="G22" i="8"/>
  <c r="G23" i="8"/>
  <c r="G24" i="8"/>
  <c r="G25" i="8"/>
  <c r="G26" i="8"/>
  <c r="H44" i="1" s="1"/>
  <c r="G27" i="8"/>
  <c r="G28" i="8"/>
  <c r="G29" i="8"/>
  <c r="G30" i="8"/>
  <c r="G31" i="8"/>
  <c r="G32" i="8"/>
  <c r="G33" i="8"/>
  <c r="G34" i="8"/>
  <c r="G35" i="8"/>
  <c r="G36" i="8"/>
  <c r="G37" i="8"/>
  <c r="G38" i="8"/>
  <c r="H80" i="1" s="1"/>
  <c r="G39" i="8"/>
  <c r="G40" i="8"/>
  <c r="G41" i="8"/>
  <c r="G42" i="8"/>
  <c r="G43" i="8"/>
  <c r="G44" i="8"/>
  <c r="G45" i="8"/>
  <c r="G46" i="8"/>
  <c r="G47" i="8"/>
  <c r="G48" i="8"/>
  <c r="G49" i="8"/>
  <c r="G50" i="8"/>
  <c r="H82" i="1" s="1"/>
  <c r="G51" i="8"/>
  <c r="G52" i="8"/>
  <c r="G53" i="8"/>
  <c r="G54" i="8"/>
  <c r="G55" i="8"/>
  <c r="G56" i="8"/>
  <c r="G57" i="8"/>
  <c r="G58" i="8"/>
  <c r="G59" i="8"/>
  <c r="G60" i="8"/>
  <c r="G61" i="8"/>
  <c r="G62" i="8"/>
  <c r="H35" i="1" s="1"/>
  <c r="G63" i="8"/>
  <c r="G64" i="8"/>
  <c r="G65" i="8"/>
  <c r="G66" i="8"/>
  <c r="G67" i="8"/>
  <c r="G68" i="8"/>
  <c r="G69" i="8"/>
  <c r="G70" i="8"/>
  <c r="G71" i="8"/>
  <c r="G72" i="8"/>
  <c r="G73" i="8"/>
  <c r="G74" i="8"/>
  <c r="H5" i="1" s="1"/>
  <c r="G75" i="8"/>
  <c r="G76" i="8"/>
  <c r="G77" i="8"/>
  <c r="G78" i="8"/>
  <c r="G79" i="8"/>
  <c r="G80" i="8"/>
  <c r="G81" i="8"/>
  <c r="G82" i="8"/>
  <c r="G83" i="8"/>
  <c r="G84" i="8"/>
  <c r="G85" i="8"/>
  <c r="G86" i="8"/>
  <c r="H3" i="1" s="1"/>
  <c r="G87" i="8"/>
  <c r="G88" i="8"/>
  <c r="G89" i="8"/>
  <c r="G90" i="8"/>
  <c r="G2" i="8"/>
  <c r="K50" i="1"/>
  <c r="K2" i="1"/>
  <c r="K7" i="1"/>
  <c r="K19" i="1"/>
  <c r="K32" i="1"/>
  <c r="K33" i="1"/>
  <c r="K41" i="1"/>
  <c r="K61" i="1"/>
  <c r="K65" i="1"/>
  <c r="K18" i="1"/>
  <c r="K17" i="1"/>
  <c r="K4" i="1"/>
  <c r="K8" i="1"/>
  <c r="K9" i="1"/>
  <c r="K15" i="1"/>
  <c r="K11" i="1"/>
  <c r="K10" i="1"/>
  <c r="K16" i="1"/>
  <c r="K86" i="1"/>
  <c r="K5" i="1"/>
  <c r="K49" i="1"/>
  <c r="K20" i="1"/>
  <c r="K24" i="1"/>
  <c r="K29" i="1"/>
  <c r="K85" i="1"/>
  <c r="K31" i="1"/>
  <c r="K35" i="1"/>
  <c r="K34" i="1"/>
  <c r="K21" i="1"/>
  <c r="K37" i="1"/>
  <c r="K36" i="1"/>
  <c r="K38" i="1"/>
  <c r="K40" i="1"/>
  <c r="K39" i="1"/>
  <c r="K58" i="1"/>
  <c r="K13" i="1"/>
  <c r="K87" i="1"/>
  <c r="K88" i="1"/>
  <c r="K42" i="1"/>
  <c r="K27" i="1"/>
  <c r="K30" i="1"/>
  <c r="K68" i="1"/>
  <c r="K43" i="1"/>
  <c r="K45" i="1"/>
  <c r="K55" i="1"/>
  <c r="K44" i="1"/>
  <c r="K6" i="1"/>
  <c r="K14" i="1"/>
  <c r="K25" i="1"/>
  <c r="K28" i="1"/>
  <c r="K54" i="1"/>
  <c r="K46" i="1"/>
  <c r="K75" i="1"/>
  <c r="K47" i="1"/>
  <c r="K53" i="1"/>
  <c r="K48" i="1"/>
  <c r="K51" i="1"/>
  <c r="K52" i="1"/>
  <c r="K56" i="1"/>
  <c r="K59" i="1"/>
  <c r="K23" i="1"/>
  <c r="K60" i="1"/>
  <c r="K70" i="1"/>
  <c r="K64" i="1"/>
  <c r="K63" i="1"/>
  <c r="K62" i="1"/>
  <c r="K66" i="1"/>
  <c r="K3" i="1"/>
  <c r="K26" i="1"/>
  <c r="K12" i="1"/>
  <c r="K67" i="1"/>
  <c r="K73" i="1"/>
  <c r="K69" i="1"/>
  <c r="K22" i="1"/>
  <c r="K71" i="1"/>
  <c r="K72" i="1"/>
  <c r="K74" i="1"/>
  <c r="K77" i="1"/>
  <c r="K76" i="1"/>
  <c r="K78" i="1"/>
  <c r="K81" i="1"/>
  <c r="K79" i="1"/>
  <c r="K82" i="1"/>
  <c r="K83" i="1"/>
  <c r="K80" i="1"/>
  <c r="K84" i="1"/>
  <c r="K57" i="1"/>
  <c r="H50" i="1"/>
  <c r="H2" i="1"/>
  <c r="H19" i="1"/>
  <c r="H32" i="1"/>
  <c r="H33" i="1"/>
  <c r="H41" i="1"/>
  <c r="H61" i="1"/>
  <c r="H65" i="1"/>
  <c r="H18" i="1"/>
  <c r="H17" i="1"/>
  <c r="H4" i="1"/>
  <c r="H8" i="1"/>
  <c r="H9" i="1"/>
  <c r="H15" i="1"/>
  <c r="H11" i="1"/>
  <c r="H10" i="1"/>
  <c r="H16" i="1"/>
  <c r="H86" i="1"/>
  <c r="H49" i="1"/>
  <c r="H20" i="1"/>
  <c r="H24" i="1"/>
  <c r="H29" i="1"/>
  <c r="H85" i="1"/>
  <c r="H31" i="1"/>
  <c r="H34" i="1"/>
  <c r="H21" i="1"/>
  <c r="H37" i="1"/>
  <c r="H36" i="1"/>
  <c r="H38" i="1"/>
  <c r="H40" i="1"/>
  <c r="H39" i="1"/>
  <c r="H58" i="1"/>
  <c r="H13" i="1"/>
  <c r="H87" i="1"/>
  <c r="H88" i="1"/>
  <c r="H42" i="1"/>
  <c r="H27" i="1"/>
  <c r="H30" i="1"/>
  <c r="H68" i="1"/>
  <c r="H43" i="1"/>
  <c r="H45" i="1"/>
  <c r="H55" i="1"/>
  <c r="H6" i="1"/>
  <c r="H14" i="1"/>
  <c r="H25" i="1"/>
  <c r="H28" i="1"/>
  <c r="H54" i="1"/>
  <c r="H46" i="1"/>
  <c r="H75" i="1"/>
  <c r="H47" i="1"/>
  <c r="H53" i="1"/>
  <c r="H48" i="1"/>
  <c r="H51" i="1"/>
  <c r="H52" i="1"/>
  <c r="H56" i="1"/>
  <c r="H59" i="1"/>
  <c r="H23" i="1"/>
  <c r="H60" i="1"/>
  <c r="H70" i="1"/>
  <c r="H64" i="1"/>
  <c r="H63" i="1"/>
  <c r="H62" i="1"/>
  <c r="H66" i="1"/>
  <c r="H26" i="1"/>
  <c r="H12" i="1"/>
  <c r="H67" i="1"/>
  <c r="H73" i="1"/>
  <c r="H69" i="1"/>
  <c r="H22" i="1"/>
  <c r="H71" i="1"/>
  <c r="H72" i="1"/>
  <c r="H74" i="1"/>
  <c r="H77" i="1"/>
  <c r="H76" i="1"/>
  <c r="H78" i="1"/>
  <c r="H81" i="1"/>
  <c r="H79" i="1"/>
  <c r="H83" i="1"/>
  <c r="H84" i="1"/>
  <c r="H57" i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2" i="8"/>
  <c r="S53" i="5" l="1"/>
  <c r="S46" i="5"/>
  <c r="S51" i="5"/>
  <c r="S39" i="5"/>
  <c r="S6" i="5"/>
  <c r="S42" i="5"/>
  <c r="S59" i="5"/>
  <c r="S45" i="5"/>
  <c r="S26" i="5"/>
  <c r="S62" i="5"/>
  <c r="S22" i="5"/>
  <c r="M36" i="4"/>
  <c r="M12" i="4"/>
  <c r="M44" i="4"/>
  <c r="M54" i="4"/>
  <c r="M42" i="4"/>
  <c r="B21" i="10"/>
  <c r="B25" i="4"/>
  <c r="B25" i="5"/>
  <c r="B25" i="3"/>
  <c r="B3" i="10"/>
  <c r="B2" i="4"/>
  <c r="B2" i="5"/>
  <c r="B2" i="3"/>
  <c r="B34" i="10"/>
  <c r="B41" i="5"/>
  <c r="B41" i="3"/>
  <c r="B41" i="4"/>
  <c r="B57" i="4"/>
  <c r="B57" i="3"/>
  <c r="B57" i="5"/>
  <c r="B36" i="10"/>
  <c r="B48" i="5"/>
  <c r="B48" i="3"/>
  <c r="B48" i="4"/>
  <c r="B50" i="4"/>
  <c r="B50" i="5"/>
  <c r="B50" i="3"/>
  <c r="B8" i="4"/>
  <c r="B8" i="5"/>
  <c r="B8" i="3"/>
  <c r="B23" i="10"/>
  <c r="B28" i="5"/>
  <c r="B28" i="3"/>
  <c r="B28" i="4"/>
  <c r="B10" i="10"/>
  <c r="B12" i="5"/>
  <c r="B12" i="3"/>
  <c r="B12" i="4"/>
  <c r="B9" i="4"/>
  <c r="B9" i="3"/>
  <c r="B9" i="5"/>
  <c r="B7" i="10"/>
  <c r="B6" i="3"/>
  <c r="B6" i="5"/>
  <c r="B6" i="4"/>
  <c r="B32" i="10"/>
  <c r="B39" i="5"/>
  <c r="B39" i="3"/>
  <c r="B39" i="4"/>
  <c r="B27" i="5"/>
  <c r="B27" i="3"/>
  <c r="B27" i="4"/>
  <c r="B38" i="10"/>
  <c r="B51" i="4"/>
  <c r="B51" i="3"/>
  <c r="B51" i="5"/>
  <c r="B35" i="10"/>
  <c r="B43" i="5"/>
  <c r="B43" i="4"/>
  <c r="B43" i="3"/>
  <c r="B58" i="3"/>
  <c r="B58" i="4"/>
  <c r="B58" i="5"/>
  <c r="B5" i="10"/>
  <c r="B4" i="5"/>
  <c r="B4" i="3"/>
  <c r="B4" i="4"/>
  <c r="B54" i="5"/>
  <c r="B54" i="3"/>
  <c r="B54" i="4"/>
  <c r="B27" i="10"/>
  <c r="B33" i="5"/>
  <c r="B33" i="3"/>
  <c r="B33" i="4"/>
  <c r="B61" i="4"/>
  <c r="B61" i="5"/>
  <c r="B61" i="3"/>
  <c r="B20" i="10"/>
  <c r="B24" i="5"/>
  <c r="B24" i="3"/>
  <c r="B24" i="4"/>
  <c r="B59" i="5"/>
  <c r="B59" i="3"/>
  <c r="B59" i="4"/>
  <c r="B63" i="5"/>
  <c r="B63" i="3"/>
  <c r="B63" i="4"/>
  <c r="B14" i="10"/>
  <c r="B18" i="5"/>
  <c r="B18" i="3"/>
  <c r="B18" i="4"/>
  <c r="B10" i="5"/>
  <c r="B10" i="3"/>
  <c r="B10" i="4"/>
  <c r="B26" i="10"/>
  <c r="B31" i="5"/>
  <c r="B31" i="3"/>
  <c r="B31" i="4"/>
  <c r="B53" i="3"/>
  <c r="B53" i="5"/>
  <c r="B53" i="4"/>
  <c r="B52" i="5"/>
  <c r="B52" i="3"/>
  <c r="B52" i="4"/>
  <c r="B4" i="10"/>
  <c r="B3" i="5"/>
  <c r="B3" i="3"/>
  <c r="B3" i="4"/>
  <c r="B17" i="10"/>
  <c r="B21" i="5"/>
  <c r="B21" i="3"/>
  <c r="B21" i="4"/>
  <c r="B24" i="10"/>
  <c r="B29" i="3"/>
  <c r="B29" i="4"/>
  <c r="B29" i="5"/>
  <c r="B28" i="10"/>
  <c r="B34" i="5"/>
  <c r="B34" i="3"/>
  <c r="B34" i="4"/>
  <c r="B11" i="10"/>
  <c r="B15" i="5"/>
  <c r="B15" i="3"/>
  <c r="B15" i="4"/>
  <c r="B39" i="10"/>
  <c r="B55" i="3"/>
  <c r="B55" i="4"/>
  <c r="B55" i="5"/>
  <c r="B22" i="10"/>
  <c r="B26" i="4"/>
  <c r="B26" i="5"/>
  <c r="B26" i="3"/>
  <c r="B33" i="10"/>
  <c r="B40" i="5"/>
  <c r="B40" i="3"/>
  <c r="B40" i="4"/>
  <c r="B15" i="10"/>
  <c r="B19" i="5"/>
  <c r="B19" i="3"/>
  <c r="B19" i="4"/>
  <c r="B31" i="10"/>
  <c r="B37" i="5"/>
  <c r="B37" i="3"/>
  <c r="B37" i="4"/>
  <c r="B25" i="10"/>
  <c r="B30" i="4"/>
  <c r="B30" i="5"/>
  <c r="B30" i="3"/>
  <c r="B64" i="3"/>
  <c r="B64" i="4"/>
  <c r="B64" i="5"/>
  <c r="B13" i="10"/>
  <c r="B17" i="5"/>
  <c r="B17" i="3"/>
  <c r="B17" i="4"/>
  <c r="B60" i="5"/>
  <c r="B60" i="3"/>
  <c r="B60" i="4"/>
  <c r="B47" i="5"/>
  <c r="B47" i="3"/>
  <c r="B47" i="4"/>
  <c r="B6" i="10"/>
  <c r="B5" i="5"/>
  <c r="B5" i="3"/>
  <c r="B5" i="4"/>
  <c r="B32" i="5"/>
  <c r="B32" i="3"/>
  <c r="B32" i="4"/>
  <c r="B8" i="10"/>
  <c r="B7" i="5"/>
  <c r="B7" i="3"/>
  <c r="B7" i="4"/>
  <c r="B45" i="4"/>
  <c r="B45" i="5"/>
  <c r="B45" i="3"/>
  <c r="B37" i="10"/>
  <c r="B49" i="4"/>
  <c r="B49" i="5"/>
  <c r="B49" i="3"/>
  <c r="B18" i="10"/>
  <c r="B22" i="5"/>
  <c r="B22" i="3"/>
  <c r="B22" i="4"/>
  <c r="B62" i="5"/>
  <c r="B62" i="4"/>
  <c r="B62" i="3"/>
  <c r="B19" i="10"/>
  <c r="B23" i="4"/>
  <c r="B23" i="5"/>
  <c r="B23" i="3"/>
  <c r="B14" i="5"/>
  <c r="B14" i="3"/>
  <c r="B14" i="4"/>
  <c r="B42" i="5"/>
  <c r="B42" i="3"/>
  <c r="B42" i="4"/>
  <c r="B30" i="10"/>
  <c r="B36" i="5"/>
  <c r="B36" i="3"/>
  <c r="B36" i="4"/>
  <c r="B56" i="5"/>
  <c r="B56" i="3"/>
  <c r="B56" i="4"/>
  <c r="B13" i="5"/>
  <c r="B13" i="4"/>
  <c r="B13" i="3"/>
  <c r="B9" i="10"/>
  <c r="B11" i="5"/>
  <c r="B11" i="4"/>
  <c r="B11" i="3"/>
  <c r="B29" i="10"/>
  <c r="B35" i="5"/>
  <c r="B35" i="4"/>
  <c r="B35" i="3"/>
  <c r="B12" i="10"/>
  <c r="B16" i="4"/>
  <c r="B16" i="5"/>
  <c r="B16" i="3"/>
  <c r="B38" i="5"/>
  <c r="B38" i="3"/>
  <c r="B38" i="4"/>
  <c r="B44" i="5"/>
  <c r="B44" i="3"/>
  <c r="B44" i="4"/>
  <c r="B46" i="3"/>
  <c r="B46" i="5"/>
  <c r="B46" i="4"/>
  <c r="B16" i="10"/>
  <c r="B20" i="5"/>
  <c r="B20" i="3"/>
  <c r="B20" i="4"/>
  <c r="S32" i="5"/>
  <c r="S7" i="5"/>
  <c r="M21" i="4"/>
  <c r="M3" i="4"/>
  <c r="F10" i="10"/>
  <c r="M15" i="4"/>
  <c r="M55" i="4"/>
  <c r="M43" i="4"/>
  <c r="M2" i="4"/>
  <c r="M16" i="4"/>
  <c r="F11" i="10"/>
  <c r="F31" i="10"/>
  <c r="M32" i="4"/>
  <c r="M11" i="4"/>
  <c r="M18" i="4"/>
  <c r="M14" i="4"/>
  <c r="M62" i="4"/>
  <c r="M22" i="4"/>
  <c r="M40" i="4"/>
  <c r="M35" i="4"/>
  <c r="M20" i="4"/>
  <c r="M17" i="4"/>
  <c r="M47" i="4"/>
  <c r="M5" i="4"/>
  <c r="F26" i="10"/>
  <c r="M57" i="4"/>
  <c r="F33" i="10"/>
  <c r="F3" i="10"/>
  <c r="F12" i="10"/>
  <c r="M10" i="4"/>
  <c r="M24" i="4"/>
  <c r="F34" i="10"/>
  <c r="F21" i="10"/>
  <c r="M13" i="4"/>
  <c r="M29" i="4"/>
  <c r="M60" i="4"/>
  <c r="M8" i="4"/>
  <c r="M23" i="4"/>
  <c r="F38" i="10"/>
  <c r="F7" i="10"/>
  <c r="M46" i="4"/>
  <c r="M4" i="4"/>
  <c r="M27" i="4"/>
  <c r="F15" i="10"/>
  <c r="F20" i="10"/>
  <c r="M59" i="4"/>
  <c r="M45" i="4"/>
  <c r="M26" i="4"/>
  <c r="F24" i="10"/>
  <c r="F27" i="10"/>
  <c r="F17" i="10"/>
  <c r="F16" i="10"/>
  <c r="F8" i="10"/>
  <c r="F13" i="10"/>
  <c r="F6" i="10"/>
  <c r="F29" i="10"/>
  <c r="M41" i="4"/>
  <c r="M39" i="4"/>
  <c r="M51" i="4"/>
  <c r="F22" i="10"/>
  <c r="M19" i="4"/>
  <c r="F19" i="10"/>
  <c r="F18" i="10"/>
  <c r="M34" i="4"/>
  <c r="N8" i="3"/>
  <c r="N23" i="3"/>
  <c r="H19" i="10" s="1"/>
  <c r="N4" i="3"/>
  <c r="H5" i="10" s="1"/>
  <c r="N30" i="3"/>
  <c r="H25" i="10" s="1"/>
  <c r="N35" i="3"/>
  <c r="H29" i="10" s="1"/>
  <c r="N24" i="3"/>
  <c r="H20" i="10" s="1"/>
  <c r="N34" i="3"/>
  <c r="H28" i="10" s="1"/>
  <c r="N18" i="3"/>
  <c r="H14" i="10" s="1"/>
  <c r="N31" i="3"/>
  <c r="H26" i="10" s="1"/>
  <c r="N5" i="3"/>
  <c r="H6" i="10" s="1"/>
  <c r="N20" i="3"/>
  <c r="H16" i="10" s="1"/>
  <c r="N50" i="3"/>
  <c r="N37" i="3"/>
  <c r="H31" i="10" s="1"/>
  <c r="N21" i="3"/>
  <c r="H17" i="10" s="1"/>
  <c r="N12" i="3"/>
  <c r="H10" i="10" s="1"/>
  <c r="N29" i="3"/>
  <c r="H24" i="10" s="1"/>
  <c r="N54" i="3"/>
  <c r="N57" i="3"/>
  <c r="N7" i="3"/>
  <c r="H8" i="10" s="1"/>
  <c r="N36" i="3"/>
  <c r="H30" i="10" s="1"/>
  <c r="N39" i="3"/>
  <c r="H32" i="10" s="1"/>
  <c r="N17" i="3"/>
  <c r="H13" i="10" s="1"/>
  <c r="N58" i="3"/>
  <c r="N51" i="3"/>
  <c r="H38" i="10" s="1"/>
  <c r="N41" i="3"/>
  <c r="H34" i="10" s="1"/>
  <c r="N53" i="3"/>
  <c r="L37" i="3"/>
  <c r="L35" i="3"/>
  <c r="L18" i="3"/>
  <c r="L34" i="3"/>
  <c r="L14" i="3"/>
  <c r="L12" i="3"/>
  <c r="K25" i="3" l="1"/>
  <c r="K23" i="3"/>
  <c r="L23" i="3" s="1"/>
  <c r="K30" i="3"/>
  <c r="J7" i="3"/>
  <c r="L5" i="5"/>
  <c r="K5" i="5"/>
  <c r="S5" i="5" s="1"/>
  <c r="I57" i="1"/>
  <c r="I50" i="1"/>
  <c r="I2" i="1"/>
  <c r="I7" i="1"/>
  <c r="I19" i="1"/>
  <c r="I32" i="1"/>
  <c r="I33" i="1"/>
  <c r="I41" i="1"/>
  <c r="I61" i="1"/>
  <c r="I65" i="1"/>
  <c r="I18" i="1"/>
  <c r="I17" i="1"/>
  <c r="I4" i="1"/>
  <c r="I8" i="1"/>
  <c r="I9" i="1"/>
  <c r="I15" i="1"/>
  <c r="I11" i="1"/>
  <c r="I10" i="1"/>
  <c r="I16" i="1"/>
  <c r="I86" i="1"/>
  <c r="I5" i="1"/>
  <c r="I49" i="1"/>
  <c r="I20" i="1"/>
  <c r="I24" i="1"/>
  <c r="I29" i="1"/>
  <c r="I85" i="1"/>
  <c r="I31" i="1"/>
  <c r="I35" i="1"/>
  <c r="I34" i="1"/>
  <c r="I21" i="1"/>
  <c r="I37" i="1"/>
  <c r="I38" i="1"/>
  <c r="I40" i="1"/>
  <c r="I39" i="1"/>
  <c r="I58" i="1"/>
  <c r="I13" i="1"/>
  <c r="I87" i="1"/>
  <c r="I88" i="1"/>
  <c r="I42" i="1"/>
  <c r="I27" i="1"/>
  <c r="I30" i="1"/>
  <c r="I68" i="1"/>
  <c r="I43" i="1"/>
  <c r="I45" i="1"/>
  <c r="I55" i="1"/>
  <c r="I44" i="1"/>
  <c r="I6" i="1"/>
  <c r="I14" i="1"/>
  <c r="I25" i="1"/>
  <c r="I28" i="1"/>
  <c r="I54" i="1"/>
  <c r="I46" i="1"/>
  <c r="I75" i="1"/>
  <c r="I47" i="1"/>
  <c r="I53" i="1"/>
  <c r="I48" i="1"/>
  <c r="I51" i="1"/>
  <c r="I52" i="1"/>
  <c r="I56" i="1"/>
  <c r="I59" i="1"/>
  <c r="I23" i="1"/>
  <c r="I60" i="1"/>
  <c r="I70" i="1"/>
  <c r="I64" i="1"/>
  <c r="I63" i="1"/>
  <c r="I62" i="1"/>
  <c r="I66" i="1"/>
  <c r="I3" i="1"/>
  <c r="I26" i="1"/>
  <c r="I12" i="1"/>
  <c r="I67" i="1"/>
  <c r="I73" i="1"/>
  <c r="I69" i="1"/>
  <c r="I22" i="1"/>
  <c r="I71" i="1"/>
  <c r="I72" i="1"/>
  <c r="I74" i="1"/>
  <c r="I77" i="1"/>
  <c r="I76" i="1"/>
  <c r="I78" i="1"/>
  <c r="I81" i="1"/>
  <c r="I79" i="1"/>
  <c r="I82" i="1"/>
  <c r="I83" i="1"/>
  <c r="I80" i="1"/>
  <c r="I87" i="11" s="1"/>
  <c r="I84" i="1"/>
  <c r="I88" i="11" s="1"/>
  <c r="I36" i="1"/>
  <c r="I49" i="11" l="1"/>
  <c r="I85" i="11"/>
  <c r="I24" i="11"/>
  <c r="I37" i="11"/>
  <c r="I17" i="11"/>
  <c r="I73" i="11"/>
  <c r="I68" i="11"/>
  <c r="I83" i="11"/>
  <c r="I57" i="11"/>
  <c r="I29" i="11"/>
  <c r="I61" i="11"/>
  <c r="I79" i="11"/>
  <c r="I67" i="11"/>
  <c r="I55" i="11"/>
  <c r="I43" i="11"/>
  <c r="I18" i="11"/>
  <c r="I33" i="11"/>
  <c r="I77" i="11"/>
  <c r="I53" i="11"/>
  <c r="I41" i="11"/>
  <c r="I16" i="11"/>
  <c r="I4" i="11"/>
  <c r="I76" i="11"/>
  <c r="I12" i="11"/>
  <c r="I59" i="11"/>
  <c r="I28" i="11"/>
  <c r="I64" i="11"/>
  <c r="I52" i="11"/>
  <c r="I27" i="11"/>
  <c r="I15" i="11"/>
  <c r="I39" i="11"/>
  <c r="I14" i="11"/>
  <c r="I65" i="11"/>
  <c r="I47" i="11"/>
  <c r="I35" i="11"/>
  <c r="I10" i="11"/>
  <c r="I46" i="11"/>
  <c r="I21" i="11"/>
  <c r="I69" i="11"/>
  <c r="I32" i="11"/>
  <c r="I70" i="11"/>
  <c r="I34" i="11"/>
  <c r="I81" i="11"/>
  <c r="I45" i="11"/>
  <c r="I20" i="11"/>
  <c r="I8" i="11"/>
  <c r="I80" i="11"/>
  <c r="I56" i="11"/>
  <c r="I44" i="11"/>
  <c r="I31" i="11"/>
  <c r="I19" i="11"/>
  <c r="I7" i="11"/>
  <c r="I30" i="11"/>
  <c r="I78" i="11"/>
  <c r="I66" i="11"/>
  <c r="I54" i="11"/>
  <c r="I42" i="11"/>
  <c r="I5" i="11"/>
  <c r="I3" i="11"/>
  <c r="I63" i="11"/>
  <c r="I40" i="11"/>
  <c r="I75" i="11"/>
  <c r="I51" i="11"/>
  <c r="I26" i="11"/>
  <c r="I2" i="11"/>
  <c r="I86" i="11"/>
  <c r="I74" i="11"/>
  <c r="I62" i="11"/>
  <c r="I50" i="11"/>
  <c r="I38" i="11"/>
  <c r="I25" i="11"/>
  <c r="I13" i="11"/>
  <c r="I84" i="11"/>
  <c r="I72" i="11"/>
  <c r="I60" i="11"/>
  <c r="I48" i="11"/>
  <c r="I36" i="11"/>
  <c r="I23" i="11"/>
  <c r="I11" i="11"/>
  <c r="I22" i="11"/>
  <c r="I58" i="11"/>
  <c r="I9" i="11"/>
  <c r="I71" i="11"/>
  <c r="I82" i="11"/>
  <c r="C6" i="7"/>
  <c r="I6" i="11"/>
  <c r="C71" i="7"/>
  <c r="C80" i="7"/>
  <c r="C7" i="7"/>
  <c r="C86" i="7"/>
  <c r="C23" i="7"/>
  <c r="C58" i="7"/>
  <c r="C68" i="7"/>
  <c r="C79" i="7"/>
  <c r="C55" i="7"/>
  <c r="C43" i="7"/>
  <c r="C30" i="7"/>
  <c r="C18" i="7"/>
  <c r="C84" i="7"/>
  <c r="C83" i="7"/>
  <c r="C70" i="7"/>
  <c r="C20" i="7"/>
  <c r="C31" i="7"/>
  <c r="C67" i="7"/>
  <c r="C78" i="7"/>
  <c r="C66" i="7"/>
  <c r="C54" i="7"/>
  <c r="C42" i="7"/>
  <c r="C29" i="7"/>
  <c r="C17" i="7"/>
  <c r="C5" i="7"/>
  <c r="C60" i="7"/>
  <c r="C59" i="7"/>
  <c r="C81" i="7"/>
  <c r="C32" i="7"/>
  <c r="C19" i="7"/>
  <c r="C33" i="7"/>
  <c r="C77" i="7"/>
  <c r="C65" i="7"/>
  <c r="C53" i="7"/>
  <c r="C41" i="7"/>
  <c r="C28" i="7"/>
  <c r="C16" i="7"/>
  <c r="C4" i="7"/>
  <c r="C72" i="7"/>
  <c r="C47" i="7"/>
  <c r="C82" i="7"/>
  <c r="C45" i="7"/>
  <c r="C44" i="7"/>
  <c r="C88" i="7"/>
  <c r="C76" i="7"/>
  <c r="C64" i="7"/>
  <c r="C52" i="7"/>
  <c r="C40" i="7"/>
  <c r="C27" i="7"/>
  <c r="C15" i="7"/>
  <c r="C3" i="7"/>
  <c r="C48" i="7"/>
  <c r="C35" i="7"/>
  <c r="C57" i="7"/>
  <c r="C56" i="7"/>
  <c r="C87" i="7"/>
  <c r="C75" i="7"/>
  <c r="C63" i="7"/>
  <c r="C51" i="7"/>
  <c r="C39" i="7"/>
  <c r="C26" i="7"/>
  <c r="C14" i="7"/>
  <c r="C2" i="7"/>
  <c r="C62" i="7"/>
  <c r="C38" i="7"/>
  <c r="C25" i="7"/>
  <c r="C13" i="7"/>
  <c r="C74" i="7"/>
  <c r="C73" i="7"/>
  <c r="C61" i="7"/>
  <c r="C49" i="7"/>
  <c r="C37" i="7"/>
  <c r="C24" i="7"/>
  <c r="C12" i="7"/>
  <c r="C11" i="7"/>
  <c r="C10" i="7"/>
  <c r="C85" i="7"/>
  <c r="C22" i="7"/>
  <c r="C46" i="7"/>
  <c r="C34" i="7"/>
  <c r="C21" i="7"/>
  <c r="C9" i="7"/>
  <c r="C36" i="7"/>
  <c r="C69" i="7"/>
  <c r="C8" i="7"/>
  <c r="C50" i="7"/>
  <c r="H30" i="5"/>
  <c r="H44" i="5"/>
  <c r="H8" i="5"/>
  <c r="H9" i="5"/>
  <c r="H32" i="5"/>
  <c r="G29" i="5"/>
  <c r="G18" i="5"/>
  <c r="G13" i="5"/>
  <c r="G21" i="5"/>
  <c r="G11" i="5"/>
  <c r="K11" i="5" s="1"/>
  <c r="S11" i="5" s="1"/>
  <c r="G44" i="5"/>
  <c r="G7" i="5"/>
  <c r="G31" i="5"/>
  <c r="G8" i="5"/>
  <c r="G32" i="5"/>
  <c r="H6" i="5"/>
  <c r="G6" i="5"/>
  <c r="G9" i="5"/>
  <c r="H24" i="3"/>
  <c r="H5" i="3"/>
  <c r="H32" i="3"/>
  <c r="F5" i="5"/>
  <c r="F20" i="5"/>
  <c r="F14" i="5"/>
  <c r="F29" i="5"/>
  <c r="F24" i="5"/>
  <c r="F3" i="5"/>
  <c r="F22" i="5"/>
  <c r="F34" i="5"/>
  <c r="F39" i="5"/>
  <c r="F57" i="5"/>
  <c r="F16" i="5"/>
  <c r="F43" i="5"/>
  <c r="F47" i="5"/>
  <c r="F35" i="5"/>
  <c r="F18" i="5"/>
  <c r="F13" i="5"/>
  <c r="F10" i="5"/>
  <c r="F21" i="5"/>
  <c r="F62" i="5"/>
  <c r="F60" i="5"/>
  <c r="F41" i="5"/>
  <c r="F61" i="5"/>
  <c r="F2" i="5"/>
  <c r="F55" i="5"/>
  <c r="F17" i="5"/>
  <c r="F40" i="5"/>
  <c r="F11" i="5"/>
  <c r="F52" i="5"/>
  <c r="F63" i="5"/>
  <c r="F33" i="5"/>
  <c r="F26" i="5"/>
  <c r="F19" i="5"/>
  <c r="F46" i="5"/>
  <c r="F51" i="5"/>
  <c r="F49" i="5"/>
  <c r="F64" i="5"/>
  <c r="F15" i="5"/>
  <c r="F54" i="5"/>
  <c r="F12" i="5"/>
  <c r="F48" i="5"/>
  <c r="F28" i="5"/>
  <c r="F56" i="5"/>
  <c r="F45" i="5"/>
  <c r="F27" i="5"/>
  <c r="F53" i="5"/>
  <c r="F23" i="5"/>
  <c r="F25" i="5"/>
  <c r="F58" i="5"/>
  <c r="F30" i="5"/>
  <c r="F44" i="5"/>
  <c r="F36" i="5"/>
  <c r="F7" i="5"/>
  <c r="F37" i="5"/>
  <c r="F31" i="5"/>
  <c r="F59" i="5"/>
  <c r="F4" i="5"/>
  <c r="F6" i="5"/>
  <c r="F8" i="5"/>
  <c r="F50" i="5"/>
  <c r="F9" i="5"/>
  <c r="F38" i="5"/>
  <c r="F42" i="5"/>
  <c r="F32" i="5"/>
  <c r="F5" i="4"/>
  <c r="F20" i="4"/>
  <c r="F14" i="4"/>
  <c r="F29" i="4"/>
  <c r="F24" i="4"/>
  <c r="F3" i="4"/>
  <c r="F22" i="4"/>
  <c r="F34" i="4"/>
  <c r="F39" i="4"/>
  <c r="F57" i="4"/>
  <c r="F16" i="4"/>
  <c r="F43" i="4"/>
  <c r="F47" i="4"/>
  <c r="F35" i="4"/>
  <c r="F18" i="4"/>
  <c r="F13" i="4"/>
  <c r="F10" i="4"/>
  <c r="F21" i="4"/>
  <c r="F62" i="4"/>
  <c r="F60" i="4"/>
  <c r="F41" i="4"/>
  <c r="F61" i="4"/>
  <c r="F2" i="4"/>
  <c r="F55" i="4"/>
  <c r="F17" i="4"/>
  <c r="F40" i="4"/>
  <c r="F11" i="4"/>
  <c r="F52" i="4"/>
  <c r="F63" i="4"/>
  <c r="F33" i="4"/>
  <c r="F26" i="4"/>
  <c r="F19" i="4"/>
  <c r="F46" i="4"/>
  <c r="F51" i="4"/>
  <c r="F49" i="4"/>
  <c r="F64" i="4"/>
  <c r="F15" i="4"/>
  <c r="F54" i="4"/>
  <c r="F12" i="4"/>
  <c r="F48" i="4"/>
  <c r="F28" i="4"/>
  <c r="F56" i="4"/>
  <c r="F45" i="4"/>
  <c r="F27" i="4"/>
  <c r="F53" i="4"/>
  <c r="F23" i="4"/>
  <c r="F25" i="4"/>
  <c r="F58" i="4"/>
  <c r="F30" i="4"/>
  <c r="F44" i="4"/>
  <c r="F36" i="4"/>
  <c r="F7" i="4"/>
  <c r="F37" i="4"/>
  <c r="F31" i="4"/>
  <c r="F59" i="4"/>
  <c r="F4" i="4"/>
  <c r="F6" i="4"/>
  <c r="F8" i="4"/>
  <c r="F50" i="4"/>
  <c r="F9" i="4"/>
  <c r="F38" i="4"/>
  <c r="F42" i="4"/>
  <c r="F32" i="4"/>
  <c r="H5" i="5"/>
  <c r="H29" i="5"/>
  <c r="H24" i="5"/>
  <c r="H18" i="5"/>
  <c r="H13" i="5"/>
  <c r="H21" i="5"/>
  <c r="H60" i="5"/>
  <c r="H41" i="5"/>
  <c r="H2" i="5"/>
  <c r="H11" i="5"/>
  <c r="L11" i="5" s="1"/>
  <c r="H33" i="5"/>
  <c r="H45" i="5"/>
  <c r="H7" i="5"/>
  <c r="H37" i="5"/>
  <c r="H31" i="5"/>
  <c r="G5" i="5"/>
  <c r="G24" i="5"/>
  <c r="G60" i="5"/>
  <c r="G41" i="5"/>
  <c r="G2" i="5"/>
  <c r="G33" i="5"/>
  <c r="G45" i="5"/>
  <c r="G30" i="5"/>
  <c r="G37" i="5"/>
  <c r="G62" i="3" l="1"/>
  <c r="G35" i="3"/>
  <c r="G43" i="3"/>
  <c r="G29" i="3"/>
  <c r="E5" i="3"/>
  <c r="E20" i="3"/>
  <c r="E14" i="3"/>
  <c r="E29" i="3"/>
  <c r="E24" i="3"/>
  <c r="E3" i="3"/>
  <c r="E22" i="3"/>
  <c r="E34" i="3"/>
  <c r="E39" i="3"/>
  <c r="E57" i="3"/>
  <c r="E16" i="3"/>
  <c r="E43" i="3"/>
  <c r="E47" i="3"/>
  <c r="E35" i="3"/>
  <c r="E18" i="3"/>
  <c r="E13" i="3"/>
  <c r="E10" i="3"/>
  <c r="E21" i="3"/>
  <c r="E62" i="3"/>
  <c r="E60" i="3"/>
  <c r="E41" i="3"/>
  <c r="E61" i="3"/>
  <c r="E2" i="3"/>
  <c r="E55" i="3"/>
  <c r="E17" i="3"/>
  <c r="E40" i="3"/>
  <c r="E11" i="3"/>
  <c r="E52" i="3"/>
  <c r="E63" i="3"/>
  <c r="E33" i="3"/>
  <c r="E26" i="3"/>
  <c r="E19" i="3"/>
  <c r="E46" i="3"/>
  <c r="E51" i="3"/>
  <c r="E49" i="3"/>
  <c r="E64" i="3"/>
  <c r="E15" i="3"/>
  <c r="E54" i="3"/>
  <c r="E12" i="3"/>
  <c r="E48" i="3"/>
  <c r="E28" i="3"/>
  <c r="E56" i="3"/>
  <c r="E45" i="3"/>
  <c r="E27" i="3"/>
  <c r="E53" i="3"/>
  <c r="E23" i="3"/>
  <c r="E25" i="3"/>
  <c r="E58" i="3"/>
  <c r="E30" i="3"/>
  <c r="E44" i="3"/>
  <c r="E36" i="3"/>
  <c r="E7" i="3"/>
  <c r="E37" i="3"/>
  <c r="E31" i="3"/>
  <c r="E59" i="3"/>
  <c r="E4" i="3"/>
  <c r="E6" i="3"/>
  <c r="E8" i="3"/>
  <c r="E50" i="3"/>
  <c r="E9" i="3"/>
  <c r="E38" i="3"/>
  <c r="E42" i="3"/>
  <c r="E32" i="3"/>
</calcChain>
</file>

<file path=xl/sharedStrings.xml><?xml version="1.0" encoding="utf-8"?>
<sst xmlns="http://schemas.openxmlformats.org/spreadsheetml/2006/main" count="1742" uniqueCount="442">
  <si>
    <t>Too Low</t>
  </si>
  <si>
    <t>Good</t>
  </si>
  <si>
    <t>Unwanted Behavior</t>
  </si>
  <si>
    <t>RED</t>
  </si>
  <si>
    <t>PLA</t>
  </si>
  <si>
    <t>ANC</t>
  </si>
  <si>
    <t>BFT</t>
  </si>
  <si>
    <t>COD</t>
  </si>
  <si>
    <t>HAL</t>
  </si>
  <si>
    <t>HER</t>
  </si>
  <si>
    <t>MAK</t>
  </si>
  <si>
    <t>WHK</t>
  </si>
  <si>
    <t>BLF</t>
  </si>
  <si>
    <t>WPF</t>
  </si>
  <si>
    <t>SUF</t>
  </si>
  <si>
    <t>WIF</t>
  </si>
  <si>
    <t>WTF</t>
  </si>
  <si>
    <t>FOU</t>
  </si>
  <si>
    <t>FLA</t>
  </si>
  <si>
    <t>TUN</t>
  </si>
  <si>
    <t>BIL</t>
  </si>
  <si>
    <t>MPF</t>
  </si>
  <si>
    <t>BUT</t>
  </si>
  <si>
    <t>BPF</t>
  </si>
  <si>
    <t>GOO</t>
  </si>
  <si>
    <t>MEN</t>
  </si>
  <si>
    <t>FDE</t>
  </si>
  <si>
    <t>SHK</t>
  </si>
  <si>
    <t>OHK</t>
  </si>
  <si>
    <t>POL</t>
  </si>
  <si>
    <t>RHK</t>
  </si>
  <si>
    <t>BSB</t>
  </si>
  <si>
    <t>SCU</t>
  </si>
  <si>
    <t>TYL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</si>
  <si>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</si>
  <si>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</si>
  <si>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</si>
  <si>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</si>
  <si>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</si>
  <si>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</si>
  <si>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</si>
  <si>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</si>
  <si>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</si>
  <si>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</si>
  <si>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</si>
  <si>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</si>
  <si>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</si>
  <si>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</si>
  <si>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</si>
  <si>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</si>
  <si>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</si>
  <si>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</si>
  <si>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</si>
  <si>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</si>
  <si>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</si>
  <si>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</si>
  <si>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</si>
  <si>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</si>
  <si>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</si>
  <si>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</si>
  <si>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</si>
  <si>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</si>
  <si>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</si>
  <si>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</si>
  <si>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</si>
  <si>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</si>
  <si>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</si>
  <si>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</si>
  <si>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</si>
  <si>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</si>
  <si>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</si>
  <si>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</si>
  <si>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</si>
  <si>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</si>
  <si>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</si>
  <si>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</si>
  <si>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</si>
  <si>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</si>
  <si>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</si>
  <si>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</si>
  <si>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</si>
  <si>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</si>
  <si>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</si>
  <si>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</si>
  <si>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</si>
  <si>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</si>
  <si>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</si>
  <si>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</si>
  <si>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</si>
  <si>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</si>
  <si>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Group</t>
  </si>
  <si>
    <t>Crashes</t>
  </si>
  <si>
    <t>Mackerel</t>
  </si>
  <si>
    <t>Atlantic herring</t>
  </si>
  <si>
    <t>White hake</t>
  </si>
  <si>
    <t>Bluefish</t>
  </si>
  <si>
    <t>Windowpane flounder</t>
  </si>
  <si>
    <t>Summer flounder</t>
  </si>
  <si>
    <t>Winter flounder</t>
  </si>
  <si>
    <t>Witch flounder</t>
  </si>
  <si>
    <t>Fourspot Flounder</t>
  </si>
  <si>
    <t>Atlantic halibut</t>
  </si>
  <si>
    <t>American plaice</t>
  </si>
  <si>
    <t>Other flatfish</t>
  </si>
  <si>
    <t>Atlantic bluefin tuna</t>
  </si>
  <si>
    <t>Other tunas</t>
  </si>
  <si>
    <t>Billfish</t>
  </si>
  <si>
    <t xml:space="preserve">Migratory mesopelagic fish </t>
  </si>
  <si>
    <t>Butterfish</t>
  </si>
  <si>
    <t>Other benthopelagic fish</t>
  </si>
  <si>
    <t>Anchovies</t>
  </si>
  <si>
    <t>Monkfish</t>
  </si>
  <si>
    <t>Atlantic menhaden</t>
  </si>
  <si>
    <t>Shallow demersal fish</t>
  </si>
  <si>
    <t>Atlantic cod</t>
  </si>
  <si>
    <t>Silver hake</t>
  </si>
  <si>
    <t>Offshore hake</t>
  </si>
  <si>
    <t>Pollock</t>
  </si>
  <si>
    <t>Red hake</t>
  </si>
  <si>
    <t>Black sea bass</t>
  </si>
  <si>
    <t>Scup</t>
  </si>
  <si>
    <t>Tilefish</t>
  </si>
  <si>
    <t>Acadian redfish</t>
  </si>
  <si>
    <t>Ocean pout</t>
  </si>
  <si>
    <t>Atlantic salmon</t>
  </si>
  <si>
    <t>Drums and croakers</t>
  </si>
  <si>
    <t>Striped Bass</t>
  </si>
  <si>
    <t>Tautog</t>
  </si>
  <si>
    <t>Wolffish</t>
  </si>
  <si>
    <t>Atlantic states demersal fish</t>
  </si>
  <si>
    <t>Miscellaneous demersal fish</t>
  </si>
  <si>
    <t>Haddock</t>
  </si>
  <si>
    <t>Yellowtail flounder</t>
  </si>
  <si>
    <t>Spiny dogfish</t>
  </si>
  <si>
    <t>Smooth dogfish</t>
  </si>
  <si>
    <t>Sandbar shark</t>
  </si>
  <si>
    <t>Other demersal sharks</t>
  </si>
  <si>
    <t>Blue shark</t>
  </si>
  <si>
    <t>Porbeagle shark</t>
  </si>
  <si>
    <t>Other pelagic sharks</t>
  </si>
  <si>
    <t>Winter skate</t>
  </si>
  <si>
    <t>Little skate</t>
  </si>
  <si>
    <t>Northeast skate complex</t>
  </si>
  <si>
    <t>Seabirds</t>
  </si>
  <si>
    <t>Pinnipeds</t>
  </si>
  <si>
    <t>Marine turtles</t>
  </si>
  <si>
    <t>Right whales</t>
  </si>
  <si>
    <t>Baleen whales</t>
  </si>
  <si>
    <t>Small toothed whales</t>
  </si>
  <si>
    <t xml:space="preserve">Toothed whales </t>
  </si>
  <si>
    <t>Invasive vertebrate species</t>
  </si>
  <si>
    <t>Loligo squid</t>
  </si>
  <si>
    <t>Illex squid</t>
  </si>
  <si>
    <t>Sea scallop</t>
  </si>
  <si>
    <t>Ocean quahog</t>
  </si>
  <si>
    <t>Atlantic surf clam</t>
  </si>
  <si>
    <t>Other benthic filter feeder</t>
  </si>
  <si>
    <t>Benthic grazer</t>
  </si>
  <si>
    <t>Lobster</t>
  </si>
  <si>
    <t>Red deep-sea crab</t>
  </si>
  <si>
    <t>Shallow macrozoobenthos</t>
  </si>
  <si>
    <t>Northern shrimp other pandalids</t>
  </si>
  <si>
    <t>Other shrimps</t>
  </si>
  <si>
    <t>Carnivorous zooplankton</t>
  </si>
  <si>
    <t>Deposit Feeder</t>
  </si>
  <si>
    <t>Macroalgae</t>
  </si>
  <si>
    <t>Seagrass</t>
  </si>
  <si>
    <t>Benthic Carnivore</t>
  </si>
  <si>
    <t>Gelatinous zooplankton</t>
  </si>
  <si>
    <t>Diatom</t>
  </si>
  <si>
    <t>Dinoflagellates</t>
  </si>
  <si>
    <t>Pico-phytoplankton</t>
  </si>
  <si>
    <t>Mesozooplankton</t>
  </si>
  <si>
    <t>Microzooplankton</t>
  </si>
  <si>
    <t>Pelagic Bacteria</t>
  </si>
  <si>
    <t>Sediment Bacteria</t>
  </si>
  <si>
    <t>Meiobenthos</t>
  </si>
  <si>
    <t>Labile detritus</t>
  </si>
  <si>
    <t>Refractory detritus</t>
  </si>
  <si>
    <t>Full Name</t>
  </si>
  <si>
    <t>X</t>
  </si>
  <si>
    <t>Name</t>
  </si>
  <si>
    <t>KDENR_Orig</t>
  </si>
  <si>
    <t>Change</t>
  </si>
  <si>
    <t>Master_10202020</t>
  </si>
  <si>
    <t>Change_Instructions</t>
  </si>
  <si>
    <t>ReducePred9_DKENR</t>
  </si>
  <si>
    <t>orig_mL1</t>
  </si>
  <si>
    <t>orig_mL2</t>
  </si>
  <si>
    <t>ReducePred10_DKENR</t>
  </si>
  <si>
    <t>ReducePred10_mL1</t>
  </si>
  <si>
    <t>ReducePred10_mL2</t>
  </si>
  <si>
    <t>Crash Time</t>
  </si>
  <si>
    <t>Recruitment</t>
  </si>
  <si>
    <t>Prey</t>
  </si>
  <si>
    <t>Predators</t>
  </si>
  <si>
    <t>Consumption</t>
  </si>
  <si>
    <t>Cause</t>
  </si>
  <si>
    <t>low</t>
  </si>
  <si>
    <t>LOB, BO, BD</t>
  </si>
  <si>
    <t>SHK, YTF</t>
  </si>
  <si>
    <t>Crashes?</t>
  </si>
  <si>
    <t>normal</t>
  </si>
  <si>
    <t>high</t>
  </si>
  <si>
    <t>ZM, ZS</t>
  </si>
  <si>
    <t>Notes</t>
  </si>
  <si>
    <t>5-9 Crashing</t>
  </si>
  <si>
    <t>LSQ, OSH, ZL</t>
  </si>
  <si>
    <t>DOG, HAL, SSH</t>
  </si>
  <si>
    <t>BD, QHG, CLA, OSH</t>
  </si>
  <si>
    <t>WHK, YTF, OPT</t>
  </si>
  <si>
    <t>Growth</t>
  </si>
  <si>
    <t>Declines in adults yr 20</t>
  </si>
  <si>
    <t>LOB, BD, LSQ, BFF</t>
  </si>
  <si>
    <t>BD, LSQ, LOB, BFF</t>
  </si>
  <si>
    <t>BLF, WOL</t>
  </si>
  <si>
    <t>BFF, BD, LSQ, ISQ</t>
  </si>
  <si>
    <t>NA</t>
  </si>
  <si>
    <t>OSH, PL, ZL, ZS, ZM</t>
  </si>
  <si>
    <t>LOB, POL, ZL, SHK, WSK</t>
  </si>
  <si>
    <t>BLF, YTF</t>
  </si>
  <si>
    <t>OSH, ZG, DR, ZM, NSH, ZL</t>
  </si>
  <si>
    <t>ZL,POL,DOG</t>
  </si>
  <si>
    <t>limited growth past 6-9</t>
  </si>
  <si>
    <t>ZG, OSH,NSH</t>
  </si>
  <si>
    <t>SHK, WHK</t>
  </si>
  <si>
    <t>ZS, PL, DL</t>
  </si>
  <si>
    <t>ZL, HER</t>
  </si>
  <si>
    <t>PS, ZS</t>
  </si>
  <si>
    <t>ZL, ZM, HER</t>
  </si>
  <si>
    <t>LOB, BD</t>
  </si>
  <si>
    <t>DOG, WOL</t>
  </si>
  <si>
    <t>down DOG, up recruit</t>
  </si>
  <si>
    <t>QHG, LOB, BO, BC</t>
  </si>
  <si>
    <t>LOB, DOG, BC</t>
  </si>
  <si>
    <t>up growth, decrease LOB coupling</t>
  </si>
  <si>
    <t>QHG, CLA, BD</t>
  </si>
  <si>
    <t>BD, FDF, QHG, LOB</t>
  </si>
  <si>
    <t>YTF, SHK</t>
  </si>
  <si>
    <t>BC,BFF,BD</t>
  </si>
  <si>
    <t>SHK, BLF, DOG</t>
  </si>
  <si>
    <t>?</t>
  </si>
  <si>
    <t>DOG,SK</t>
  </si>
  <si>
    <t>BC, BD, LOB</t>
  </si>
  <si>
    <t>BLF, SHK</t>
  </si>
  <si>
    <t>down BLF, up HER</t>
  </si>
  <si>
    <t>ReducePred11</t>
  </si>
  <si>
    <t>mum 2x,</t>
  </si>
  <si>
    <t>DOG KDENR 1/2</t>
  </si>
  <si>
    <t>KDENR/2, zoo from Puget</t>
  </si>
  <si>
    <t>up OPT_mq,</t>
  </si>
  <si>
    <t>1/2 mum_bsb, 2x bsb_mq</t>
  </si>
  <si>
    <t>BLF cannibalism 0.0001, revert orig mQ</t>
  </si>
  <si>
    <t>LOB cannibalism to 0.0001</t>
  </si>
  <si>
    <t>mum_DRM x1/2, revert drm_mq</t>
  </si>
  <si>
    <t>DOG_mq x2, ZG cannibalism 0.0001</t>
  </si>
  <si>
    <t>mum_MAK x.2</t>
  </si>
  <si>
    <t>Revert GOO KDENR</t>
  </si>
  <si>
    <t>Revert mum_RCB</t>
  </si>
  <si>
    <t>mum_HER x2</t>
  </si>
  <si>
    <t>ReducePred10</t>
  </si>
  <si>
    <t>RedicePred11</t>
  </si>
  <si>
    <t>HER, BD, RCB</t>
  </si>
  <si>
    <t>WOL, SHK, GOO</t>
  </si>
  <si>
    <t>down pprey SHK, YTF; down mQ, up mum</t>
  </si>
  <si>
    <t>up KDENR, up mum</t>
  </si>
  <si>
    <t>up zoo, up mum</t>
  </si>
  <si>
    <t>up kdenr, down mum</t>
  </si>
  <si>
    <t>ReducePred10b_mq1</t>
  </si>
  <si>
    <t>ReducePred10b_mq2</t>
  </si>
  <si>
    <t>ReducePred11_mQ1</t>
  </si>
  <si>
    <t>ReducePred10b</t>
  </si>
  <si>
    <t>Change Notes</t>
  </si>
  <si>
    <t>ReducePred12</t>
  </si>
  <si>
    <t>mum_RED x2, down RED_mQ</t>
  </si>
  <si>
    <t>ReducePred11_Change</t>
  </si>
  <si>
    <t>ReducePred12_Notes</t>
  </si>
  <si>
    <t>up KDENR, mum_PLA x2</t>
  </si>
  <si>
    <t>SHK and PLA pred high, up KDENR x2</t>
  </si>
  <si>
    <t>mum_HAL x1/2, up HAL_mQ</t>
  </si>
  <si>
    <t>mum_DRM x1/2, up DRM_mQ</t>
  </si>
  <si>
    <t>mum_SSH x1/2, up SSH_mQ</t>
  </si>
  <si>
    <t>mum_DOG x1/2, up DOG_mQ</t>
  </si>
  <si>
    <t>mum_STB x1/2, up STB_mQ</t>
  </si>
  <si>
    <t>mum_HER x2, mQ = 0</t>
  </si>
  <si>
    <t xml:space="preserve">MEN_mQ = 0, MEN_mL = 0 </t>
  </si>
  <si>
    <t>up KDENR</t>
  </si>
  <si>
    <t>pPREY HER:ZM 0.02, HER:ZS 0.01; up E_HER; up mum_HER, up KDENR x1.5</t>
  </si>
  <si>
    <t>KDENR x10</t>
  </si>
  <si>
    <t>down SDF_mQ, mum_SDF x0.75</t>
  </si>
  <si>
    <t>up mum_SDF</t>
  </si>
  <si>
    <t>mum_BSB x1/2, up BSB_mQ and BSB_mL</t>
  </si>
  <si>
    <t>down BLF:BLF WOL:BLF , up BLF_mQ</t>
  </si>
  <si>
    <t>down RCB</t>
  </si>
  <si>
    <t>down mum_BLF 6-9</t>
  </si>
  <si>
    <t>down mum_BUT 6-9</t>
  </si>
  <si>
    <t>up mum_ZL</t>
  </si>
  <si>
    <t>up mum_ZS</t>
  </si>
  <si>
    <t>down mum_HAD 5-9, up KDENR, down pPREY HAD:HAD</t>
  </si>
  <si>
    <t>down KDENR_LSQ 25%, down mum_LSQ 25%</t>
  </si>
  <si>
    <t>down MAK_mL, MAK_mQ</t>
  </si>
  <si>
    <t>KDENR_MAK orig, up MAK_mQ</t>
  </si>
  <si>
    <t>up mum_ZM, ZM_mL and ZM_mQ = 0</t>
  </si>
  <si>
    <t>up mum_ZM x2</t>
  </si>
  <si>
    <t>up mum_ZS x2</t>
  </si>
  <si>
    <t>down MAK:MPF, up mum_MPF x1.5</t>
  </si>
  <si>
    <t>down pPREY GOO:GOO, down GOO_mQ</t>
  </si>
  <si>
    <t>down mum_SK 6-9</t>
  </si>
  <si>
    <t>down mum_SSH, up SSH_mQ</t>
  </si>
  <si>
    <t>down mum_OHK 6-9</t>
  </si>
  <si>
    <t>down mum_RHK 6-9</t>
  </si>
  <si>
    <t>down mum_POL 6-9, up POL_mQ</t>
  </si>
  <si>
    <t>up mum_OSH, up OSH_mQ</t>
  </si>
  <si>
    <t>mum 0.01, C 0.005</t>
  </si>
  <si>
    <t>C_RCB 0.006, mum_RCB 0.035</t>
  </si>
  <si>
    <t>down pPREY SCU:CLA, SCU:QHG</t>
  </si>
  <si>
    <t>SB_mQ 1E-15</t>
  </si>
  <si>
    <t>up SB_mQ</t>
  </si>
  <si>
    <t>upKDENR x10, down pPREY SHK:SHK</t>
  </si>
  <si>
    <t>down mum_DOG 5-9, up DOG_mQ</t>
  </si>
  <si>
    <t>down mum_SUF, up KDENR</t>
  </si>
  <si>
    <t xml:space="preserve">up KDENR x10 </t>
  </si>
  <si>
    <t>down pPREY YTF:TAU, down mum_TAU, up TAU_mQ</t>
  </si>
  <si>
    <t>up mum_TYL x2, up KDENR</t>
  </si>
  <si>
    <t>down mum_TYL x0.75, up TYL_mQ</t>
  </si>
  <si>
    <t>down mum_WTF 6-9</t>
  </si>
  <si>
    <t>down mum_WOL 6-9</t>
  </si>
  <si>
    <t>down mum_WHK 6-9, up WHK_mQ</t>
  </si>
  <si>
    <t>down mum_WIF 5-9, up WIF_mQ</t>
  </si>
  <si>
    <t>down mum_WSK x1/2</t>
  </si>
  <si>
    <t>down mum_WSK 6-9, down KDENR</t>
  </si>
  <si>
    <t>up RED_mQ</t>
  </si>
  <si>
    <t>ReducePred11_mQ2</t>
  </si>
  <si>
    <t>ReducePred12_mQ1</t>
  </si>
  <si>
    <t>ReducePred12_mQ2</t>
  </si>
  <si>
    <t>down mum_HAL x1/2, up HAL_mQ</t>
  </si>
  <si>
    <t>pPREY MAK:MEN=0.01, KDENR x2</t>
  </si>
  <si>
    <t>down mum_BSB, up BSB_mQ</t>
  </si>
  <si>
    <t>up mum_ZL, down LOB,</t>
  </si>
  <si>
    <t>down mum_FDF *.75, up KDENR_FDF</t>
  </si>
  <si>
    <t>down mum_OPT*1/2, up OPT_mQ</t>
  </si>
  <si>
    <t>down mum_DSH 3-9, up DSH_mQ</t>
  </si>
  <si>
    <t>typo in mum_STB 8</t>
  </si>
  <si>
    <t>ReducePred13_Notes</t>
  </si>
  <si>
    <t>up KDENR x5, up mum_PLA</t>
  </si>
  <si>
    <t>up KDENR x10, up mum_SAL x2</t>
  </si>
  <si>
    <t>up KDENR,  down SDF_mQ (0?)</t>
  </si>
  <si>
    <t>down mum_BSB x1/2,  up KDENR</t>
  </si>
  <si>
    <t>mum_ZL x10, down pPREY LOB:ZL</t>
  </si>
  <si>
    <t>down HAD_mQ (to zero)</t>
  </si>
  <si>
    <t>down MAK_mQ</t>
  </si>
  <si>
    <t>mum_ZM x10m, pPREY HER:ZM x1/10</t>
  </si>
  <si>
    <t>mum_ZS x10, pPREY HER:ZS x1/10</t>
  </si>
  <si>
    <t>down pPREY MAK:MPF, up mum_MPF x1.5</t>
  </si>
  <si>
    <t>up KDENRx1.1, up mum_NSHx1.1</t>
  </si>
  <si>
    <t>up KDENR x1.1, up mum_OSH x1.1</t>
  </si>
  <si>
    <t>mum_RCB 0.06</t>
  </si>
  <si>
    <t xml:space="preserve">up KDENR, down SCU_mQ </t>
  </si>
  <si>
    <t>down mum_TYLx2/3, up TYL_mQ</t>
  </si>
  <si>
    <t>ReducePred13</t>
  </si>
  <si>
    <t>ReducePred13_mQ1</t>
  </si>
  <si>
    <t>ReducePred13_mQ2</t>
  </si>
  <si>
    <t>down mum_HAL 6-10 x1/2, up HAL_mQ</t>
  </si>
  <si>
    <t>mum_MEN x5, KDENRx10</t>
  </si>
  <si>
    <t>KDENR x10, down mum_DRM x1/2 2-4, up mum_DRM x1.5 (5-10)</t>
  </si>
  <si>
    <t>down pPREY DOG:ZG, up mum_ZG (1)</t>
  </si>
  <si>
    <t>down mum_GOO 4-10 (x1/2)</t>
  </si>
  <si>
    <t>down mum_SK x1/2 4-10</t>
  </si>
  <si>
    <t>down mum_OPT x.75 6-10</t>
  </si>
  <si>
    <t>down mum_OHK x1/2 6-10</t>
  </si>
  <si>
    <t>down mum_DSH x1/2,  up DSH_mQ</t>
  </si>
  <si>
    <t>down mum_POL 3-6</t>
  </si>
  <si>
    <t>down mum_RHK 3-6</t>
  </si>
  <si>
    <t>down mum_SSH 3-10, up SSH_mQ</t>
  </si>
  <si>
    <t>up KDENRx3, up mum_FDE x2</t>
  </si>
  <si>
    <t>down mum_SMO 2-10 x.75,  up SMO_mQ</t>
  </si>
  <si>
    <t>down mum_DOG 3-10 x1/2</t>
  </si>
  <si>
    <t>down mum_STB 4-10 x1/2</t>
  </si>
  <si>
    <t xml:space="preserve">down SUF_mQ, up mum_SUF x2 </t>
  </si>
  <si>
    <t>down mum_TAU 4-6, up KDENR</t>
  </si>
  <si>
    <t>down mum_WIF 1-6 x1/2</t>
  </si>
  <si>
    <t>down mum_WTF 3-6 x1/2</t>
  </si>
  <si>
    <t>down mum_WOL 3-6 x1/2, 7-10x.75</t>
  </si>
  <si>
    <t>MB</t>
  </si>
  <si>
    <t>DC</t>
  </si>
  <si>
    <t>Init Scalar</t>
  </si>
  <si>
    <t>Init Scalar 11022020</t>
  </si>
  <si>
    <t>Init_Scalar_4</t>
  </si>
  <si>
    <t>Init_Scalar_5</t>
  </si>
  <si>
    <t>v6536_NewCatch_3</t>
  </si>
  <si>
    <t>Too High</t>
  </si>
  <si>
    <t>init.change</t>
  </si>
  <si>
    <t>Init Changed</t>
  </si>
  <si>
    <t>New_Init_CatchTS</t>
  </si>
  <si>
    <t>Status</t>
  </si>
  <si>
    <t>H</t>
  </si>
  <si>
    <t>L</t>
  </si>
  <si>
    <t>C</t>
  </si>
  <si>
    <t>M</t>
  </si>
  <si>
    <t>mum</t>
  </si>
  <si>
    <t>mL</t>
  </si>
  <si>
    <t>mQ</t>
  </si>
  <si>
    <t>KDENR</t>
  </si>
  <si>
    <t>pPREY</t>
  </si>
  <si>
    <t>Changed from RM Orig (at_biol_neus_v15_scaled_diet_20181126_3.prm)</t>
  </si>
  <si>
    <t>Assimiltion E</t>
  </si>
  <si>
    <t>New_Init_CatchTS mL2</t>
  </si>
  <si>
    <t>New_Init_CatchTS mL1</t>
  </si>
  <si>
    <t>mL Change</t>
  </si>
  <si>
    <t>ID</t>
  </si>
  <si>
    <t>Rob</t>
  </si>
  <si>
    <t>New_Init_CatchTS_2</t>
  </si>
  <si>
    <t>New_Init_CatchTS_Revert</t>
  </si>
  <si>
    <t>New_Init_CatchTS_Revert mL1</t>
  </si>
  <si>
    <t>New_Init_CatchTS_Revert mL2</t>
  </si>
  <si>
    <t>New_Init_CatchTS_2 mL1</t>
  </si>
  <si>
    <t>New_Init_CatchTS_2 mL2</t>
  </si>
  <si>
    <t>New_Init_CatchTS_2 mQ1</t>
  </si>
  <si>
    <t>New_Init_CatchTS_2 mQ2</t>
  </si>
  <si>
    <t>New_Init_CatchTS_Revert mQ2</t>
  </si>
  <si>
    <t>New_Init_CatchTS_Revert mQ1</t>
  </si>
  <si>
    <t>New_Init_CatchTS_3</t>
  </si>
  <si>
    <t>New_Init_CatchTS_3 mL1</t>
  </si>
  <si>
    <t>New_Init_CatchTS_3 mL2</t>
  </si>
  <si>
    <t>New_Init_CatchTS_3 mQ1</t>
  </si>
  <si>
    <t>New_Init_CatchTS_3 mQ2</t>
  </si>
  <si>
    <t>New_Init_CatchTS_4</t>
  </si>
  <si>
    <t>New_Init_CatchTS_4 mL1</t>
  </si>
  <si>
    <t>New_Init_CatchTS_4 mL2</t>
  </si>
  <si>
    <t>New_Init_CatchTS_4 mQ1</t>
  </si>
  <si>
    <t>New_Init_CatchTS_4 mQ2</t>
  </si>
  <si>
    <t>New_Init_CatchTS_5</t>
  </si>
  <si>
    <t>New_Init_CatchTS_5 mL1</t>
  </si>
  <si>
    <t>New_Init_CatchTS_5 mL2</t>
  </si>
  <si>
    <t>New_Init_CatchTS_5 mQ1</t>
  </si>
  <si>
    <t>New_Init_CatchTS_5 mQ2</t>
  </si>
  <si>
    <t>New_Init_CatchTS_6</t>
  </si>
  <si>
    <t>New_Init_CatchTS_6 mQ1</t>
  </si>
  <si>
    <t>New_Init_CatchTS_6 mQ2</t>
  </si>
  <si>
    <t>worse</t>
  </si>
  <si>
    <t>better</t>
  </si>
  <si>
    <t>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</si>
</sst>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333333"/>
      <name val="Segoe U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 style="medium">
        <color rgb="FFD6DADC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/>
    </xf>
    <xf numFmtId="0" fontId="3" fillId="0" borderId="0" xfId="0" applyFont="1"/>
    <xf numFmtId="2" fontId="3" fillId="0" borderId="0" xfId="0" applyNumberFormat="1" applyFont="1"/>
    <xf numFmtId="11" fontId="3" fillId="0" borderId="0" xfId="0" applyNumberFormat="1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1" fontId="3" fillId="0" borderId="1" xfId="0" applyNumberFormat="1" applyFont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right"/>
    </xf>
    <xf numFmtId="0" fontId="4" fillId="0" borderId="0" xfId="0" applyNumberFormat="1" applyFont="1" applyBorder="1" applyAlignment="1">
      <alignment horizontal="right" vertical="center"/>
    </xf>
    <xf numFmtId="0" fontId="0" fillId="0" borderId="0" xfId="0" applyNumberFormat="1" applyAlignment="1">
      <alignment horizontal="right"/>
    </xf>
    <xf numFmtId="49" fontId="0" fillId="0" borderId="0" xfId="0" applyNumberFormat="1"/>
    <xf numFmtId="11" fontId="0" fillId="0" borderId="0" xfId="0" applyNumberFormat="1"/>
    <xf numFmtId="0" fontId="4" fillId="0" borderId="0" xfId="0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2" fontId="3" fillId="0" borderId="1" xfId="0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 quotePrefix="1"/>
    <xf numFmtId="2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0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scalar_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Master_11302020_KDEN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mort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New_Init_CatchTS_Revert_mort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.caracappa/Documents/Atlantis/Obs_Hindcast/Diagnostic_Data/init_scalar_v6536_NewCatc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_init_scalar_1"/>
    </sheetNames>
    <sheetDataSet>
      <sheetData sheetId="0" refreshError="1">
        <row r="2">
          <cell r="A2" t="str">
            <v>MAK</v>
          </cell>
          <cell r="B2">
            <v>368.93836249999998</v>
          </cell>
          <cell r="C2">
            <v>1</v>
          </cell>
        </row>
        <row r="3">
          <cell r="A3" t="str">
            <v>HER</v>
          </cell>
          <cell r="B3">
            <v>349.74733370000001</v>
          </cell>
          <cell r="C3">
            <v>2</v>
          </cell>
        </row>
        <row r="4">
          <cell r="A4" t="str">
            <v>WHK</v>
          </cell>
          <cell r="B4">
            <v>499.00586320000002</v>
          </cell>
          <cell r="C4">
            <v>3</v>
          </cell>
        </row>
        <row r="5">
          <cell r="A5" t="str">
            <v>BLF</v>
          </cell>
          <cell r="B5">
            <v>846.14256490000002</v>
          </cell>
          <cell r="C5">
            <v>4</v>
          </cell>
        </row>
        <row r="6">
          <cell r="A6" t="str">
            <v>WPF</v>
          </cell>
          <cell r="B6">
            <v>435.39351449999998</v>
          </cell>
          <cell r="C6">
            <v>5</v>
          </cell>
        </row>
        <row r="7">
          <cell r="A7" t="str">
            <v>SUF</v>
          </cell>
          <cell r="B7">
            <v>676.8808262</v>
          </cell>
          <cell r="C7">
            <v>6</v>
          </cell>
        </row>
        <row r="8">
          <cell r="A8" t="str">
            <v>WIF</v>
          </cell>
          <cell r="B8">
            <v>460.44312489999999</v>
          </cell>
          <cell r="C8">
            <v>7</v>
          </cell>
        </row>
        <row r="9">
          <cell r="A9" t="str">
            <v>WTF</v>
          </cell>
          <cell r="B9">
            <v>725.51045720000002</v>
          </cell>
          <cell r="C9">
            <v>8</v>
          </cell>
        </row>
        <row r="10">
          <cell r="A10" t="str">
            <v>FOU</v>
          </cell>
          <cell r="B10">
            <v>623.54185900000004</v>
          </cell>
          <cell r="C10">
            <v>9</v>
          </cell>
        </row>
        <row r="11">
          <cell r="A11" t="str">
            <v>HAL</v>
          </cell>
          <cell r="B11">
            <v>372.98014719999998</v>
          </cell>
          <cell r="C11">
            <v>10</v>
          </cell>
        </row>
        <row r="12">
          <cell r="A12" t="str">
            <v>PLA</v>
          </cell>
          <cell r="B12">
            <v>520.90195229999995</v>
          </cell>
          <cell r="C12">
            <v>11</v>
          </cell>
        </row>
        <row r="13">
          <cell r="A13" t="str">
            <v>FLA</v>
          </cell>
          <cell r="B13">
            <v>18.551337910000001</v>
          </cell>
          <cell r="C13">
            <v>12</v>
          </cell>
        </row>
        <row r="14">
          <cell r="A14" t="str">
            <v>BFT</v>
          </cell>
          <cell r="B14">
            <v>1</v>
          </cell>
          <cell r="C14">
            <v>13</v>
          </cell>
        </row>
        <row r="15">
          <cell r="A15" t="str">
            <v>TUN</v>
          </cell>
          <cell r="B15">
            <v>56.112532700000003</v>
          </cell>
          <cell r="C15">
            <v>14</v>
          </cell>
        </row>
        <row r="16">
          <cell r="A16" t="str">
            <v>BIL</v>
          </cell>
          <cell r="B16">
            <v>29.3051867</v>
          </cell>
          <cell r="C16">
            <v>15</v>
          </cell>
        </row>
        <row r="17">
          <cell r="A17" t="str">
            <v>MPF</v>
          </cell>
          <cell r="B17">
            <v>3327.4607540000002</v>
          </cell>
          <cell r="C17">
            <v>16</v>
          </cell>
        </row>
        <row r="18">
          <cell r="A18" t="str">
            <v>BUT</v>
          </cell>
          <cell r="B18">
            <v>2321.0455379999999</v>
          </cell>
          <cell r="C18">
            <v>17</v>
          </cell>
        </row>
        <row r="19">
          <cell r="A19" t="str">
            <v>BPF</v>
          </cell>
          <cell r="B19">
            <v>15.574994950000001</v>
          </cell>
          <cell r="C19">
            <v>18</v>
          </cell>
        </row>
        <row r="20">
          <cell r="A20" t="str">
            <v>ANC</v>
          </cell>
          <cell r="B20">
            <v>282.36885189999998</v>
          </cell>
          <cell r="C20">
            <v>19</v>
          </cell>
        </row>
        <row r="21">
          <cell r="A21" t="str">
            <v>GOO</v>
          </cell>
          <cell r="B21">
            <v>514.36371140000006</v>
          </cell>
          <cell r="C21">
            <v>20</v>
          </cell>
        </row>
        <row r="22">
          <cell r="A22" t="str">
            <v>MEN</v>
          </cell>
          <cell r="B22">
            <v>12.27104866</v>
          </cell>
          <cell r="C22">
            <v>21</v>
          </cell>
        </row>
        <row r="23">
          <cell r="A23" t="str">
            <v>FDE</v>
          </cell>
          <cell r="B23">
            <v>54.435983159999999</v>
          </cell>
          <cell r="C23">
            <v>22</v>
          </cell>
        </row>
        <row r="24">
          <cell r="A24" t="str">
            <v>COD</v>
          </cell>
          <cell r="B24">
            <v>525.2742634</v>
          </cell>
          <cell r="C24">
            <v>23</v>
          </cell>
        </row>
        <row r="25">
          <cell r="A25" t="str">
            <v>SHK</v>
          </cell>
          <cell r="B25">
            <v>172.68873869999999</v>
          </cell>
          <cell r="C25">
            <v>24</v>
          </cell>
        </row>
        <row r="26">
          <cell r="A26" t="str">
            <v>OHK</v>
          </cell>
          <cell r="B26">
            <v>1681.158187</v>
          </cell>
          <cell r="C26">
            <v>25</v>
          </cell>
        </row>
        <row r="27">
          <cell r="A27" t="str">
            <v>POL</v>
          </cell>
          <cell r="B27">
            <v>225.80962020000001</v>
          </cell>
          <cell r="C27">
            <v>26</v>
          </cell>
        </row>
        <row r="28">
          <cell r="A28" t="str">
            <v>RHK</v>
          </cell>
          <cell r="B28">
            <v>326.2571006</v>
          </cell>
          <cell r="C28">
            <v>27</v>
          </cell>
        </row>
        <row r="29">
          <cell r="A29" t="str">
            <v>BSB</v>
          </cell>
          <cell r="B29">
            <v>463.76380399999999</v>
          </cell>
          <cell r="C29">
            <v>28</v>
          </cell>
        </row>
        <row r="30">
          <cell r="A30" t="str">
            <v>SCU</v>
          </cell>
          <cell r="B30">
            <v>648.65849820000005</v>
          </cell>
          <cell r="C30">
            <v>29</v>
          </cell>
        </row>
        <row r="31">
          <cell r="A31" t="str">
            <v>TYL</v>
          </cell>
          <cell r="B31">
            <v>1658.977404</v>
          </cell>
          <cell r="C31">
            <v>30</v>
          </cell>
        </row>
        <row r="32">
          <cell r="A32" t="str">
            <v>RED</v>
          </cell>
          <cell r="B32">
            <v>3467.7347140000002</v>
          </cell>
          <cell r="C32">
            <v>31</v>
          </cell>
        </row>
        <row r="33">
          <cell r="A33" t="str">
            <v>OPT</v>
          </cell>
          <cell r="B33">
            <v>60.082854750000003</v>
          </cell>
          <cell r="C33">
            <v>32</v>
          </cell>
        </row>
        <row r="34">
          <cell r="A34" t="str">
            <v>SAL</v>
          </cell>
          <cell r="B34">
            <v>5.4438100000000003E-4</v>
          </cell>
          <cell r="C34">
            <v>33</v>
          </cell>
        </row>
        <row r="35">
          <cell r="A35" t="str">
            <v>DRM</v>
          </cell>
          <cell r="B35">
            <v>11847.003119999999</v>
          </cell>
          <cell r="C35">
            <v>34</v>
          </cell>
        </row>
        <row r="36">
          <cell r="A36" t="str">
            <v>STB</v>
          </cell>
          <cell r="B36">
            <v>0.10331647200000001</v>
          </cell>
          <cell r="C36">
            <v>35</v>
          </cell>
        </row>
        <row r="37">
          <cell r="A37" t="str">
            <v>TAU</v>
          </cell>
          <cell r="B37">
            <v>556.73580370000002</v>
          </cell>
          <cell r="C37">
            <v>36</v>
          </cell>
        </row>
        <row r="38">
          <cell r="A38" t="str">
            <v>WOL</v>
          </cell>
          <cell r="B38">
            <v>1</v>
          </cell>
          <cell r="C38">
            <v>37</v>
          </cell>
        </row>
        <row r="39">
          <cell r="A39" t="str">
            <v>SDF</v>
          </cell>
          <cell r="B39">
            <v>1.375612E-3</v>
          </cell>
          <cell r="C39">
            <v>38</v>
          </cell>
        </row>
        <row r="40">
          <cell r="A40" t="str">
            <v>FDF</v>
          </cell>
          <cell r="B40">
            <v>62.355382429999999</v>
          </cell>
          <cell r="C40">
            <v>39</v>
          </cell>
        </row>
        <row r="41">
          <cell r="A41" t="str">
            <v>HAD</v>
          </cell>
          <cell r="B41">
            <v>252.3838666</v>
          </cell>
          <cell r="C41">
            <v>40</v>
          </cell>
        </row>
        <row r="42">
          <cell r="A42" t="str">
            <v>YTF</v>
          </cell>
          <cell r="B42">
            <v>246.46267069999999</v>
          </cell>
          <cell r="C42">
            <v>41</v>
          </cell>
        </row>
        <row r="43">
          <cell r="A43" t="str">
            <v>DOG</v>
          </cell>
          <cell r="B43">
            <v>820.11798629999998</v>
          </cell>
          <cell r="C43">
            <v>42</v>
          </cell>
        </row>
        <row r="44">
          <cell r="A44" t="str">
            <v>SMO</v>
          </cell>
          <cell r="B44">
            <v>620.77542210000001</v>
          </cell>
          <cell r="C44">
            <v>43</v>
          </cell>
        </row>
        <row r="45">
          <cell r="A45" t="str">
            <v>SSH</v>
          </cell>
          <cell r="B45">
            <v>5.9118723080000004</v>
          </cell>
          <cell r="C45">
            <v>44</v>
          </cell>
        </row>
        <row r="46">
          <cell r="A46" t="str">
            <v>DSH</v>
          </cell>
          <cell r="B46">
            <v>0.74678504800000001</v>
          </cell>
          <cell r="C46">
            <v>45</v>
          </cell>
        </row>
        <row r="47">
          <cell r="A47" t="str">
            <v>BLS</v>
          </cell>
          <cell r="B47">
            <v>1</v>
          </cell>
          <cell r="C47">
            <v>46</v>
          </cell>
        </row>
        <row r="48">
          <cell r="A48" t="str">
            <v>POR</v>
          </cell>
          <cell r="B48">
            <v>1362.0378470000001</v>
          </cell>
          <cell r="C48">
            <v>47</v>
          </cell>
        </row>
        <row r="49">
          <cell r="A49" t="str">
            <v>PSH</v>
          </cell>
          <cell r="B49">
            <v>160.24124560000001</v>
          </cell>
          <cell r="C49">
            <v>48</v>
          </cell>
        </row>
        <row r="50">
          <cell r="A50" t="str">
            <v>WSK</v>
          </cell>
          <cell r="B50">
            <v>316.52079479999998</v>
          </cell>
          <cell r="C50">
            <v>49</v>
          </cell>
        </row>
        <row r="51">
          <cell r="A51" t="str">
            <v>LSK</v>
          </cell>
          <cell r="B51">
            <v>213.94896660000001</v>
          </cell>
          <cell r="C51">
            <v>50</v>
          </cell>
        </row>
        <row r="52">
          <cell r="A52" t="str">
            <v>SK</v>
          </cell>
          <cell r="B52">
            <v>456.58143439999998</v>
          </cell>
          <cell r="C52">
            <v>51</v>
          </cell>
        </row>
        <row r="53">
          <cell r="A53" t="str">
            <v>SB</v>
          </cell>
          <cell r="B53">
            <v>1</v>
          </cell>
          <cell r="C53">
            <v>52</v>
          </cell>
        </row>
        <row r="54">
          <cell r="A54" t="str">
            <v>PIN</v>
          </cell>
          <cell r="B54">
            <v>1</v>
          </cell>
          <cell r="C54">
            <v>53</v>
          </cell>
        </row>
        <row r="55">
          <cell r="A55" t="str">
            <v>REP</v>
          </cell>
          <cell r="B55">
            <v>1558.359702</v>
          </cell>
          <cell r="C55">
            <v>54</v>
          </cell>
        </row>
        <row r="56">
          <cell r="A56" t="str">
            <v>RWH</v>
          </cell>
          <cell r="B56">
            <v>1</v>
          </cell>
          <cell r="C56">
            <v>55</v>
          </cell>
        </row>
        <row r="57">
          <cell r="A57" t="str">
            <v>BWH</v>
          </cell>
          <cell r="B57">
            <v>1</v>
          </cell>
          <cell r="C57">
            <v>56</v>
          </cell>
        </row>
        <row r="58">
          <cell r="A58" t="str">
            <v>SWH</v>
          </cell>
          <cell r="B58">
            <v>1</v>
          </cell>
          <cell r="C58">
            <v>57</v>
          </cell>
        </row>
        <row r="59">
          <cell r="A59" t="str">
            <v>TWH</v>
          </cell>
          <cell r="B59">
            <v>1</v>
          </cell>
          <cell r="C59">
            <v>58</v>
          </cell>
        </row>
        <row r="60">
          <cell r="A60" t="str">
            <v>INV</v>
          </cell>
          <cell r="B60">
            <v>1</v>
          </cell>
          <cell r="C60">
            <v>59</v>
          </cell>
        </row>
        <row r="61">
          <cell r="A61" t="str">
            <v>LSQ</v>
          </cell>
          <cell r="B61">
            <v>942.52182319999997</v>
          </cell>
          <cell r="C61">
            <v>60</v>
          </cell>
        </row>
        <row r="62">
          <cell r="A62" t="str">
            <v>ISQ</v>
          </cell>
          <cell r="B62">
            <v>432.87685440000001</v>
          </cell>
          <cell r="C62">
            <v>61</v>
          </cell>
        </row>
        <row r="63">
          <cell r="A63" t="str">
            <v>SCA</v>
          </cell>
          <cell r="B63">
            <v>1</v>
          </cell>
          <cell r="C63">
            <v>62</v>
          </cell>
        </row>
        <row r="64">
          <cell r="A64" t="str">
            <v>QHG</v>
          </cell>
          <cell r="B64">
            <v>1</v>
          </cell>
          <cell r="C64">
            <v>63</v>
          </cell>
        </row>
        <row r="65">
          <cell r="A65" t="str">
            <v>CLA</v>
          </cell>
          <cell r="B65">
            <v>1</v>
          </cell>
          <cell r="C65">
            <v>64</v>
          </cell>
        </row>
        <row r="66">
          <cell r="A66" t="str">
            <v>BFF</v>
          </cell>
          <cell r="B66">
            <v>1</v>
          </cell>
          <cell r="C66">
            <v>65</v>
          </cell>
        </row>
        <row r="67">
          <cell r="A67" t="str">
            <v>BG</v>
          </cell>
          <cell r="B67">
            <v>1</v>
          </cell>
          <cell r="C67">
            <v>66</v>
          </cell>
        </row>
        <row r="68">
          <cell r="A68" t="str">
            <v>LOB</v>
          </cell>
          <cell r="B68">
            <v>1</v>
          </cell>
          <cell r="C68">
            <v>67</v>
          </cell>
        </row>
        <row r="69">
          <cell r="A69" t="str">
            <v>RCB</v>
          </cell>
          <cell r="B69">
            <v>1</v>
          </cell>
          <cell r="C69">
            <v>68</v>
          </cell>
        </row>
        <row r="70">
          <cell r="A70" t="str">
            <v>BMS</v>
          </cell>
          <cell r="B70">
            <v>1</v>
          </cell>
          <cell r="C70">
            <v>69</v>
          </cell>
        </row>
        <row r="71">
          <cell r="A71" t="str">
            <v>NSH</v>
          </cell>
          <cell r="B71">
            <v>1.400866347</v>
          </cell>
          <cell r="C71">
            <v>70</v>
          </cell>
        </row>
        <row r="72">
          <cell r="A72" t="str">
            <v>OSH</v>
          </cell>
          <cell r="B72">
            <v>0.32700692799999997</v>
          </cell>
          <cell r="C72">
            <v>71</v>
          </cell>
        </row>
        <row r="73">
          <cell r="A73" t="str">
            <v>ZL</v>
          </cell>
          <cell r="B73">
            <v>1</v>
          </cell>
          <cell r="C73">
            <v>72</v>
          </cell>
        </row>
        <row r="74">
          <cell r="A74" t="str">
            <v>BD</v>
          </cell>
          <cell r="B74">
            <v>1</v>
          </cell>
          <cell r="C74">
            <v>73</v>
          </cell>
        </row>
        <row r="75">
          <cell r="A75" t="str">
            <v>MA</v>
          </cell>
          <cell r="B75">
            <v>1</v>
          </cell>
          <cell r="C75">
            <v>74</v>
          </cell>
        </row>
        <row r="76">
          <cell r="A76" t="str">
            <v>MB</v>
          </cell>
          <cell r="B76">
            <v>1</v>
          </cell>
          <cell r="C76">
            <v>75</v>
          </cell>
        </row>
        <row r="77">
          <cell r="A77" t="str">
            <v>SG</v>
          </cell>
          <cell r="B77">
            <v>1</v>
          </cell>
          <cell r="C77">
            <v>76</v>
          </cell>
        </row>
        <row r="78">
          <cell r="A78" t="str">
            <v>BC</v>
          </cell>
          <cell r="B78">
            <v>1</v>
          </cell>
          <cell r="C78">
            <v>77</v>
          </cell>
        </row>
        <row r="79">
          <cell r="A79" t="str">
            <v>ZG</v>
          </cell>
          <cell r="B79">
            <v>1</v>
          </cell>
          <cell r="C79">
            <v>78</v>
          </cell>
        </row>
        <row r="80">
          <cell r="A80" t="str">
            <v>PL</v>
          </cell>
          <cell r="B80">
            <v>1</v>
          </cell>
          <cell r="C80">
            <v>79</v>
          </cell>
        </row>
        <row r="81">
          <cell r="A81" t="str">
            <v>DF</v>
          </cell>
          <cell r="B81">
            <v>1</v>
          </cell>
          <cell r="C81">
            <v>80</v>
          </cell>
        </row>
        <row r="82">
          <cell r="A82" t="str">
            <v>PS</v>
          </cell>
          <cell r="B82">
            <v>1</v>
          </cell>
          <cell r="C82">
            <v>81</v>
          </cell>
        </row>
        <row r="83">
          <cell r="A83" t="str">
            <v>ZM</v>
          </cell>
          <cell r="B83">
            <v>1</v>
          </cell>
          <cell r="C83">
            <v>82</v>
          </cell>
        </row>
        <row r="84">
          <cell r="A84" t="str">
            <v>ZS</v>
          </cell>
          <cell r="B84">
            <v>1</v>
          </cell>
          <cell r="C84">
            <v>83</v>
          </cell>
        </row>
        <row r="85">
          <cell r="A85" t="str">
            <v>PB</v>
          </cell>
          <cell r="B85">
            <v>1</v>
          </cell>
          <cell r="C85">
            <v>84</v>
          </cell>
        </row>
        <row r="86">
          <cell r="A86" t="str">
            <v>BB</v>
          </cell>
          <cell r="B86">
            <v>1</v>
          </cell>
          <cell r="C86">
            <v>85</v>
          </cell>
        </row>
        <row r="87">
          <cell r="A87" t="str">
            <v>BO</v>
          </cell>
          <cell r="B87">
            <v>1</v>
          </cell>
          <cell r="C87">
            <v>86</v>
          </cell>
        </row>
        <row r="88">
          <cell r="A88" t="str">
            <v>DL</v>
          </cell>
          <cell r="B88">
            <v>1</v>
          </cell>
          <cell r="C88">
            <v>87</v>
          </cell>
        </row>
        <row r="89">
          <cell r="A89" t="str">
            <v>DR</v>
          </cell>
          <cell r="B89">
            <v>1</v>
          </cell>
          <cell r="C89">
            <v>88</v>
          </cell>
        </row>
        <row r="90">
          <cell r="A90" t="str">
            <v>DC</v>
          </cell>
          <cell r="B90">
            <v>1</v>
          </cell>
          <cell r="C90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_11302020_KDENR"/>
    </sheetNames>
    <sheetDataSet>
      <sheetData sheetId="0">
        <row r="2">
          <cell r="A2" t="str">
            <v>MAK</v>
          </cell>
          <cell r="B2">
            <v>532233758.39999998</v>
          </cell>
        </row>
        <row r="3">
          <cell r="A3" t="str">
            <v>HER</v>
          </cell>
          <cell r="B3">
            <v>2000000000000</v>
          </cell>
        </row>
        <row r="4">
          <cell r="A4" t="str">
            <v>WHK</v>
          </cell>
          <cell r="B4">
            <v>52020187.369999997</v>
          </cell>
        </row>
        <row r="5">
          <cell r="A5" t="str">
            <v>BLF</v>
          </cell>
          <cell r="B5">
            <v>2655051.4360000002</v>
          </cell>
        </row>
        <row r="6">
          <cell r="A6" t="str">
            <v>WPF</v>
          </cell>
          <cell r="B6">
            <v>1000000</v>
          </cell>
        </row>
        <row r="7">
          <cell r="A7" t="str">
            <v>SUF</v>
          </cell>
          <cell r="B7">
            <v>1053704.304</v>
          </cell>
        </row>
        <row r="8">
          <cell r="A8" t="str">
            <v>WIF</v>
          </cell>
          <cell r="B8">
            <v>2000000</v>
          </cell>
        </row>
        <row r="9">
          <cell r="A9" t="str">
            <v>WTF</v>
          </cell>
          <cell r="B9">
            <v>15000000</v>
          </cell>
        </row>
        <row r="10">
          <cell r="A10" t="str">
            <v>HAL</v>
          </cell>
          <cell r="B10">
            <v>200000</v>
          </cell>
        </row>
        <row r="11">
          <cell r="A11" t="str">
            <v>PLA</v>
          </cell>
          <cell r="B11">
            <v>6384375</v>
          </cell>
        </row>
        <row r="12">
          <cell r="A12" t="str">
            <v>FOU</v>
          </cell>
          <cell r="B12">
            <v>6500000</v>
          </cell>
        </row>
        <row r="13">
          <cell r="A13" t="str">
            <v>FLA</v>
          </cell>
          <cell r="B13">
            <v>10000000</v>
          </cell>
        </row>
        <row r="14">
          <cell r="A14" t="str">
            <v>BFT</v>
          </cell>
          <cell r="B14">
            <v>175816.31169999999</v>
          </cell>
        </row>
        <row r="15">
          <cell r="A15" t="str">
            <v>TUN</v>
          </cell>
          <cell r="B15">
            <v>201050.08910000001</v>
          </cell>
        </row>
        <row r="16">
          <cell r="A16" t="str">
            <v>BIL</v>
          </cell>
          <cell r="B16">
            <v>100</v>
          </cell>
        </row>
        <row r="17">
          <cell r="A17" t="str">
            <v>MPF</v>
          </cell>
          <cell r="B17">
            <v>4986608.142</v>
          </cell>
        </row>
        <row r="18">
          <cell r="A18" t="str">
            <v>BUT</v>
          </cell>
          <cell r="B18">
            <v>10000000</v>
          </cell>
        </row>
        <row r="19">
          <cell r="A19" t="str">
            <v>ANC</v>
          </cell>
          <cell r="B19">
            <v>114181041.2</v>
          </cell>
        </row>
        <row r="20">
          <cell r="A20" t="str">
            <v>BPF</v>
          </cell>
          <cell r="B20">
            <v>1742353</v>
          </cell>
        </row>
        <row r="21">
          <cell r="A21" t="str">
            <v>GOO</v>
          </cell>
          <cell r="B21">
            <v>2430000</v>
          </cell>
        </row>
        <row r="22">
          <cell r="A22" t="str">
            <v>MEN</v>
          </cell>
          <cell r="B22">
            <v>321227180.60000002</v>
          </cell>
        </row>
        <row r="23">
          <cell r="A23" t="str">
            <v>FDE</v>
          </cell>
          <cell r="B23">
            <v>2957397.3650000002</v>
          </cell>
        </row>
        <row r="24">
          <cell r="A24" t="str">
            <v>COD</v>
          </cell>
          <cell r="B24">
            <v>12358166.710000001</v>
          </cell>
        </row>
        <row r="25">
          <cell r="A25" t="str">
            <v>SHK</v>
          </cell>
          <cell r="B25">
            <v>361154520.60000002</v>
          </cell>
        </row>
        <row r="26">
          <cell r="A26" t="str">
            <v>SSH</v>
          </cell>
          <cell r="B26">
            <v>16705.027440000002</v>
          </cell>
        </row>
        <row r="27">
          <cell r="A27" t="str">
            <v>OHK</v>
          </cell>
          <cell r="B27">
            <v>49069.656669999997</v>
          </cell>
        </row>
        <row r="28">
          <cell r="A28" t="str">
            <v>POL</v>
          </cell>
          <cell r="B28">
            <v>1540000</v>
          </cell>
        </row>
        <row r="29">
          <cell r="A29" t="str">
            <v>RHK</v>
          </cell>
          <cell r="B29">
            <v>3521063.9419999998</v>
          </cell>
        </row>
        <row r="30">
          <cell r="A30" t="str">
            <v>BSB</v>
          </cell>
          <cell r="B30">
            <v>1000000</v>
          </cell>
        </row>
        <row r="31">
          <cell r="A31" t="str">
            <v>SCU</v>
          </cell>
          <cell r="B31">
            <v>5700290.8640000001</v>
          </cell>
        </row>
        <row r="32">
          <cell r="A32" t="str">
            <v>TYL</v>
          </cell>
          <cell r="B32">
            <v>40960.04507</v>
          </cell>
        </row>
        <row r="33">
          <cell r="A33" t="str">
            <v>RED</v>
          </cell>
          <cell r="B33">
            <v>1251368041</v>
          </cell>
        </row>
        <row r="34">
          <cell r="A34" t="str">
            <v>OPT</v>
          </cell>
          <cell r="B34">
            <v>22940055.34</v>
          </cell>
        </row>
        <row r="35">
          <cell r="A35" t="str">
            <v>SAL</v>
          </cell>
          <cell r="B35">
            <v>2123.8950410000002</v>
          </cell>
        </row>
        <row r="36">
          <cell r="A36" t="str">
            <v>DRM</v>
          </cell>
          <cell r="B36">
            <v>100000</v>
          </cell>
        </row>
        <row r="37">
          <cell r="A37" t="str">
            <v>STB</v>
          </cell>
          <cell r="B37">
            <v>233447.39780000001</v>
          </cell>
        </row>
        <row r="38">
          <cell r="A38" t="str">
            <v>TAU</v>
          </cell>
          <cell r="B38">
            <v>150000</v>
          </cell>
        </row>
        <row r="39">
          <cell r="A39" t="str">
            <v>WOL</v>
          </cell>
          <cell r="B39">
            <v>491000</v>
          </cell>
        </row>
        <row r="40">
          <cell r="A40" t="str">
            <v>SDF</v>
          </cell>
          <cell r="B40">
            <v>74822.192989999996</v>
          </cell>
        </row>
        <row r="41">
          <cell r="A41" t="str">
            <v>FDF</v>
          </cell>
          <cell r="B41">
            <v>7850000</v>
          </cell>
        </row>
        <row r="42">
          <cell r="A42" t="str">
            <v>HAD</v>
          </cell>
          <cell r="B42">
            <v>100000000</v>
          </cell>
        </row>
        <row r="43">
          <cell r="A43" t="str">
            <v>YTF</v>
          </cell>
          <cell r="B43">
            <v>150805160.5</v>
          </cell>
        </row>
        <row r="44">
          <cell r="A44" t="str">
            <v>DOG</v>
          </cell>
          <cell r="B44">
            <v>176000000</v>
          </cell>
        </row>
        <row r="45">
          <cell r="A45" t="str">
            <v>SMO</v>
          </cell>
          <cell r="B45">
            <v>250000</v>
          </cell>
        </row>
        <row r="46">
          <cell r="A46" t="str">
            <v>DSH</v>
          </cell>
          <cell r="B46">
            <v>110.9</v>
          </cell>
        </row>
        <row r="47">
          <cell r="A47" t="str">
            <v>BLS</v>
          </cell>
          <cell r="B47">
            <v>15874.27808</v>
          </cell>
        </row>
        <row r="48">
          <cell r="A48" t="str">
            <v>POR</v>
          </cell>
          <cell r="B48">
            <v>6221.5131609999999</v>
          </cell>
        </row>
        <row r="49">
          <cell r="A49" t="str">
            <v>PSH</v>
          </cell>
          <cell r="B49">
            <v>4273.9050960000004</v>
          </cell>
        </row>
        <row r="50">
          <cell r="A50" t="str">
            <v>WSK</v>
          </cell>
          <cell r="B50">
            <v>60071048.259999998</v>
          </cell>
        </row>
        <row r="51">
          <cell r="A51" t="str">
            <v>LSK</v>
          </cell>
          <cell r="B51">
            <v>15150975.09</v>
          </cell>
        </row>
        <row r="52">
          <cell r="A52" t="str">
            <v>SK</v>
          </cell>
          <cell r="B52">
            <v>328703</v>
          </cell>
        </row>
        <row r="53">
          <cell r="A53" t="str">
            <v>SB</v>
          </cell>
          <cell r="B53">
            <v>10723808.939999999</v>
          </cell>
        </row>
        <row r="54">
          <cell r="A54" t="str">
            <v>PIN</v>
          </cell>
          <cell r="B54">
            <v>28898.867849999999</v>
          </cell>
        </row>
        <row r="55">
          <cell r="A55" t="str">
            <v>REP</v>
          </cell>
          <cell r="B55">
            <v>749</v>
          </cell>
        </row>
        <row r="56">
          <cell r="A56" t="str">
            <v>RWH</v>
          </cell>
          <cell r="B56">
            <v>53</v>
          </cell>
        </row>
        <row r="57">
          <cell r="A57" t="str">
            <v>BWH</v>
          </cell>
          <cell r="B57">
            <v>235</v>
          </cell>
        </row>
        <row r="58">
          <cell r="A58" t="str">
            <v>SWH</v>
          </cell>
          <cell r="B58">
            <v>7496</v>
          </cell>
        </row>
        <row r="59">
          <cell r="A59" t="str">
            <v>TWH</v>
          </cell>
          <cell r="B59">
            <v>71.004761549999998</v>
          </cell>
        </row>
        <row r="60">
          <cell r="A60" t="str">
            <v>INV</v>
          </cell>
          <cell r="B60">
            <v>500000</v>
          </cell>
        </row>
        <row r="61">
          <cell r="A61" t="str">
            <v>LSQj</v>
          </cell>
          <cell r="B61">
            <v>0.02</v>
          </cell>
        </row>
        <row r="62">
          <cell r="A62" t="str">
            <v>LSQa</v>
          </cell>
          <cell r="B62">
            <v>0.02</v>
          </cell>
        </row>
        <row r="63">
          <cell r="A63" t="str">
            <v>ISQj</v>
          </cell>
          <cell r="B63">
            <v>0.02</v>
          </cell>
        </row>
        <row r="64">
          <cell r="A64" t="str">
            <v>ISQa</v>
          </cell>
          <cell r="B64">
            <v>0.02</v>
          </cell>
        </row>
        <row r="65">
          <cell r="A65" t="str">
            <v>NSHj</v>
          </cell>
          <cell r="B65">
            <v>1.2500000000000001E-2</v>
          </cell>
        </row>
        <row r="66">
          <cell r="A66" t="str">
            <v>NSHa</v>
          </cell>
          <cell r="B66">
            <v>1.2500000000000001E-2</v>
          </cell>
        </row>
        <row r="67">
          <cell r="A67" t="str">
            <v>OSHj</v>
          </cell>
          <cell r="B67">
            <v>0.05</v>
          </cell>
        </row>
        <row r="68">
          <cell r="A68" t="str">
            <v>OSHa</v>
          </cell>
          <cell r="B68">
            <v>0.05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0</v>
          </cell>
          <cell r="D31">
            <v>0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0</v>
          </cell>
          <cell r="D44">
            <v>0</v>
          </cell>
        </row>
        <row r="45">
          <cell r="A45" t="str">
            <v>BUT</v>
          </cell>
          <cell r="B45" t="str">
            <v>mL</v>
          </cell>
          <cell r="C45">
            <v>0</v>
          </cell>
          <cell r="D45">
            <v>0</v>
          </cell>
        </row>
        <row r="46">
          <cell r="A46" t="str">
            <v>ANC</v>
          </cell>
          <cell r="B46" t="str">
            <v>mL</v>
          </cell>
          <cell r="C46">
            <v>0</v>
          </cell>
          <cell r="D46">
            <v>0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0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0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0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0</v>
          </cell>
          <cell r="D78">
            <v>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1.25E-14</v>
          </cell>
          <cell r="D20">
            <v>3.1300000000000002E-12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1E-10</v>
          </cell>
          <cell r="D22">
            <v>1.0000000000000001E-9</v>
          </cell>
        </row>
        <row r="23">
          <cell r="A23" t="str">
            <v>BLF</v>
          </cell>
          <cell r="B23" t="str">
            <v>mQ</v>
          </cell>
          <cell r="C23">
            <v>6.9299999999999998E-13</v>
          </cell>
          <cell r="D23">
            <v>1.3500000000000001E-9</v>
          </cell>
        </row>
        <row r="24">
          <cell r="A24" t="str">
            <v>WPF</v>
          </cell>
          <cell r="B24" t="str">
            <v>mQ</v>
          </cell>
          <cell r="C24">
            <v>2.5999999999999998E-10</v>
          </cell>
          <cell r="D24">
            <v>1.6000000000000001E-9</v>
          </cell>
        </row>
        <row r="25">
          <cell r="A25" t="str">
            <v>SUF</v>
          </cell>
          <cell r="B25" t="str">
            <v>mQ</v>
          </cell>
          <cell r="C25">
            <v>6.5000000000000003E-10</v>
          </cell>
          <cell r="D25">
            <v>4.0000000000000002E-9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7.7999999999999999E-10</v>
          </cell>
          <cell r="D28">
            <v>4.8E-9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1.1300000000000001E-11</v>
          </cell>
          <cell r="D36">
            <v>8.9999999999999999E-11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1.25E-11</v>
          </cell>
          <cell r="D39">
            <v>4.25E-9</v>
          </cell>
        </row>
        <row r="40">
          <cell r="A40" t="str">
            <v>MEN</v>
          </cell>
          <cell r="B40" t="str">
            <v>mQ</v>
          </cell>
          <cell r="C40">
            <v>1.4999999999999999E-14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1.1300000000000001E-11</v>
          </cell>
          <cell r="D42">
            <v>5.93E-9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3.7500000000000002E-13</v>
          </cell>
          <cell r="D47">
            <v>3.75E-10</v>
          </cell>
        </row>
        <row r="48">
          <cell r="A48" t="str">
            <v>SCU</v>
          </cell>
          <cell r="B48" t="str">
            <v>mQ</v>
          </cell>
          <cell r="C48">
            <v>2.25E-13</v>
          </cell>
          <cell r="D48">
            <v>2.25E-10</v>
          </cell>
        </row>
        <row r="49">
          <cell r="A49" t="str">
            <v>TYL</v>
          </cell>
          <cell r="B49" t="str">
            <v>mQ</v>
          </cell>
          <cell r="C49">
            <v>1.4999999999999999E-13</v>
          </cell>
          <cell r="D49">
            <v>1.5E-10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4.5E-13</v>
          </cell>
          <cell r="D51">
            <v>4.5E-10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1E-13</v>
          </cell>
          <cell r="D53">
            <v>1E-10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5.9999999999999997E-13</v>
          </cell>
          <cell r="D55">
            <v>6E-10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1.99E-11</v>
          </cell>
          <cell r="D59">
            <v>3E-9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1E-13</v>
          </cell>
          <cell r="D61">
            <v>2.0000000000000001E-13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5.5000000000000002E-5</v>
          </cell>
          <cell r="D73">
            <v>2.5000000000000001E-5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"/>
      <sheetName val="mQ"/>
    </sheetNames>
    <sheetDataSet>
      <sheetData sheetId="0" refreshError="1">
        <row r="2">
          <cell r="A2" t="str">
            <v>SCA</v>
          </cell>
          <cell r="B2" t="str">
            <v>mL</v>
          </cell>
          <cell r="C2">
            <v>2.9999999999999999E-7</v>
          </cell>
          <cell r="D2" t="str">
            <v>NA</v>
          </cell>
        </row>
        <row r="3">
          <cell r="A3" t="str">
            <v>QHG</v>
          </cell>
          <cell r="B3" t="str">
            <v>mL</v>
          </cell>
          <cell r="C3">
            <v>4.9999999999999998E-7</v>
          </cell>
          <cell r="D3" t="str">
            <v>NA</v>
          </cell>
        </row>
        <row r="4">
          <cell r="A4" t="str">
            <v>CLA</v>
          </cell>
          <cell r="B4" t="str">
            <v>mL</v>
          </cell>
          <cell r="C4">
            <v>4.9999999999999998E-7</v>
          </cell>
          <cell r="D4" t="str">
            <v>NA</v>
          </cell>
        </row>
        <row r="5">
          <cell r="A5" t="str">
            <v>BFF</v>
          </cell>
          <cell r="B5" t="str">
            <v>mL</v>
          </cell>
          <cell r="C5">
            <v>4.9999999999999998E-7</v>
          </cell>
          <cell r="D5" t="str">
            <v>NA</v>
          </cell>
        </row>
        <row r="6">
          <cell r="A6" t="str">
            <v>BG</v>
          </cell>
          <cell r="B6" t="str">
            <v>mL</v>
          </cell>
          <cell r="C6">
            <v>9.9999999999999995E-7</v>
          </cell>
          <cell r="D6" t="str">
            <v>NA</v>
          </cell>
        </row>
        <row r="7">
          <cell r="A7" t="str">
            <v>LOB</v>
          </cell>
          <cell r="B7" t="str">
            <v>mL</v>
          </cell>
          <cell r="C7">
            <v>1.9999999999999999E-6</v>
          </cell>
          <cell r="D7" t="str">
            <v>NA</v>
          </cell>
        </row>
        <row r="8">
          <cell r="A8" t="str">
            <v>RCB</v>
          </cell>
          <cell r="B8" t="str">
            <v>mL</v>
          </cell>
          <cell r="C8">
            <v>3.0000000000000001E-6</v>
          </cell>
          <cell r="D8" t="str">
            <v>NA</v>
          </cell>
        </row>
        <row r="9">
          <cell r="A9" t="str">
            <v>BMS</v>
          </cell>
          <cell r="B9" t="str">
            <v>mL</v>
          </cell>
          <cell r="C9">
            <v>3.0000000000000001E-6</v>
          </cell>
          <cell r="D9" t="str">
            <v>NA</v>
          </cell>
        </row>
        <row r="10">
          <cell r="A10" t="str">
            <v>ZL</v>
          </cell>
          <cell r="B10" t="str">
            <v>mL</v>
          </cell>
          <cell r="C10">
            <v>5.0000000000000004E-6</v>
          </cell>
          <cell r="D10" t="str">
            <v>NA</v>
          </cell>
        </row>
        <row r="11">
          <cell r="A11" t="str">
            <v>BD</v>
          </cell>
          <cell r="B11" t="str">
            <v>mL</v>
          </cell>
          <cell r="C11">
            <v>9.9999999999999995E-8</v>
          </cell>
          <cell r="D11" t="str">
            <v>NA</v>
          </cell>
        </row>
        <row r="12">
          <cell r="A12" t="str">
            <v>MA</v>
          </cell>
          <cell r="B12" t="str">
            <v>mL</v>
          </cell>
          <cell r="C12">
            <v>3.2499999999999997E-5</v>
          </cell>
          <cell r="D12" t="str">
            <v>NA</v>
          </cell>
        </row>
        <row r="13">
          <cell r="A13" t="str">
            <v>MB</v>
          </cell>
          <cell r="B13" t="str">
            <v>mL</v>
          </cell>
          <cell r="C13">
            <v>5.0000000000000001E-3</v>
          </cell>
          <cell r="D13" t="str">
            <v>NA</v>
          </cell>
        </row>
        <row r="14">
          <cell r="A14" t="str">
            <v>SG</v>
          </cell>
          <cell r="B14" t="str">
            <v>mL</v>
          </cell>
          <cell r="C14">
            <v>2.0000000000000002E-5</v>
          </cell>
          <cell r="D14" t="str">
            <v>NA</v>
          </cell>
        </row>
        <row r="15">
          <cell r="A15" t="str">
            <v>BC</v>
          </cell>
          <cell r="B15" t="str">
            <v>mL</v>
          </cell>
          <cell r="C15">
            <v>8.0000000000000007E-5</v>
          </cell>
          <cell r="D15" t="str">
            <v>NA</v>
          </cell>
        </row>
        <row r="16">
          <cell r="A16" t="str">
            <v>ZG</v>
          </cell>
          <cell r="B16" t="str">
            <v>mL</v>
          </cell>
          <cell r="C16">
            <v>3.0000000000000001E-6</v>
          </cell>
          <cell r="D16" t="str">
            <v>NA</v>
          </cell>
        </row>
        <row r="17">
          <cell r="A17" t="str">
            <v>PL</v>
          </cell>
          <cell r="B17" t="str">
            <v>mL</v>
          </cell>
          <cell r="C17">
            <v>1.5E-3</v>
          </cell>
          <cell r="D17" t="str">
            <v>NA</v>
          </cell>
        </row>
        <row r="18">
          <cell r="A18" t="str">
            <v>DF</v>
          </cell>
          <cell r="B18" t="str">
            <v>mL</v>
          </cell>
          <cell r="C18">
            <v>5.0000000000000001E-4</v>
          </cell>
          <cell r="D18" t="str">
            <v>NA</v>
          </cell>
        </row>
        <row r="19">
          <cell r="A19" t="str">
            <v>PS</v>
          </cell>
          <cell r="B19" t="str">
            <v>mL</v>
          </cell>
          <cell r="C19">
            <v>1.6E-2</v>
          </cell>
          <cell r="D19" t="str">
            <v>NA</v>
          </cell>
        </row>
        <row r="20">
          <cell r="A20" t="str">
            <v>ZM</v>
          </cell>
          <cell r="B20" t="str">
            <v>mL</v>
          </cell>
          <cell r="C20">
            <v>1E-4</v>
          </cell>
          <cell r="D20" t="str">
            <v>NA</v>
          </cell>
        </row>
        <row r="21">
          <cell r="A21" t="str">
            <v>ZS</v>
          </cell>
          <cell r="B21" t="str">
            <v>mL</v>
          </cell>
          <cell r="C21">
            <v>8.0000000000000007E-5</v>
          </cell>
          <cell r="D21" t="str">
            <v>NA</v>
          </cell>
        </row>
        <row r="22">
          <cell r="A22" t="str">
            <v>PB</v>
          </cell>
          <cell r="B22" t="str">
            <v>mL</v>
          </cell>
          <cell r="C22">
            <v>1E-4</v>
          </cell>
          <cell r="D22" t="str">
            <v>NA</v>
          </cell>
        </row>
        <row r="23">
          <cell r="A23" t="str">
            <v>BB</v>
          </cell>
          <cell r="B23" t="str">
            <v>mL</v>
          </cell>
          <cell r="C23">
            <v>1.0000000000000001E-5</v>
          </cell>
          <cell r="D23" t="str">
            <v>NA</v>
          </cell>
        </row>
        <row r="24">
          <cell r="A24" t="str">
            <v>BO</v>
          </cell>
          <cell r="B24" t="str">
            <v>mL</v>
          </cell>
          <cell r="C24">
            <v>3.9999999999999998E-7</v>
          </cell>
          <cell r="D24" t="str">
            <v>NA</v>
          </cell>
        </row>
        <row r="25">
          <cell r="A25" t="str">
            <v>LSQ</v>
          </cell>
          <cell r="B25" t="str">
            <v>mL</v>
          </cell>
          <cell r="C25">
            <v>9.9999999999999995E-7</v>
          </cell>
          <cell r="D25">
            <v>9.9999999999999995E-7</v>
          </cell>
        </row>
        <row r="26">
          <cell r="A26" t="str">
            <v>ISQ</v>
          </cell>
          <cell r="B26" t="str">
            <v>mL</v>
          </cell>
          <cell r="C26">
            <v>9.9999999999999995E-7</v>
          </cell>
          <cell r="D26">
            <v>9.9999999999999995E-7</v>
          </cell>
        </row>
        <row r="27">
          <cell r="A27" t="str">
            <v>NSH</v>
          </cell>
          <cell r="B27" t="str">
            <v>mL</v>
          </cell>
          <cell r="C27">
            <v>6.7499999999999997E-6</v>
          </cell>
          <cell r="D27">
            <v>6.7499999999999997E-6</v>
          </cell>
        </row>
        <row r="28">
          <cell r="A28" t="str">
            <v>OSH</v>
          </cell>
          <cell r="B28" t="str">
            <v>mL</v>
          </cell>
          <cell r="C28">
            <v>6.7499999999999997E-6</v>
          </cell>
          <cell r="D28">
            <v>6.7499999999999997E-6</v>
          </cell>
        </row>
        <row r="29">
          <cell r="A29" t="str">
            <v>MAK</v>
          </cell>
          <cell r="B29" t="str">
            <v>mL</v>
          </cell>
          <cell r="C29">
            <v>0</v>
          </cell>
          <cell r="D29">
            <v>0</v>
          </cell>
        </row>
        <row r="30">
          <cell r="A30" t="str">
            <v>HER</v>
          </cell>
          <cell r="B30" t="str">
            <v>mL</v>
          </cell>
          <cell r="C30">
            <v>0</v>
          </cell>
          <cell r="D30">
            <v>0</v>
          </cell>
        </row>
        <row r="31">
          <cell r="A31" t="str">
            <v>WHK</v>
          </cell>
          <cell r="B31" t="str">
            <v>mL</v>
          </cell>
          <cell r="C31">
            <v>3.8000000000000001E-9</v>
          </cell>
          <cell r="D31">
            <v>3.8000000000000001E-9</v>
          </cell>
        </row>
        <row r="32">
          <cell r="A32" t="str">
            <v>BLF</v>
          </cell>
          <cell r="B32" t="str">
            <v>mL</v>
          </cell>
          <cell r="C32">
            <v>0</v>
          </cell>
          <cell r="D32">
            <v>0</v>
          </cell>
        </row>
        <row r="33">
          <cell r="A33" t="str">
            <v>WPF</v>
          </cell>
          <cell r="B33" t="str">
            <v>mL</v>
          </cell>
          <cell r="C33">
            <v>0</v>
          </cell>
          <cell r="D33">
            <v>0</v>
          </cell>
        </row>
        <row r="34">
          <cell r="A34" t="str">
            <v>SUF</v>
          </cell>
          <cell r="B34" t="str">
            <v>mL</v>
          </cell>
          <cell r="C34">
            <v>0</v>
          </cell>
          <cell r="D34">
            <v>0</v>
          </cell>
        </row>
        <row r="35">
          <cell r="A35" t="str">
            <v>WIF</v>
          </cell>
          <cell r="B35" t="str">
            <v>mL</v>
          </cell>
          <cell r="C35">
            <v>0</v>
          </cell>
          <cell r="D35">
            <v>0</v>
          </cell>
        </row>
        <row r="36">
          <cell r="A36" t="str">
            <v>WTF</v>
          </cell>
          <cell r="B36" t="str">
            <v>mL</v>
          </cell>
          <cell r="C36">
            <v>0</v>
          </cell>
          <cell r="D36">
            <v>0</v>
          </cell>
        </row>
        <row r="37">
          <cell r="A37" t="str">
            <v>HAL</v>
          </cell>
          <cell r="B37" t="str">
            <v>mL</v>
          </cell>
          <cell r="C37">
            <v>0</v>
          </cell>
          <cell r="D37">
            <v>0</v>
          </cell>
        </row>
        <row r="38">
          <cell r="A38" t="str">
            <v>PLA</v>
          </cell>
          <cell r="B38" t="str">
            <v>mL</v>
          </cell>
          <cell r="C38">
            <v>0</v>
          </cell>
          <cell r="D38">
            <v>0</v>
          </cell>
        </row>
        <row r="39">
          <cell r="A39" t="str">
            <v>FOU</v>
          </cell>
          <cell r="B39" t="str">
            <v>mL</v>
          </cell>
          <cell r="C39">
            <v>0</v>
          </cell>
          <cell r="D39">
            <v>0</v>
          </cell>
        </row>
        <row r="40">
          <cell r="A40" t="str">
            <v>FLA</v>
          </cell>
          <cell r="B40" t="str">
            <v>mL</v>
          </cell>
          <cell r="C40">
            <v>0</v>
          </cell>
          <cell r="D40">
            <v>0</v>
          </cell>
        </row>
        <row r="41">
          <cell r="A41" t="str">
            <v>BFT</v>
          </cell>
          <cell r="B41" t="str">
            <v>mL</v>
          </cell>
          <cell r="C41">
            <v>0</v>
          </cell>
          <cell r="D41">
            <v>0</v>
          </cell>
        </row>
        <row r="42">
          <cell r="A42" t="str">
            <v>TUN</v>
          </cell>
          <cell r="B42" t="str">
            <v>mL</v>
          </cell>
          <cell r="C42">
            <v>0</v>
          </cell>
          <cell r="D42">
            <v>0</v>
          </cell>
        </row>
        <row r="43">
          <cell r="A43" t="str">
            <v>BIL</v>
          </cell>
          <cell r="B43" t="str">
            <v>mL</v>
          </cell>
          <cell r="C43">
            <v>0</v>
          </cell>
          <cell r="D43">
            <v>0</v>
          </cell>
        </row>
        <row r="44">
          <cell r="A44" t="str">
            <v>MPF</v>
          </cell>
          <cell r="B44" t="str">
            <v>mL</v>
          </cell>
          <cell r="C44">
            <v>6.9999999999999997E-7</v>
          </cell>
          <cell r="D44">
            <v>6.9999999999999997E-7</v>
          </cell>
        </row>
        <row r="45">
          <cell r="A45" t="str">
            <v>BUT</v>
          </cell>
          <cell r="B45" t="str">
            <v>mL</v>
          </cell>
          <cell r="C45">
            <v>7.9999999999999998E-12</v>
          </cell>
          <cell r="D45">
            <v>7.9999999999999998E-12</v>
          </cell>
        </row>
        <row r="46">
          <cell r="A46" t="str">
            <v>ANC</v>
          </cell>
          <cell r="B46" t="str">
            <v>mL</v>
          </cell>
          <cell r="C46">
            <v>7.9999999999999998E-12</v>
          </cell>
          <cell r="D46">
            <v>7.9999999999999998E-12</v>
          </cell>
        </row>
        <row r="47">
          <cell r="A47" t="str">
            <v>BPF</v>
          </cell>
          <cell r="B47" t="str">
            <v>mL</v>
          </cell>
          <cell r="C47">
            <v>0</v>
          </cell>
          <cell r="D47">
            <v>0</v>
          </cell>
        </row>
        <row r="48">
          <cell r="A48" t="str">
            <v>GOO</v>
          </cell>
          <cell r="B48" t="str">
            <v>mL</v>
          </cell>
          <cell r="C48">
            <v>0</v>
          </cell>
          <cell r="D48">
            <v>0</v>
          </cell>
        </row>
        <row r="49">
          <cell r="A49" t="str">
            <v>MEN</v>
          </cell>
          <cell r="B49" t="str">
            <v>mL</v>
          </cell>
          <cell r="C49">
            <v>9E-13</v>
          </cell>
          <cell r="D49">
            <v>0</v>
          </cell>
        </row>
        <row r="50">
          <cell r="A50" t="str">
            <v>FDE</v>
          </cell>
          <cell r="B50" t="str">
            <v>mL</v>
          </cell>
          <cell r="C50">
            <v>9E-13</v>
          </cell>
          <cell r="D50">
            <v>0</v>
          </cell>
        </row>
        <row r="51">
          <cell r="A51" t="str">
            <v>COD</v>
          </cell>
          <cell r="B51" t="str">
            <v>mL</v>
          </cell>
          <cell r="C51">
            <v>8.2499999999999999E-11</v>
          </cell>
          <cell r="D51">
            <v>0</v>
          </cell>
        </row>
        <row r="52">
          <cell r="A52" t="str">
            <v>SHK</v>
          </cell>
          <cell r="B52" t="str">
            <v>mL</v>
          </cell>
          <cell r="C52">
            <v>0</v>
          </cell>
          <cell r="D52">
            <v>0</v>
          </cell>
        </row>
        <row r="53">
          <cell r="A53" t="str">
            <v>OHK</v>
          </cell>
          <cell r="B53" t="str">
            <v>mL</v>
          </cell>
          <cell r="C53">
            <v>0</v>
          </cell>
          <cell r="D53">
            <v>0</v>
          </cell>
        </row>
        <row r="54">
          <cell r="A54" t="str">
            <v>POL</v>
          </cell>
          <cell r="B54" t="str">
            <v>mL</v>
          </cell>
          <cell r="C54">
            <v>0</v>
          </cell>
          <cell r="D54">
            <v>0</v>
          </cell>
        </row>
        <row r="55">
          <cell r="A55" t="str">
            <v>RHK</v>
          </cell>
          <cell r="B55" t="str">
            <v>mL</v>
          </cell>
          <cell r="C55">
            <v>0</v>
          </cell>
          <cell r="D55">
            <v>0</v>
          </cell>
        </row>
        <row r="56">
          <cell r="A56" t="str">
            <v>BSB</v>
          </cell>
          <cell r="B56" t="str">
            <v>mL</v>
          </cell>
          <cell r="C56">
            <v>0</v>
          </cell>
          <cell r="D56">
            <v>0</v>
          </cell>
        </row>
        <row r="57">
          <cell r="A57" t="str">
            <v>SCU</v>
          </cell>
          <cell r="B57" t="str">
            <v>mL</v>
          </cell>
          <cell r="C57">
            <v>0</v>
          </cell>
          <cell r="D57">
            <v>0</v>
          </cell>
        </row>
        <row r="58">
          <cell r="A58" t="str">
            <v>TYL</v>
          </cell>
          <cell r="B58" t="str">
            <v>mL</v>
          </cell>
          <cell r="C58">
            <v>0</v>
          </cell>
          <cell r="D58">
            <v>0</v>
          </cell>
        </row>
        <row r="59">
          <cell r="A59" t="str">
            <v>RED</v>
          </cell>
          <cell r="B59" t="str">
            <v>mL</v>
          </cell>
          <cell r="C59">
            <v>0</v>
          </cell>
          <cell r="D59">
            <v>0</v>
          </cell>
        </row>
        <row r="60">
          <cell r="A60" t="str">
            <v>OPT</v>
          </cell>
          <cell r="B60" t="str">
            <v>mL</v>
          </cell>
          <cell r="C60">
            <v>0</v>
          </cell>
          <cell r="D60">
            <v>0</v>
          </cell>
        </row>
        <row r="61">
          <cell r="A61" t="str">
            <v>SAL</v>
          </cell>
          <cell r="B61" t="str">
            <v>mL</v>
          </cell>
          <cell r="C61">
            <v>0</v>
          </cell>
          <cell r="D61">
            <v>0</v>
          </cell>
        </row>
        <row r="62">
          <cell r="A62" t="str">
            <v>DRM</v>
          </cell>
          <cell r="B62" t="str">
            <v>mL</v>
          </cell>
          <cell r="C62">
            <v>0</v>
          </cell>
          <cell r="D62">
            <v>0</v>
          </cell>
        </row>
        <row r="63">
          <cell r="A63" t="str">
            <v>STB</v>
          </cell>
          <cell r="B63" t="str">
            <v>mL</v>
          </cell>
          <cell r="C63">
            <v>0</v>
          </cell>
          <cell r="D63">
            <v>0</v>
          </cell>
        </row>
        <row r="64">
          <cell r="A64" t="str">
            <v>TAU</v>
          </cell>
          <cell r="B64" t="str">
            <v>mL</v>
          </cell>
          <cell r="C64">
            <v>0</v>
          </cell>
          <cell r="D64">
            <v>0</v>
          </cell>
        </row>
        <row r="65">
          <cell r="A65" t="str">
            <v>WOL</v>
          </cell>
          <cell r="B65" t="str">
            <v>mL</v>
          </cell>
          <cell r="C65">
            <v>0</v>
          </cell>
          <cell r="D65">
            <v>0</v>
          </cell>
        </row>
        <row r="66">
          <cell r="A66" t="str">
            <v>SDF</v>
          </cell>
          <cell r="B66" t="str">
            <v>mL</v>
          </cell>
          <cell r="C66">
            <v>0</v>
          </cell>
          <cell r="D66">
            <v>0</v>
          </cell>
        </row>
        <row r="67">
          <cell r="A67" t="str">
            <v>FDF</v>
          </cell>
          <cell r="B67" t="str">
            <v>mL</v>
          </cell>
          <cell r="C67">
            <v>0</v>
          </cell>
          <cell r="D67">
            <v>0</v>
          </cell>
        </row>
        <row r="68">
          <cell r="A68" t="str">
            <v>HAD</v>
          </cell>
          <cell r="B68" t="str">
            <v>mL</v>
          </cell>
          <cell r="C68">
            <v>0</v>
          </cell>
          <cell r="D68">
            <v>0</v>
          </cell>
        </row>
        <row r="69">
          <cell r="A69" t="str">
            <v>YTF</v>
          </cell>
          <cell r="B69" t="str">
            <v>mL</v>
          </cell>
          <cell r="C69">
            <v>0</v>
          </cell>
          <cell r="D69">
            <v>0</v>
          </cell>
        </row>
        <row r="70">
          <cell r="A70" t="str">
            <v>DOG</v>
          </cell>
          <cell r="B70" t="str">
            <v>mL</v>
          </cell>
          <cell r="C70">
            <v>0</v>
          </cell>
          <cell r="D70">
            <v>0</v>
          </cell>
        </row>
        <row r="71">
          <cell r="A71" t="str">
            <v>SMO</v>
          </cell>
          <cell r="B71" t="str">
            <v>mL</v>
          </cell>
          <cell r="C71">
            <v>0</v>
          </cell>
          <cell r="D71">
            <v>0</v>
          </cell>
        </row>
        <row r="72">
          <cell r="A72" t="str">
            <v>SSH</v>
          </cell>
          <cell r="B72" t="str">
            <v>mL</v>
          </cell>
          <cell r="C72">
            <v>0</v>
          </cell>
          <cell r="D72">
            <v>0</v>
          </cell>
        </row>
        <row r="73">
          <cell r="A73" t="str">
            <v>DSH</v>
          </cell>
          <cell r="B73" t="str">
            <v>mL</v>
          </cell>
          <cell r="C73">
            <v>0</v>
          </cell>
          <cell r="D73">
            <v>0</v>
          </cell>
        </row>
        <row r="74">
          <cell r="A74" t="str">
            <v>BLS</v>
          </cell>
          <cell r="B74" t="str">
            <v>mL</v>
          </cell>
          <cell r="C74">
            <v>0</v>
          </cell>
          <cell r="D74">
            <v>0</v>
          </cell>
        </row>
        <row r="75">
          <cell r="A75" t="str">
            <v>POR</v>
          </cell>
          <cell r="B75" t="str">
            <v>mL</v>
          </cell>
          <cell r="C75">
            <v>0</v>
          </cell>
          <cell r="D75">
            <v>0</v>
          </cell>
        </row>
        <row r="76">
          <cell r="A76" t="str">
            <v>PSH</v>
          </cell>
          <cell r="B76" t="str">
            <v>mL</v>
          </cell>
          <cell r="C76">
            <v>0</v>
          </cell>
          <cell r="D76">
            <v>0</v>
          </cell>
        </row>
        <row r="77">
          <cell r="A77" t="str">
            <v>WSK</v>
          </cell>
          <cell r="B77" t="str">
            <v>mL</v>
          </cell>
          <cell r="C77">
            <v>0</v>
          </cell>
          <cell r="D77">
            <v>0</v>
          </cell>
        </row>
        <row r="78">
          <cell r="A78" t="str">
            <v>LSK</v>
          </cell>
          <cell r="B78" t="str">
            <v>mL</v>
          </cell>
          <cell r="C78">
            <v>1E-10</v>
          </cell>
          <cell r="D78">
            <v>1E-10</v>
          </cell>
        </row>
        <row r="79">
          <cell r="A79" t="str">
            <v>SK</v>
          </cell>
          <cell r="B79" t="str">
            <v>mL</v>
          </cell>
          <cell r="C79">
            <v>0</v>
          </cell>
          <cell r="D79">
            <v>0</v>
          </cell>
        </row>
        <row r="80">
          <cell r="A80" t="str">
            <v>SB</v>
          </cell>
          <cell r="B80" t="str">
            <v>mL</v>
          </cell>
          <cell r="C80">
            <v>0</v>
          </cell>
          <cell r="D80">
            <v>0</v>
          </cell>
        </row>
        <row r="81">
          <cell r="A81" t="str">
            <v>PIN</v>
          </cell>
          <cell r="B81" t="str">
            <v>mL</v>
          </cell>
          <cell r="C81">
            <v>0</v>
          </cell>
          <cell r="D81">
            <v>0</v>
          </cell>
        </row>
        <row r="82">
          <cell r="A82" t="str">
            <v>REP</v>
          </cell>
          <cell r="B82" t="str">
            <v>mL</v>
          </cell>
          <cell r="C82">
            <v>1.9999999999999999E-7</v>
          </cell>
          <cell r="D82">
            <v>1.9999999999999999E-7</v>
          </cell>
        </row>
        <row r="83">
          <cell r="A83" t="str">
            <v>RWH</v>
          </cell>
          <cell r="B83" t="str">
            <v>mL</v>
          </cell>
          <cell r="C83">
            <v>1.0999999999999999E-8</v>
          </cell>
          <cell r="D83">
            <v>1.0999999999999999E-8</v>
          </cell>
        </row>
        <row r="84">
          <cell r="A84" t="str">
            <v>BWH</v>
          </cell>
          <cell r="B84" t="str">
            <v>mL</v>
          </cell>
          <cell r="C84">
            <v>1.0999999999999999E-8</v>
          </cell>
          <cell r="D84">
            <v>1.0999999999999999E-8</v>
          </cell>
        </row>
        <row r="85">
          <cell r="A85" t="str">
            <v>SWH</v>
          </cell>
          <cell r="B85" t="str">
            <v>mL</v>
          </cell>
          <cell r="C85">
            <v>0</v>
          </cell>
          <cell r="D85">
            <v>0</v>
          </cell>
        </row>
        <row r="86">
          <cell r="A86" t="str">
            <v>TWH</v>
          </cell>
          <cell r="B86" t="str">
            <v>mL</v>
          </cell>
          <cell r="C86">
            <v>0</v>
          </cell>
          <cell r="D86">
            <v>0</v>
          </cell>
        </row>
        <row r="87">
          <cell r="A87" t="str">
            <v>INV</v>
          </cell>
          <cell r="B87" t="str">
            <v>mL</v>
          </cell>
          <cell r="C87">
            <v>0</v>
          </cell>
          <cell r="D87">
            <v>0</v>
          </cell>
        </row>
      </sheetData>
      <sheetData sheetId="1" refreshError="1">
        <row r="1">
          <cell r="A1" t="str">
            <v>SCA</v>
          </cell>
          <cell r="B1" t="str">
            <v>mQ</v>
          </cell>
          <cell r="C1">
            <v>0</v>
          </cell>
          <cell r="D1" t="str">
            <v>NA</v>
          </cell>
        </row>
        <row r="2">
          <cell r="A2" t="str">
            <v>QHG</v>
          </cell>
          <cell r="B2" t="str">
            <v>mQ</v>
          </cell>
          <cell r="C2">
            <v>0</v>
          </cell>
          <cell r="D2" t="str">
            <v>NA</v>
          </cell>
        </row>
        <row r="3">
          <cell r="A3" t="str">
            <v>CLA</v>
          </cell>
          <cell r="B3" t="str">
            <v>mQ</v>
          </cell>
          <cell r="C3">
            <v>0</v>
          </cell>
          <cell r="D3" t="str">
            <v>NA</v>
          </cell>
        </row>
        <row r="4">
          <cell r="A4" t="str">
            <v>BFF</v>
          </cell>
          <cell r="B4" t="str">
            <v>mQ</v>
          </cell>
          <cell r="C4">
            <v>0</v>
          </cell>
          <cell r="D4" t="str">
            <v>NA</v>
          </cell>
        </row>
        <row r="5">
          <cell r="A5" t="str">
            <v>BG</v>
          </cell>
          <cell r="B5" t="str">
            <v>mQ</v>
          </cell>
          <cell r="C5">
            <v>0</v>
          </cell>
          <cell r="D5" t="str">
            <v>NA</v>
          </cell>
        </row>
        <row r="6">
          <cell r="A6" t="str">
            <v>LOB</v>
          </cell>
          <cell r="B6" t="str">
            <v>mQ</v>
          </cell>
          <cell r="C6">
            <v>0</v>
          </cell>
          <cell r="D6" t="str">
            <v>NA</v>
          </cell>
        </row>
        <row r="7">
          <cell r="A7" t="str">
            <v>RCB</v>
          </cell>
          <cell r="B7" t="str">
            <v>mQ</v>
          </cell>
          <cell r="C7">
            <v>0</v>
          </cell>
          <cell r="D7" t="str">
            <v>NA</v>
          </cell>
        </row>
        <row r="8">
          <cell r="A8" t="str">
            <v>BMS</v>
          </cell>
          <cell r="B8" t="str">
            <v>mQ</v>
          </cell>
          <cell r="C8">
            <v>0</v>
          </cell>
          <cell r="D8" t="str">
            <v>NA</v>
          </cell>
        </row>
        <row r="9">
          <cell r="A9" t="str">
            <v>ZL</v>
          </cell>
          <cell r="B9" t="str">
            <v>mQ</v>
          </cell>
          <cell r="C9">
            <v>0</v>
          </cell>
          <cell r="D9" t="str">
            <v>NA</v>
          </cell>
        </row>
        <row r="10">
          <cell r="A10" t="str">
            <v>BD</v>
          </cell>
          <cell r="B10" t="str">
            <v>mQ</v>
          </cell>
          <cell r="C10">
            <v>0</v>
          </cell>
          <cell r="D10" t="str">
            <v>NA</v>
          </cell>
        </row>
        <row r="11">
          <cell r="A11" t="str">
            <v>BC</v>
          </cell>
          <cell r="B11" t="str">
            <v>mQ</v>
          </cell>
          <cell r="C11">
            <v>0</v>
          </cell>
          <cell r="D11" t="str">
            <v>NA</v>
          </cell>
        </row>
        <row r="12">
          <cell r="A12" t="str">
            <v>ZG</v>
          </cell>
          <cell r="B12" t="str">
            <v>mQ</v>
          </cell>
          <cell r="C12">
            <v>0</v>
          </cell>
          <cell r="D12" t="str">
            <v>NA</v>
          </cell>
        </row>
        <row r="13">
          <cell r="A13" t="str">
            <v>ZM</v>
          </cell>
          <cell r="B13" t="str">
            <v>mQ</v>
          </cell>
          <cell r="C13">
            <v>0</v>
          </cell>
          <cell r="D13" t="str">
            <v>NA</v>
          </cell>
        </row>
        <row r="14">
          <cell r="A14" t="str">
            <v>ZS</v>
          </cell>
          <cell r="B14" t="str">
            <v>mQ</v>
          </cell>
          <cell r="C14">
            <v>0</v>
          </cell>
          <cell r="D14" t="str">
            <v>NA</v>
          </cell>
        </row>
        <row r="15">
          <cell r="A15" t="str">
            <v>BO</v>
          </cell>
          <cell r="B15" t="str">
            <v>mQ</v>
          </cell>
          <cell r="C15">
            <v>0</v>
          </cell>
          <cell r="D15" t="str">
            <v>NA</v>
          </cell>
        </row>
        <row r="16">
          <cell r="A16" t="str">
            <v>LSQ</v>
          </cell>
          <cell r="B16" t="str">
            <v>mQ</v>
          </cell>
          <cell r="C16">
            <v>1.47E-3</v>
          </cell>
          <cell r="D16">
            <v>1.7600000000000001E-3</v>
          </cell>
        </row>
        <row r="17">
          <cell r="A17" t="str">
            <v>ISQ</v>
          </cell>
          <cell r="B17" t="str">
            <v>mQ</v>
          </cell>
          <cell r="C17">
            <v>1.47E-3</v>
          </cell>
          <cell r="D17">
            <v>1.7600000000000001E-3</v>
          </cell>
        </row>
        <row r="18">
          <cell r="A18" t="str">
            <v>NSH</v>
          </cell>
          <cell r="B18" t="str">
            <v>mQ</v>
          </cell>
          <cell r="C18">
            <v>1.7700000000000001E-3</v>
          </cell>
          <cell r="D18">
            <v>1.7700000000000001E-3</v>
          </cell>
        </row>
        <row r="19">
          <cell r="A19" t="str">
            <v>OSH</v>
          </cell>
          <cell r="B19" t="str">
            <v>mQ</v>
          </cell>
          <cell r="C19">
            <v>1.7700000000000001E-3</v>
          </cell>
          <cell r="D19">
            <v>1.7700000000000001E-3</v>
          </cell>
        </row>
        <row r="20">
          <cell r="A20" t="str">
            <v>MAK</v>
          </cell>
          <cell r="B20" t="str">
            <v>mQ</v>
          </cell>
          <cell r="C20">
            <v>1E-14</v>
          </cell>
          <cell r="D20">
            <v>2.4999999999999998E-12</v>
          </cell>
        </row>
        <row r="21">
          <cell r="A21" t="str">
            <v>HER</v>
          </cell>
          <cell r="B21" t="str">
            <v>mQ</v>
          </cell>
          <cell r="C21">
            <v>1E-14</v>
          </cell>
          <cell r="D21">
            <v>1E-14</v>
          </cell>
        </row>
        <row r="22">
          <cell r="A22" t="str">
            <v>WHK</v>
          </cell>
          <cell r="B22" t="str">
            <v>mQ</v>
          </cell>
          <cell r="C22">
            <v>2.7499999999999998E-9</v>
          </cell>
          <cell r="D22">
            <v>3.7499999999999998E-8</v>
          </cell>
        </row>
        <row r="23">
          <cell r="A23" t="str">
            <v>BLF</v>
          </cell>
          <cell r="B23" t="str">
            <v>mQ</v>
          </cell>
          <cell r="C23">
            <v>9.25E-13</v>
          </cell>
          <cell r="D23">
            <v>1.8E-9</v>
          </cell>
        </row>
        <row r="24">
          <cell r="A24" t="str">
            <v>WPF</v>
          </cell>
          <cell r="B24" t="str">
            <v>mQ</v>
          </cell>
          <cell r="C24">
            <v>5.1999999999999996E-10</v>
          </cell>
          <cell r="D24">
            <v>3.2000000000000001E-9</v>
          </cell>
        </row>
        <row r="25">
          <cell r="A25" t="str">
            <v>SUF</v>
          </cell>
          <cell r="B25" t="str">
            <v>mQ</v>
          </cell>
          <cell r="C25">
            <v>5.1999999999999996E-10</v>
          </cell>
          <cell r="D25">
            <v>3.2000000000000001E-9</v>
          </cell>
        </row>
        <row r="26">
          <cell r="A26" t="str">
            <v>WIF</v>
          </cell>
          <cell r="B26" t="str">
            <v>mQ</v>
          </cell>
          <cell r="C26">
            <v>2.5999999999999998E-10</v>
          </cell>
          <cell r="D26">
            <v>1.6000000000000001E-9</v>
          </cell>
        </row>
        <row r="27">
          <cell r="A27" t="str">
            <v>WTF</v>
          </cell>
          <cell r="B27" t="str">
            <v>mQ</v>
          </cell>
          <cell r="C27">
            <v>2.5999999999999998E-10</v>
          </cell>
          <cell r="D27">
            <v>1.6000000000000001E-9</v>
          </cell>
        </row>
        <row r="28">
          <cell r="A28" t="str">
            <v>HAL</v>
          </cell>
          <cell r="B28" t="str">
            <v>mQ</v>
          </cell>
          <cell r="C28">
            <v>5.1999999999999996E-10</v>
          </cell>
          <cell r="D28">
            <v>3.2000000000000001E-9</v>
          </cell>
        </row>
        <row r="29">
          <cell r="A29" t="str">
            <v>PLA</v>
          </cell>
          <cell r="B29" t="str">
            <v>mQ</v>
          </cell>
          <cell r="C29">
            <v>5.1999999999999996E-10</v>
          </cell>
          <cell r="D29">
            <v>3.2000000000000001E-9</v>
          </cell>
        </row>
        <row r="30">
          <cell r="A30" t="str">
            <v>FOU</v>
          </cell>
          <cell r="B30" t="str">
            <v>mQ</v>
          </cell>
          <cell r="C30">
            <v>5.1999999999999996E-10</v>
          </cell>
          <cell r="D30">
            <v>3.2000000000000001E-9</v>
          </cell>
        </row>
        <row r="31">
          <cell r="A31" t="str">
            <v>FLA</v>
          </cell>
          <cell r="B31" t="str">
            <v>mQ</v>
          </cell>
          <cell r="C31">
            <v>6.5000000000000003E-10</v>
          </cell>
          <cell r="D31">
            <v>4.0000000000000002E-9</v>
          </cell>
        </row>
        <row r="32">
          <cell r="A32" t="str">
            <v>BFT</v>
          </cell>
          <cell r="B32" t="str">
            <v>mQ</v>
          </cell>
          <cell r="C32">
            <v>5.0000000000000001E-9</v>
          </cell>
          <cell r="D32">
            <v>2E-8</v>
          </cell>
        </row>
        <row r="33">
          <cell r="A33" t="str">
            <v>TUN</v>
          </cell>
          <cell r="B33" t="str">
            <v>mQ</v>
          </cell>
          <cell r="C33">
            <v>5.0000000000000001E-9</v>
          </cell>
          <cell r="D33">
            <v>2E-8</v>
          </cell>
        </row>
        <row r="34">
          <cell r="A34" t="str">
            <v>BIL</v>
          </cell>
          <cell r="B34" t="str">
            <v>mQ</v>
          </cell>
          <cell r="C34">
            <v>5.0000000000000001E-9</v>
          </cell>
          <cell r="D34">
            <v>2E-8</v>
          </cell>
        </row>
        <row r="35">
          <cell r="A35" t="str">
            <v>MPF</v>
          </cell>
          <cell r="B35" t="str">
            <v>mQ</v>
          </cell>
          <cell r="C35">
            <v>4.0000000000000002E-9</v>
          </cell>
          <cell r="D35">
            <v>4.4999999999999998E-9</v>
          </cell>
        </row>
        <row r="36">
          <cell r="A36" t="str">
            <v>BUT</v>
          </cell>
          <cell r="B36" t="str">
            <v>mQ</v>
          </cell>
          <cell r="C36">
            <v>2.25E-11</v>
          </cell>
          <cell r="D36">
            <v>1.8E-10</v>
          </cell>
        </row>
        <row r="37">
          <cell r="A37" t="str">
            <v>ANC</v>
          </cell>
          <cell r="B37" t="str">
            <v>mQ</v>
          </cell>
          <cell r="C37">
            <v>2.25E-11</v>
          </cell>
          <cell r="D37">
            <v>1.8E-10</v>
          </cell>
        </row>
        <row r="38">
          <cell r="A38" t="str">
            <v>BPF</v>
          </cell>
          <cell r="B38" t="str">
            <v>mQ</v>
          </cell>
          <cell r="C38">
            <v>2.25E-11</v>
          </cell>
          <cell r="D38">
            <v>1.8E-10</v>
          </cell>
        </row>
        <row r="39">
          <cell r="A39" t="str">
            <v>GOO</v>
          </cell>
          <cell r="B39" t="str">
            <v>mQ</v>
          </cell>
          <cell r="C39">
            <v>2.5000000000000001E-11</v>
          </cell>
          <cell r="D39">
            <v>8.5E-9</v>
          </cell>
        </row>
        <row r="40">
          <cell r="A40" t="str">
            <v>MEN</v>
          </cell>
          <cell r="B40" t="str">
            <v>mQ</v>
          </cell>
          <cell r="C40">
            <v>1E-14</v>
          </cell>
          <cell r="D40">
            <v>8.0000000000000002E-13</v>
          </cell>
        </row>
        <row r="41">
          <cell r="A41" t="str">
            <v>FDE</v>
          </cell>
          <cell r="B41" t="str">
            <v>mQ</v>
          </cell>
          <cell r="C41">
            <v>1E-14</v>
          </cell>
          <cell r="D41">
            <v>8.0000000000000002E-13</v>
          </cell>
        </row>
        <row r="42">
          <cell r="A42" t="str">
            <v>COD</v>
          </cell>
          <cell r="B42" t="str">
            <v>mQ</v>
          </cell>
          <cell r="C42">
            <v>1.5E-11</v>
          </cell>
          <cell r="D42">
            <v>7.8999999999999996E-9</v>
          </cell>
        </row>
        <row r="43">
          <cell r="A43" t="str">
            <v>SHK</v>
          </cell>
          <cell r="B43" t="str">
            <v>mQ</v>
          </cell>
          <cell r="C43">
            <v>1.5E-11</v>
          </cell>
          <cell r="D43">
            <v>2.6000000000000001E-9</v>
          </cell>
        </row>
        <row r="44">
          <cell r="A44" t="str">
            <v>OHK</v>
          </cell>
          <cell r="B44" t="str">
            <v>mQ</v>
          </cell>
          <cell r="C44">
            <v>2.9999999999999998E-13</v>
          </cell>
          <cell r="D44">
            <v>3E-10</v>
          </cell>
        </row>
        <row r="45">
          <cell r="A45" t="str">
            <v>POL</v>
          </cell>
          <cell r="B45" t="str">
            <v>mQ</v>
          </cell>
          <cell r="C45">
            <v>2.9999999999999998E-13</v>
          </cell>
          <cell r="D45">
            <v>3E-10</v>
          </cell>
        </row>
        <row r="46">
          <cell r="A46" t="str">
            <v>RHK</v>
          </cell>
          <cell r="B46" t="str">
            <v>mQ</v>
          </cell>
          <cell r="C46">
            <v>2.9999999999999998E-13</v>
          </cell>
          <cell r="D46">
            <v>3E-10</v>
          </cell>
        </row>
        <row r="47">
          <cell r="A47" t="str">
            <v>BSB</v>
          </cell>
          <cell r="B47" t="str">
            <v>mQ</v>
          </cell>
          <cell r="C47">
            <v>2.9999999999999998E-13</v>
          </cell>
          <cell r="D47">
            <v>3E-10</v>
          </cell>
        </row>
        <row r="48">
          <cell r="A48" t="str">
            <v>SCU</v>
          </cell>
          <cell r="B48" t="str">
            <v>mQ</v>
          </cell>
          <cell r="C48">
            <v>2.9999999999999998E-13</v>
          </cell>
          <cell r="D48">
            <v>3E-10</v>
          </cell>
        </row>
        <row r="49">
          <cell r="A49" t="str">
            <v>TYL</v>
          </cell>
          <cell r="B49" t="str">
            <v>mQ</v>
          </cell>
          <cell r="C49">
            <v>2.9999999999999998E-13</v>
          </cell>
          <cell r="D49">
            <v>3E-10</v>
          </cell>
        </row>
        <row r="50">
          <cell r="A50" t="str">
            <v>RED</v>
          </cell>
          <cell r="B50" t="str">
            <v>mQ</v>
          </cell>
          <cell r="C50">
            <v>2.25E-13</v>
          </cell>
          <cell r="D50">
            <v>2.25E-10</v>
          </cell>
        </row>
        <row r="51">
          <cell r="A51" t="str">
            <v>OPT</v>
          </cell>
          <cell r="B51" t="str">
            <v>mQ</v>
          </cell>
          <cell r="C51">
            <v>2.9999999999999998E-13</v>
          </cell>
          <cell r="D51">
            <v>3E-10</v>
          </cell>
        </row>
        <row r="52">
          <cell r="A52" t="str">
            <v>SAL</v>
          </cell>
          <cell r="B52" t="str">
            <v>mQ</v>
          </cell>
          <cell r="C52">
            <v>2.9999999999999998E-13</v>
          </cell>
          <cell r="D52">
            <v>3E-10</v>
          </cell>
        </row>
        <row r="53">
          <cell r="A53" t="str">
            <v>DRM</v>
          </cell>
          <cell r="B53" t="str">
            <v>mQ</v>
          </cell>
          <cell r="C53">
            <v>2.9999999999999998E-13</v>
          </cell>
          <cell r="D53">
            <v>3E-10</v>
          </cell>
        </row>
        <row r="54">
          <cell r="A54" t="str">
            <v>STB</v>
          </cell>
          <cell r="B54" t="str">
            <v>mQ</v>
          </cell>
          <cell r="C54">
            <v>2.9999999999999998E-13</v>
          </cell>
          <cell r="D54">
            <v>3E-10</v>
          </cell>
        </row>
        <row r="55">
          <cell r="A55" t="str">
            <v>TAU</v>
          </cell>
          <cell r="B55" t="str">
            <v>mQ</v>
          </cell>
          <cell r="C55">
            <v>2.9999999999999998E-13</v>
          </cell>
          <cell r="D55">
            <v>3E-10</v>
          </cell>
        </row>
        <row r="56">
          <cell r="A56" t="str">
            <v>WOL</v>
          </cell>
          <cell r="B56" t="str">
            <v>mQ</v>
          </cell>
          <cell r="C56">
            <v>2.9999999999999998E-13</v>
          </cell>
          <cell r="D56">
            <v>3E-10</v>
          </cell>
        </row>
        <row r="57">
          <cell r="A57" t="str">
            <v>SDF</v>
          </cell>
          <cell r="B57" t="str">
            <v>mQ</v>
          </cell>
          <cell r="C57">
            <v>2.9999999999999998E-13</v>
          </cell>
          <cell r="D57">
            <v>3E-10</v>
          </cell>
        </row>
        <row r="58">
          <cell r="A58" t="str">
            <v>FDF</v>
          </cell>
          <cell r="B58" t="str">
            <v>mQ</v>
          </cell>
          <cell r="C58">
            <v>2.9999999999999998E-13</v>
          </cell>
          <cell r="D58">
            <v>3E-10</v>
          </cell>
        </row>
        <row r="59">
          <cell r="A59" t="str">
            <v>HAD</v>
          </cell>
          <cell r="B59" t="str">
            <v>mQ</v>
          </cell>
          <cell r="C59">
            <v>2.6499999999999999E-11</v>
          </cell>
          <cell r="D59">
            <v>4.0000000000000002E-9</v>
          </cell>
        </row>
        <row r="60">
          <cell r="A60" t="str">
            <v>YTF</v>
          </cell>
          <cell r="B60" t="str">
            <v>mQ</v>
          </cell>
          <cell r="C60">
            <v>9.9999999999999998E-13</v>
          </cell>
          <cell r="D60">
            <v>1.9000000000000001E-9</v>
          </cell>
        </row>
        <row r="61">
          <cell r="A61" t="str">
            <v>DOG</v>
          </cell>
          <cell r="B61" t="str">
            <v>mQ</v>
          </cell>
          <cell r="C61">
            <v>1E-14</v>
          </cell>
          <cell r="D61">
            <v>1E-13</v>
          </cell>
        </row>
        <row r="62">
          <cell r="A62" t="str">
            <v>SMO</v>
          </cell>
          <cell r="B62" t="str">
            <v>mQ</v>
          </cell>
          <cell r="C62">
            <v>7.5000000000000004E-13</v>
          </cell>
          <cell r="D62">
            <v>5.2500000000000005E-10</v>
          </cell>
        </row>
        <row r="63">
          <cell r="A63" t="str">
            <v>SSH</v>
          </cell>
          <cell r="B63" t="str">
            <v>mQ</v>
          </cell>
          <cell r="C63">
            <v>7.5000000000000004E-13</v>
          </cell>
          <cell r="D63">
            <v>5.2500000000000005E-10</v>
          </cell>
        </row>
        <row r="64">
          <cell r="A64" t="str">
            <v>DSH</v>
          </cell>
          <cell r="B64" t="str">
            <v>mQ</v>
          </cell>
          <cell r="C64">
            <v>4.9999999999999999E-13</v>
          </cell>
          <cell r="D64">
            <v>3.4999999999999998E-10</v>
          </cell>
        </row>
        <row r="65">
          <cell r="A65" t="str">
            <v>BLS</v>
          </cell>
          <cell r="B65" t="str">
            <v>mQ</v>
          </cell>
          <cell r="C65">
            <v>1E-8</v>
          </cell>
          <cell r="D65">
            <v>4.4999999999999999E-8</v>
          </cell>
        </row>
        <row r="66">
          <cell r="A66" t="str">
            <v>POR</v>
          </cell>
          <cell r="B66" t="str">
            <v>mQ</v>
          </cell>
          <cell r="C66">
            <v>1E-8</v>
          </cell>
          <cell r="D66">
            <v>4.4999999999999999E-8</v>
          </cell>
        </row>
        <row r="67">
          <cell r="A67" t="str">
            <v>PSH</v>
          </cell>
          <cell r="B67" t="str">
            <v>mQ</v>
          </cell>
          <cell r="C67">
            <v>1E-8</v>
          </cell>
          <cell r="D67">
            <v>4.4999999999999999E-8</v>
          </cell>
        </row>
        <row r="68">
          <cell r="A68" t="str">
            <v>WSK</v>
          </cell>
          <cell r="B68" t="str">
            <v>mQ</v>
          </cell>
          <cell r="C68">
            <v>5.0000000000000003E-10</v>
          </cell>
          <cell r="D68">
            <v>2.5000000000000001E-9</v>
          </cell>
        </row>
        <row r="69">
          <cell r="A69" t="str">
            <v>LSK</v>
          </cell>
          <cell r="B69" t="str">
            <v>mQ</v>
          </cell>
          <cell r="C69">
            <v>5.0000000000000003E-10</v>
          </cell>
          <cell r="D69">
            <v>2.5000000000000001E-9</v>
          </cell>
        </row>
        <row r="70">
          <cell r="A70" t="str">
            <v>SK</v>
          </cell>
          <cell r="B70" t="str">
            <v>mQ</v>
          </cell>
          <cell r="C70">
            <v>5.0000000000000003E-10</v>
          </cell>
          <cell r="D70">
            <v>2.5000000000000001E-9</v>
          </cell>
        </row>
        <row r="71">
          <cell r="A71" t="str">
            <v>SB</v>
          </cell>
          <cell r="B71" t="str">
            <v>mQ</v>
          </cell>
          <cell r="C71">
            <v>4.3000000000000001E-7</v>
          </cell>
          <cell r="D71">
            <v>1.3E-6</v>
          </cell>
        </row>
        <row r="72">
          <cell r="A72" t="str">
            <v>PIN</v>
          </cell>
          <cell r="B72" t="str">
            <v>mQ</v>
          </cell>
          <cell r="C72">
            <v>1.4999999999999999E-7</v>
          </cell>
          <cell r="D72">
            <v>6.8999999999999996E-7</v>
          </cell>
        </row>
        <row r="73">
          <cell r="A73" t="str">
            <v>REP</v>
          </cell>
          <cell r="B73" t="str">
            <v>mQ</v>
          </cell>
          <cell r="C73">
            <v>5.5000000000000003E-7</v>
          </cell>
          <cell r="D73">
            <v>2.4999999999999999E-7</v>
          </cell>
        </row>
        <row r="74">
          <cell r="A74" t="str">
            <v>RWH</v>
          </cell>
          <cell r="B74" t="str">
            <v>mQ</v>
          </cell>
          <cell r="C74">
            <v>1.4999999999999999E-4</v>
          </cell>
          <cell r="D74">
            <v>3.15E-3</v>
          </cell>
        </row>
        <row r="75">
          <cell r="A75" t="str">
            <v>BWH</v>
          </cell>
          <cell r="B75" t="str">
            <v>mQ</v>
          </cell>
          <cell r="C75">
            <v>2.5000000000000001E-4</v>
          </cell>
          <cell r="D75">
            <v>6.4999999999999997E-3</v>
          </cell>
        </row>
        <row r="76">
          <cell r="A76" t="str">
            <v>SWH</v>
          </cell>
          <cell r="B76" t="str">
            <v>mQ</v>
          </cell>
          <cell r="C76">
            <v>4.5000000000000001E-6</v>
          </cell>
          <cell r="D76">
            <v>1.5E-5</v>
          </cell>
        </row>
        <row r="77">
          <cell r="A77" t="str">
            <v>TWH</v>
          </cell>
          <cell r="B77" t="str">
            <v>mQ</v>
          </cell>
          <cell r="C77">
            <v>4.5000000000000001E-6</v>
          </cell>
          <cell r="D77">
            <v>1.5E-5</v>
          </cell>
        </row>
        <row r="78">
          <cell r="A78" t="str">
            <v>INV</v>
          </cell>
          <cell r="B78" t="str">
            <v>mQ</v>
          </cell>
          <cell r="C78">
            <v>4.5E-13</v>
          </cell>
          <cell r="D78">
            <v>4.5E-10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_scalar_v6536_NewCatch"/>
    </sheetNames>
    <sheetDataSet>
      <sheetData sheetId="0">
        <row r="2">
          <cell r="A2" t="str">
            <v>MAK</v>
          </cell>
          <cell r="B2">
            <v>2.93</v>
          </cell>
          <cell r="C2">
            <v>8.8772099999999998</v>
          </cell>
          <cell r="D2">
            <v>8.8772132989999992</v>
          </cell>
        </row>
        <row r="3">
          <cell r="A3" t="str">
            <v>HER</v>
          </cell>
          <cell r="B3">
            <v>373.37</v>
          </cell>
          <cell r="C3">
            <v>15.587289999999999</v>
          </cell>
          <cell r="D3">
            <v>15.58729078</v>
          </cell>
        </row>
        <row r="4">
          <cell r="A4" t="str">
            <v>WHK</v>
          </cell>
          <cell r="B4">
            <v>1</v>
          </cell>
          <cell r="C4">
            <v>4.7056800000000001</v>
          </cell>
          <cell r="D4">
            <v>4.7056837390000004</v>
          </cell>
        </row>
        <row r="5">
          <cell r="A5" t="str">
            <v>BLF</v>
          </cell>
          <cell r="B5">
            <v>1.46</v>
          </cell>
          <cell r="C5">
            <v>8.2990899999999996</v>
          </cell>
          <cell r="D5">
            <v>8.2990938990000007</v>
          </cell>
        </row>
        <row r="6">
          <cell r="A6" t="str">
            <v>WPF</v>
          </cell>
          <cell r="B6">
            <v>1.93</v>
          </cell>
          <cell r="C6">
            <v>4.9696699999999998</v>
          </cell>
          <cell r="D6">
            <v>4.9696735710000004</v>
          </cell>
        </row>
        <row r="7">
          <cell r="A7" t="str">
            <v>SUF</v>
          </cell>
          <cell r="B7">
            <v>1.92</v>
          </cell>
          <cell r="C7">
            <v>26.855260000000001</v>
          </cell>
          <cell r="D7">
            <v>26.855260869999999</v>
          </cell>
        </row>
        <row r="8">
          <cell r="A8" t="str">
            <v>WIF</v>
          </cell>
          <cell r="B8">
            <v>1.05</v>
          </cell>
          <cell r="C8">
            <v>15.394970000000001</v>
          </cell>
          <cell r="D8">
            <v>15.394965300000001</v>
          </cell>
        </row>
        <row r="9">
          <cell r="A9" t="str">
            <v>WTF</v>
          </cell>
          <cell r="B9">
            <v>2.44</v>
          </cell>
          <cell r="C9">
            <v>2.0842000000000001</v>
          </cell>
          <cell r="D9">
            <v>2.0841953969999998</v>
          </cell>
        </row>
        <row r="10">
          <cell r="A10" t="str">
            <v>FOU</v>
          </cell>
          <cell r="B10">
            <v>2.04</v>
          </cell>
          <cell r="C10">
            <v>3.9979100000000001</v>
          </cell>
          <cell r="D10">
            <v>3.9979082419999998</v>
          </cell>
        </row>
        <row r="11">
          <cell r="A11" t="str">
            <v>HAL</v>
          </cell>
          <cell r="B11">
            <v>2.85</v>
          </cell>
          <cell r="C11">
            <v>24.610330000000001</v>
          </cell>
          <cell r="D11">
            <v>24.610325509999999</v>
          </cell>
        </row>
        <row r="12">
          <cell r="A12" t="str">
            <v>PLA</v>
          </cell>
          <cell r="B12">
            <v>2.11</v>
          </cell>
          <cell r="C12">
            <v>6.4963800000000003</v>
          </cell>
          <cell r="D12">
            <v>6.4963754189999996</v>
          </cell>
        </row>
        <row r="13">
          <cell r="A13" t="str">
            <v>FLA</v>
          </cell>
          <cell r="B13">
            <v>0.11</v>
          </cell>
          <cell r="C13">
            <v>0.34675</v>
          </cell>
          <cell r="D13">
            <v>0.34674987200000001</v>
          </cell>
        </row>
        <row r="14">
          <cell r="A14" t="str">
            <v>BFT</v>
          </cell>
          <cell r="B14">
            <v>0.27</v>
          </cell>
          <cell r="C14" t="e">
            <v>#N/A</v>
          </cell>
          <cell r="D14">
            <v>0.27</v>
          </cell>
        </row>
        <row r="15">
          <cell r="A15" t="str">
            <v>TUN</v>
          </cell>
          <cell r="B15">
            <v>3.42</v>
          </cell>
          <cell r="C15">
            <v>5.6287200000000004</v>
          </cell>
          <cell r="D15">
            <v>5.6287183719999998</v>
          </cell>
        </row>
        <row r="16">
          <cell r="A16" t="str">
            <v>BIL</v>
          </cell>
          <cell r="B16">
            <v>0.22</v>
          </cell>
          <cell r="C16">
            <v>6.6672200000000004</v>
          </cell>
          <cell r="D16">
            <v>6.6672173600000004</v>
          </cell>
        </row>
        <row r="17">
          <cell r="A17" t="str">
            <v>MPF</v>
          </cell>
          <cell r="B17">
            <v>0.6</v>
          </cell>
          <cell r="C17">
            <v>60.540320000000001</v>
          </cell>
          <cell r="D17">
            <v>60.540321980000002</v>
          </cell>
        </row>
        <row r="18">
          <cell r="A18" t="str">
            <v>BUT</v>
          </cell>
          <cell r="B18">
            <v>1</v>
          </cell>
          <cell r="C18">
            <v>72.318489999999997</v>
          </cell>
          <cell r="D18">
            <v>72.318494520000002</v>
          </cell>
        </row>
        <row r="19">
          <cell r="A19" t="str">
            <v>BPF</v>
          </cell>
          <cell r="B19">
            <v>0.06</v>
          </cell>
          <cell r="C19">
            <v>1.25285</v>
          </cell>
          <cell r="D19">
            <v>1.2528512570000001</v>
          </cell>
        </row>
        <row r="20">
          <cell r="A20" t="str">
            <v>ANC</v>
          </cell>
          <cell r="B20">
            <v>0.91</v>
          </cell>
          <cell r="C20">
            <v>125.47928</v>
          </cell>
          <cell r="D20">
            <v>125.479276</v>
          </cell>
        </row>
        <row r="21">
          <cell r="A21" t="str">
            <v>GOO</v>
          </cell>
          <cell r="B21">
            <v>1</v>
          </cell>
          <cell r="C21">
            <v>1.8621799999999999</v>
          </cell>
          <cell r="D21">
            <v>1.8621823959999999</v>
          </cell>
        </row>
        <row r="22">
          <cell r="A22" t="str">
            <v>MEN</v>
          </cell>
          <cell r="B22">
            <v>1.17</v>
          </cell>
          <cell r="C22">
            <v>0.12028</v>
          </cell>
          <cell r="D22">
            <v>0.120275307</v>
          </cell>
        </row>
        <row r="23">
          <cell r="A23" t="str">
            <v>FDE</v>
          </cell>
          <cell r="B23">
            <v>0.15</v>
          </cell>
          <cell r="C23">
            <v>2.8553899999999999</v>
          </cell>
          <cell r="D23">
            <v>2.8553917279999999</v>
          </cell>
        </row>
        <row r="24">
          <cell r="A24" t="str">
            <v>COD</v>
          </cell>
          <cell r="B24">
            <v>2.38</v>
          </cell>
          <cell r="C24">
            <v>13.601380000000001</v>
          </cell>
          <cell r="D24">
            <v>13.60138179</v>
          </cell>
        </row>
        <row r="25">
          <cell r="A25" t="str">
            <v>SHK</v>
          </cell>
          <cell r="B25">
            <v>1</v>
          </cell>
          <cell r="C25">
            <v>4.5705299999999998</v>
          </cell>
          <cell r="D25">
            <v>4.5705284319999997</v>
          </cell>
        </row>
        <row r="26">
          <cell r="A26" t="str">
            <v>OHK</v>
          </cell>
          <cell r="B26">
            <v>1.57</v>
          </cell>
          <cell r="C26">
            <v>15.580159999999999</v>
          </cell>
          <cell r="D26">
            <v>15.580161759999999</v>
          </cell>
        </row>
        <row r="27">
          <cell r="A27" t="str">
            <v>POL</v>
          </cell>
          <cell r="B27">
            <v>2.0499999999999998</v>
          </cell>
          <cell r="C27">
            <v>4.0453700000000001</v>
          </cell>
          <cell r="D27">
            <v>4.0453719340000003</v>
          </cell>
        </row>
        <row r="28">
          <cell r="A28" t="str">
            <v>RHK</v>
          </cell>
          <cell r="B28">
            <v>1.98</v>
          </cell>
          <cell r="C28">
            <v>11.473470000000001</v>
          </cell>
          <cell r="D28">
            <v>11.47346999</v>
          </cell>
        </row>
        <row r="29">
          <cell r="A29" t="str">
            <v>BSB</v>
          </cell>
          <cell r="B29">
            <v>1.93</v>
          </cell>
          <cell r="C29">
            <v>36.832349999999998</v>
          </cell>
          <cell r="D29">
            <v>36.832345089999997</v>
          </cell>
        </row>
        <row r="30">
          <cell r="A30" t="str">
            <v>SCU</v>
          </cell>
          <cell r="B30">
            <v>2.0699999999999998</v>
          </cell>
          <cell r="C30">
            <v>81.873549999999994</v>
          </cell>
          <cell r="D30">
            <v>81.873548409999998</v>
          </cell>
        </row>
        <row r="31">
          <cell r="A31" t="str">
            <v>TYL</v>
          </cell>
          <cell r="B31">
            <v>2.2999999999999998</v>
          </cell>
          <cell r="C31">
            <v>13.99338</v>
          </cell>
          <cell r="D31">
            <v>13.99337553</v>
          </cell>
        </row>
        <row r="32">
          <cell r="A32" t="str">
            <v>RED</v>
          </cell>
          <cell r="B32">
            <v>17.12</v>
          </cell>
          <cell r="C32">
            <v>3.4146399999999999</v>
          </cell>
          <cell r="D32">
            <v>3.4146443350000002</v>
          </cell>
        </row>
        <row r="33">
          <cell r="A33" t="str">
            <v>OPT</v>
          </cell>
          <cell r="B33">
            <v>2.41</v>
          </cell>
          <cell r="C33">
            <v>1.39958</v>
          </cell>
          <cell r="D33">
            <v>1.3995842030000001</v>
          </cell>
        </row>
        <row r="34">
          <cell r="A34" t="str">
            <v>SAL</v>
          </cell>
          <cell r="B34">
            <v>3.9999999999999998E-6</v>
          </cell>
          <cell r="C34">
            <v>2.1000000000000001E-4</v>
          </cell>
          <cell r="D34">
            <v>2.07701E-4</v>
          </cell>
        </row>
        <row r="35">
          <cell r="A35" t="str">
            <v>DRM</v>
          </cell>
          <cell r="B35">
            <v>1.61</v>
          </cell>
          <cell r="C35">
            <v>1712.14923</v>
          </cell>
          <cell r="D35">
            <v>1712.1492270000001</v>
          </cell>
        </row>
        <row r="36">
          <cell r="A36" t="str">
            <v>STB</v>
          </cell>
          <cell r="B36">
            <v>8.9999999999999998E-4</v>
          </cell>
          <cell r="C36">
            <v>8.3000000000000001E-4</v>
          </cell>
          <cell r="D36">
            <v>8.30943E-4</v>
          </cell>
        </row>
        <row r="37">
          <cell r="A37" t="str">
            <v>TAU</v>
          </cell>
          <cell r="B37">
            <v>2.42</v>
          </cell>
          <cell r="C37">
            <v>5.5777200000000002</v>
          </cell>
          <cell r="D37">
            <v>5.5777170800000002</v>
          </cell>
        </row>
        <row r="38">
          <cell r="A38" t="str">
            <v>WOL</v>
          </cell>
          <cell r="B38">
            <v>3.05</v>
          </cell>
          <cell r="C38" t="e">
            <v>#N/A</v>
          </cell>
          <cell r="D38">
            <v>3.05</v>
          </cell>
        </row>
        <row r="39">
          <cell r="A39" t="str">
            <v>SDF</v>
          </cell>
          <cell r="B39">
            <v>2.9999999999999997E-4</v>
          </cell>
          <cell r="C39">
            <v>1.9000000000000001E-4</v>
          </cell>
          <cell r="D39">
            <v>1.88352E-4</v>
          </cell>
        </row>
        <row r="40">
          <cell r="A40" t="str">
            <v>FDF</v>
          </cell>
          <cell r="B40">
            <v>0.7</v>
          </cell>
          <cell r="C40">
            <v>1.84446</v>
          </cell>
          <cell r="D40">
            <v>1.844462681</v>
          </cell>
        </row>
        <row r="41">
          <cell r="A41" t="str">
            <v>HAD</v>
          </cell>
          <cell r="B41">
            <v>1.65</v>
          </cell>
          <cell r="C41">
            <v>4.3494999999999999</v>
          </cell>
          <cell r="D41">
            <v>4.3494993800000001</v>
          </cell>
        </row>
        <row r="42">
          <cell r="A42" t="str">
            <v>YTF</v>
          </cell>
          <cell r="B42">
            <v>1</v>
          </cell>
          <cell r="C42">
            <v>1.61185</v>
          </cell>
          <cell r="D42">
            <v>1.611851495</v>
          </cell>
        </row>
        <row r="43">
          <cell r="A43" t="str">
            <v>DOG</v>
          </cell>
          <cell r="B43">
            <v>2.9</v>
          </cell>
          <cell r="C43">
            <v>25.4499</v>
          </cell>
          <cell r="D43">
            <v>25.449904530000001</v>
          </cell>
        </row>
        <row r="44">
          <cell r="A44" t="str">
            <v>SMO</v>
          </cell>
          <cell r="B44">
            <v>1.67</v>
          </cell>
          <cell r="C44">
            <v>10.94403</v>
          </cell>
          <cell r="D44">
            <v>10.94402988</v>
          </cell>
        </row>
        <row r="45">
          <cell r="A45" t="str">
            <v>SSH</v>
          </cell>
          <cell r="B45">
            <v>0.03</v>
          </cell>
          <cell r="C45">
            <v>0.12323000000000001</v>
          </cell>
          <cell r="D45">
            <v>0.123228464</v>
          </cell>
        </row>
        <row r="46">
          <cell r="A46" t="str">
            <v>DSH</v>
          </cell>
          <cell r="B46">
            <v>1E-3</v>
          </cell>
          <cell r="C46">
            <v>0.45344000000000001</v>
          </cell>
          <cell r="D46">
            <v>0.45343570100000002</v>
          </cell>
        </row>
        <row r="47">
          <cell r="A47" t="str">
            <v>BLS</v>
          </cell>
          <cell r="B47">
            <v>1.7</v>
          </cell>
          <cell r="C47" t="e">
            <v>#N/A</v>
          </cell>
          <cell r="D47">
            <v>1.7</v>
          </cell>
        </row>
        <row r="48">
          <cell r="A48" t="str">
            <v>POR</v>
          </cell>
          <cell r="B48">
            <v>0.62</v>
          </cell>
          <cell r="C48">
            <v>9.1646400000000003</v>
          </cell>
          <cell r="D48">
            <v>9.1646354429999999</v>
          </cell>
        </row>
        <row r="49">
          <cell r="A49" t="str">
            <v>PSH</v>
          </cell>
          <cell r="B49">
            <v>0.46</v>
          </cell>
          <cell r="C49">
            <v>26.620190000000001</v>
          </cell>
          <cell r="D49">
            <v>26.620192639999999</v>
          </cell>
        </row>
        <row r="50">
          <cell r="A50" t="str">
            <v>WSK</v>
          </cell>
          <cell r="B50">
            <v>3.15</v>
          </cell>
          <cell r="C50">
            <v>15.12618</v>
          </cell>
          <cell r="D50">
            <v>15.126177269999999</v>
          </cell>
        </row>
        <row r="51">
          <cell r="A51" t="str">
            <v>LSK</v>
          </cell>
          <cell r="B51">
            <v>2.16</v>
          </cell>
          <cell r="C51">
            <v>8.3547799999999999</v>
          </cell>
          <cell r="D51">
            <v>8.3547796870000006</v>
          </cell>
        </row>
        <row r="52">
          <cell r="A52" t="str">
            <v>SK</v>
          </cell>
          <cell r="B52">
            <v>2.82</v>
          </cell>
          <cell r="C52">
            <v>2.6026199999999999</v>
          </cell>
          <cell r="D52">
            <v>2.6026244799999998</v>
          </cell>
        </row>
        <row r="53">
          <cell r="A53" t="str">
            <v>SB</v>
          </cell>
          <cell r="B53">
            <v>3.17</v>
          </cell>
          <cell r="C53" t="e">
            <v>#N/A</v>
          </cell>
          <cell r="D53">
            <v>3.17</v>
          </cell>
        </row>
        <row r="54">
          <cell r="A54" t="str">
            <v>PIN</v>
          </cell>
          <cell r="B54">
            <v>0.2</v>
          </cell>
          <cell r="C54" t="e">
            <v>#N/A</v>
          </cell>
          <cell r="D54">
            <v>0.2</v>
          </cell>
        </row>
        <row r="55">
          <cell r="A55" t="str">
            <v>REP</v>
          </cell>
          <cell r="B55">
            <v>0.69</v>
          </cell>
          <cell r="C55">
            <v>30.058389999999999</v>
          </cell>
          <cell r="D55">
            <v>30.058387249999999</v>
          </cell>
        </row>
        <row r="56">
          <cell r="A56" t="str">
            <v>RWH</v>
          </cell>
          <cell r="B56">
            <v>0.31</v>
          </cell>
          <cell r="C56" t="e">
            <v>#N/A</v>
          </cell>
          <cell r="D56">
            <v>0.31</v>
          </cell>
        </row>
        <row r="57">
          <cell r="A57" t="str">
            <v>BWH</v>
          </cell>
          <cell r="B57">
            <v>1.36</v>
          </cell>
          <cell r="C57" t="e">
            <v>#N/A</v>
          </cell>
          <cell r="D57">
            <v>1.36</v>
          </cell>
        </row>
        <row r="58">
          <cell r="A58" t="str">
            <v>SWH</v>
          </cell>
          <cell r="B58">
            <v>2.08</v>
          </cell>
          <cell r="C58" t="e">
            <v>#N/A</v>
          </cell>
          <cell r="D58">
            <v>2.08</v>
          </cell>
        </row>
        <row r="59">
          <cell r="A59" t="str">
            <v>TWH</v>
          </cell>
          <cell r="B59">
            <v>0.02</v>
          </cell>
          <cell r="C59" t="e">
            <v>#N/A</v>
          </cell>
          <cell r="D59">
            <v>0.02</v>
          </cell>
        </row>
        <row r="60">
          <cell r="A60" t="str">
            <v>INV</v>
          </cell>
          <cell r="B60">
            <v>3.0000000000000001E-3</v>
          </cell>
          <cell r="C60" t="e">
            <v>#N/A</v>
          </cell>
          <cell r="D60">
            <v>3.0000000000000001E-3</v>
          </cell>
        </row>
        <row r="61">
          <cell r="A61" t="str">
            <v>LSQ</v>
          </cell>
          <cell r="B61">
            <v>1.98</v>
          </cell>
          <cell r="C61" t="e">
            <v>#N/A</v>
          </cell>
          <cell r="D61">
            <v>1.98</v>
          </cell>
        </row>
        <row r="62">
          <cell r="A62" t="str">
            <v>ISQ</v>
          </cell>
          <cell r="B62">
            <v>2.31</v>
          </cell>
          <cell r="C62" t="e">
            <v>#N/A</v>
          </cell>
          <cell r="D62">
            <v>2.31</v>
          </cell>
        </row>
        <row r="63">
          <cell r="A63" t="str">
            <v>SCA</v>
          </cell>
          <cell r="B63">
            <v>0.62</v>
          </cell>
          <cell r="C63" t="e">
            <v>#N/A</v>
          </cell>
          <cell r="D63">
            <v>0.62</v>
          </cell>
        </row>
        <row r="64">
          <cell r="A64" t="str">
            <v>QHG</v>
          </cell>
          <cell r="B64">
            <v>0.79</v>
          </cell>
          <cell r="C64" t="e">
            <v>#N/A</v>
          </cell>
          <cell r="D64">
            <v>0.79</v>
          </cell>
        </row>
        <row r="65">
          <cell r="A65" t="str">
            <v>CLA</v>
          </cell>
          <cell r="B65">
            <v>0.15</v>
          </cell>
          <cell r="C65" t="e">
            <v>#N/A</v>
          </cell>
          <cell r="D65">
            <v>0.15</v>
          </cell>
        </row>
        <row r="66">
          <cell r="A66" t="str">
            <v>BFF</v>
          </cell>
          <cell r="B66">
            <v>0.16</v>
          </cell>
          <cell r="C66" t="e">
            <v>#N/A</v>
          </cell>
          <cell r="D66">
            <v>0.16</v>
          </cell>
        </row>
        <row r="67">
          <cell r="A67" t="str">
            <v>BG</v>
          </cell>
          <cell r="B67">
            <v>1.22</v>
          </cell>
          <cell r="C67" t="e">
            <v>#N/A</v>
          </cell>
          <cell r="D67">
            <v>1.22</v>
          </cell>
        </row>
        <row r="68">
          <cell r="A68" t="str">
            <v>LOB</v>
          </cell>
          <cell r="B68">
            <v>3.5</v>
          </cell>
          <cell r="C68" t="e">
            <v>#N/A</v>
          </cell>
          <cell r="D68">
            <v>3.5</v>
          </cell>
        </row>
        <row r="69">
          <cell r="A69" t="str">
            <v>RCB</v>
          </cell>
          <cell r="B69">
            <v>5</v>
          </cell>
          <cell r="C69" t="e">
            <v>#N/A</v>
          </cell>
          <cell r="D69">
            <v>5</v>
          </cell>
        </row>
        <row r="70">
          <cell r="A70" t="str">
            <v>BMS</v>
          </cell>
          <cell r="B70">
            <v>0.9</v>
          </cell>
          <cell r="C70" t="e">
            <v>#N/A</v>
          </cell>
          <cell r="D70">
            <v>0.9</v>
          </cell>
        </row>
        <row r="71">
          <cell r="A71" t="str">
            <v>NSH</v>
          </cell>
          <cell r="B71">
            <v>2.19</v>
          </cell>
          <cell r="C71" t="e">
            <v>#N/A</v>
          </cell>
          <cell r="D71">
            <v>2.19</v>
          </cell>
        </row>
        <row r="72">
          <cell r="A72" t="str">
            <v>OSH</v>
          </cell>
          <cell r="B72">
            <v>1.48</v>
          </cell>
          <cell r="C72" t="e">
            <v>#N/A</v>
          </cell>
          <cell r="D72">
            <v>1.48</v>
          </cell>
        </row>
        <row r="73">
          <cell r="A73" t="str">
            <v>ZL</v>
          </cell>
          <cell r="B73">
            <v>1</v>
          </cell>
          <cell r="C73" t="e">
            <v>#N/A</v>
          </cell>
          <cell r="D73">
            <v>1</v>
          </cell>
        </row>
        <row r="74">
          <cell r="A74" t="str">
            <v>BD</v>
          </cell>
          <cell r="B74">
            <v>4.8259999999999996</v>
          </cell>
          <cell r="C74" t="e">
            <v>#N/A</v>
          </cell>
          <cell r="D74">
            <v>4.8259999999999996</v>
          </cell>
        </row>
        <row r="75">
          <cell r="A75" t="str">
            <v>MA</v>
          </cell>
          <cell r="B75">
            <v>1</v>
          </cell>
          <cell r="C75" t="e">
            <v>#N/A</v>
          </cell>
          <cell r="D75">
            <v>1</v>
          </cell>
        </row>
        <row r="76">
          <cell r="A76" t="str">
            <v>MB</v>
          </cell>
          <cell r="B76">
            <v>1</v>
          </cell>
          <cell r="C76" t="e">
            <v>#N/A</v>
          </cell>
          <cell r="D76">
            <v>1</v>
          </cell>
        </row>
        <row r="77">
          <cell r="A77" t="str">
            <v>SG</v>
          </cell>
          <cell r="B77">
            <v>1</v>
          </cell>
          <cell r="C77" t="e">
            <v>#N/A</v>
          </cell>
          <cell r="D77">
            <v>1</v>
          </cell>
        </row>
        <row r="78">
          <cell r="A78" t="str">
            <v>BC</v>
          </cell>
          <cell r="B78">
            <v>0.41</v>
          </cell>
          <cell r="C78" t="e">
            <v>#N/A</v>
          </cell>
          <cell r="D78">
            <v>0.41</v>
          </cell>
        </row>
        <row r="79">
          <cell r="A79" t="str">
            <v>ZG</v>
          </cell>
          <cell r="B79">
            <v>0.61</v>
          </cell>
          <cell r="C79" t="e">
            <v>#N/A</v>
          </cell>
          <cell r="D79">
            <v>0.61</v>
          </cell>
        </row>
        <row r="80">
          <cell r="A80" t="str">
            <v>PL</v>
          </cell>
          <cell r="B80">
            <v>1</v>
          </cell>
          <cell r="C80" t="e">
            <v>#N/A</v>
          </cell>
          <cell r="D80">
            <v>1</v>
          </cell>
        </row>
        <row r="81">
          <cell r="A81" t="str">
            <v>DF</v>
          </cell>
          <cell r="B81">
            <v>7.84</v>
          </cell>
          <cell r="C81" t="e">
            <v>#N/A</v>
          </cell>
          <cell r="D81">
            <v>7.84</v>
          </cell>
        </row>
        <row r="82">
          <cell r="A82" t="str">
            <v>PS</v>
          </cell>
          <cell r="B82">
            <v>1</v>
          </cell>
          <cell r="C82" t="e">
            <v>#N/A</v>
          </cell>
          <cell r="D82">
            <v>1</v>
          </cell>
        </row>
        <row r="83">
          <cell r="A83" t="str">
            <v>ZM</v>
          </cell>
          <cell r="B83">
            <v>1</v>
          </cell>
          <cell r="C83" t="e">
            <v>#N/A</v>
          </cell>
          <cell r="D83">
            <v>1</v>
          </cell>
        </row>
        <row r="84">
          <cell r="A84" t="str">
            <v>ZS</v>
          </cell>
          <cell r="B84">
            <v>1</v>
          </cell>
          <cell r="C84" t="e">
            <v>#N/A</v>
          </cell>
          <cell r="D84">
            <v>1</v>
          </cell>
        </row>
        <row r="85">
          <cell r="A85" t="str">
            <v>PB</v>
          </cell>
          <cell r="B85">
            <v>1</v>
          </cell>
          <cell r="C85" t="e">
            <v>#N/A</v>
          </cell>
          <cell r="D85">
            <v>1</v>
          </cell>
        </row>
        <row r="86">
          <cell r="A86" t="str">
            <v>BB</v>
          </cell>
          <cell r="B86">
            <v>1000.68</v>
          </cell>
          <cell r="C86" t="e">
            <v>#N/A</v>
          </cell>
          <cell r="D86">
            <v>1000.68</v>
          </cell>
        </row>
        <row r="87">
          <cell r="A87" t="str">
            <v>BO</v>
          </cell>
          <cell r="B87">
            <v>49.42</v>
          </cell>
          <cell r="C87" t="e">
            <v>#N/A</v>
          </cell>
          <cell r="D87">
            <v>49.42</v>
          </cell>
        </row>
        <row r="88">
          <cell r="A88" t="str">
            <v>DL</v>
          </cell>
          <cell r="B88">
            <v>1</v>
          </cell>
          <cell r="C88" t="e">
            <v>#N/A</v>
          </cell>
          <cell r="D88">
            <v>1</v>
          </cell>
        </row>
        <row r="89">
          <cell r="A89" t="str">
            <v>DR</v>
          </cell>
          <cell r="B89">
            <v>1</v>
          </cell>
          <cell r="C89" t="e">
            <v>#N/A</v>
          </cell>
          <cell r="D89">
            <v>1</v>
          </cell>
        </row>
        <row r="90">
          <cell r="A90" t="str">
            <v>DC</v>
          </cell>
          <cell r="B90">
            <v>1</v>
          </cell>
          <cell r="C90" t="e">
            <v>#N/A</v>
          </cell>
          <cell r="D9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88"/>
  <sheetViews>
    <sheetView tabSelected="1" zoomScale="110" zoomScaleNormal="11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O40" sqref="O40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10.44140625" style="22" bestFit="1" customWidth="1"/>
    <col min="5" max="5" width="10.33203125" style="23" bestFit="1" customWidth="1"/>
    <col min="6" max="6" width="19.5546875" style="23" hidden="1" customWidth="1"/>
    <col min="7" max="7" width="9.5546875" style="24" bestFit="1" customWidth="1"/>
    <col min="8" max="8" width="13.33203125" style="22" hidden="1" customWidth="1"/>
    <col min="9" max="9" width="7.6640625" style="24" bestFit="1" customWidth="1"/>
    <col min="10" max="10" width="10.33203125" style="13" bestFit="1" customWidth="1"/>
    <col min="11" max="11" width="11.21875" bestFit="1" customWidth="1"/>
  </cols>
  <sheetData>
    <row r="1" spans="1:11" x14ac:dyDescent="0.3">
      <c r="A1" t="s">
        <v>90</v>
      </c>
      <c r="B1" t="s">
        <v>409</v>
      </c>
      <c r="C1" t="s">
        <v>179</v>
      </c>
      <c r="D1" s="19" t="s">
        <v>390</v>
      </c>
      <c r="E1" s="20" t="s">
        <v>0</v>
      </c>
      <c r="F1" s="20" t="s">
        <v>2</v>
      </c>
      <c r="G1" s="21" t="s">
        <v>91</v>
      </c>
      <c r="H1" s="19" t="s">
        <v>392</v>
      </c>
      <c r="I1" s="21" t="s">
        <v>1</v>
      </c>
      <c r="J1" s="13" t="s">
        <v>205</v>
      </c>
      <c r="K1" t="s">
        <v>385</v>
      </c>
    </row>
    <row r="2" spans="1:11" x14ac:dyDescent="0.3">
      <c r="A2" t="s">
        <v>5</v>
      </c>
      <c r="B2">
        <f>VLOOKUP(A2,[1]new_init_scalar_1!$A$2:$C$90,3,FALSE)</f>
        <v>19</v>
      </c>
      <c r="C2" t="s">
        <v>110</v>
      </c>
      <c r="E2" s="23" t="s">
        <v>180</v>
      </c>
      <c r="H2" s="22" t="str">
        <f>VLOOKUP(A2,'Init Scalar '!$A$2:$H$90,7,FALSE)</f>
        <v>X</v>
      </c>
      <c r="I2" s="24" t="str">
        <f>IF(OR(COUNTIF(D2:G2,"X")=0,COUNTIF(D2:G2,"B")&lt;&gt;0),"X","")</f>
        <v/>
      </c>
      <c r="J2" s="13" t="s">
        <v>439</v>
      </c>
      <c r="K2">
        <f>VLOOKUP(A2,'Init Scalar '!$A$2:$H$90,6,FALSE)</f>
        <v>125.479276</v>
      </c>
    </row>
    <row r="3" spans="1:11" hidden="1" x14ac:dyDescent="0.3">
      <c r="A3" t="s">
        <v>86</v>
      </c>
      <c r="B3">
        <f>VLOOKUP(A3,[1]new_init_scalar_1!$A$2:$C$90,3,FALSE)</f>
        <v>85</v>
      </c>
      <c r="C3" t="s">
        <v>175</v>
      </c>
      <c r="H3" s="22" t="str">
        <f>VLOOKUP(A3,'Init Scalar '!$A$2:$H$90,7,FALSE)</f>
        <v/>
      </c>
      <c r="I3" s="24" t="str">
        <f>IF(OR(COUNTIF(D3:G3,"X")=0,COUNTIF(D3:G3,"B")&lt;&gt;0),"X","")</f>
        <v>X</v>
      </c>
      <c r="J3" s="13" t="s">
        <v>439</v>
      </c>
      <c r="K3">
        <f>VLOOKUP(A3,'Init Scalar '!$A$2:$H$90,6,FALSE)</f>
        <v>1000.68</v>
      </c>
    </row>
    <row r="4" spans="1:11" hidden="1" x14ac:dyDescent="0.3">
      <c r="A4" t="s">
        <v>78</v>
      </c>
      <c r="B4">
        <f>VLOOKUP(A4,[1]new_init_scalar_1!$A$2:$C$90,3,FALSE)</f>
        <v>77</v>
      </c>
      <c r="C4" t="s">
        <v>167</v>
      </c>
      <c r="H4" s="22" t="str">
        <f>VLOOKUP(A4,'Init Scalar '!$A$2:$H$90,7,FALSE)</f>
        <v/>
      </c>
      <c r="I4" s="24" t="str">
        <f>IF(OR(COUNTIF(D4:G4,"X")=0,COUNTIF(D4:G4,"B")&lt;&gt;0),"X","")</f>
        <v>X</v>
      </c>
      <c r="J4" s="13" t="s">
        <v>440</v>
      </c>
      <c r="K4">
        <f>VLOOKUP(A4,'Init Scalar '!$A$2:$H$90,6,FALSE)</f>
        <v>0.41</v>
      </c>
    </row>
    <row r="5" spans="1:11" hidden="1" x14ac:dyDescent="0.3">
      <c r="A5" t="s">
        <v>75</v>
      </c>
      <c r="B5">
        <f>VLOOKUP(A5,[1]new_init_scalar_1!$A$2:$C$90,3,FALSE)</f>
        <v>73</v>
      </c>
      <c r="C5" t="s">
        <v>164</v>
      </c>
      <c r="H5" s="22" t="str">
        <f>VLOOKUP(A5,'Init Scalar '!$A$2:$H$90,7,FALSE)</f>
        <v/>
      </c>
      <c r="I5" s="24" t="str">
        <f>IF(OR(COUNTIF(D5:G5,"X")=0,COUNTIF(D5:G5,"B")&lt;&gt;0),"X","")</f>
        <v>X</v>
      </c>
      <c r="J5" s="13" t="s">
        <v>440</v>
      </c>
      <c r="K5">
        <f>VLOOKUP(A5,'Init Scalar '!$A$2:$H$90,6,FALSE)</f>
        <v>4.8259999999999996</v>
      </c>
    </row>
    <row r="6" spans="1:11" x14ac:dyDescent="0.3">
      <c r="A6" t="s">
        <v>67</v>
      </c>
      <c r="B6">
        <f>VLOOKUP(A6,[1]new_init_scalar_1!$A$2:$C$90,3,FALSE)</f>
        <v>65</v>
      </c>
      <c r="C6" t="s">
        <v>156</v>
      </c>
      <c r="E6" s="23" t="s">
        <v>180</v>
      </c>
      <c r="H6" s="22" t="str">
        <f>VLOOKUP(A6,'Init Scalar '!$A$2:$H$90,7,FALSE)</f>
        <v/>
      </c>
      <c r="I6" s="24" t="str">
        <f>IF(OR(COUNTIF(D6:G6,"X")=0,COUNTIF(D6:G6,"B")&lt;&gt;0),"X","")</f>
        <v/>
      </c>
      <c r="J6" s="13" t="s">
        <v>441</v>
      </c>
      <c r="K6">
        <f>VLOOKUP(A6,'Init Scalar '!$A$2:$H$90,6,FALSE)</f>
        <v>0.16</v>
      </c>
    </row>
    <row r="7" spans="1:11" hidden="1" x14ac:dyDescent="0.3">
      <c r="A7" t="s">
        <v>6</v>
      </c>
      <c r="B7">
        <f>VLOOKUP(A7,[1]new_init_scalar_1!$A$2:$C$90,3,FALSE)</f>
        <v>13</v>
      </c>
      <c r="C7" t="s">
        <v>104</v>
      </c>
      <c r="H7" s="22" t="str">
        <f>VLOOKUP(A7,'Init Scalar '!$A$2:$H$90,7,FALSE)</f>
        <v/>
      </c>
      <c r="I7" s="24" t="str">
        <f>IF(OR(COUNTIF(D7:G7,"X")=0,COUNTIF(D7:G7,"B")&lt;&gt;0),"X","")</f>
        <v>X</v>
      </c>
      <c r="K7">
        <f>VLOOKUP(A7,'Init Scalar '!$A$2:$H$90,6,FALSE)</f>
        <v>0.27</v>
      </c>
    </row>
    <row r="8" spans="1:11" hidden="1" x14ac:dyDescent="0.3">
      <c r="A8" t="s">
        <v>68</v>
      </c>
      <c r="B8">
        <f>VLOOKUP(A8,[1]new_init_scalar_1!$A$2:$C$90,3,FALSE)</f>
        <v>66</v>
      </c>
      <c r="C8" t="s">
        <v>157</v>
      </c>
      <c r="H8" s="22" t="str">
        <f>VLOOKUP(A8,'Init Scalar '!$A$2:$H$90,7,FALSE)</f>
        <v/>
      </c>
      <c r="I8" s="24" t="str">
        <f>IF(OR(COUNTIF(D8:G8,"X")=0,COUNTIF(D8:G8,"B")&lt;&gt;0),"X","")</f>
        <v>X</v>
      </c>
      <c r="J8" s="13" t="s">
        <v>440</v>
      </c>
      <c r="K8">
        <f>VLOOKUP(A8,'Init Scalar '!$A$2:$H$90,6,FALSE)</f>
        <v>1.22</v>
      </c>
    </row>
    <row r="9" spans="1:11" hidden="1" x14ac:dyDescent="0.3">
      <c r="A9" t="s">
        <v>20</v>
      </c>
      <c r="B9">
        <f>VLOOKUP(A9,[1]new_init_scalar_1!$A$2:$C$90,3,FALSE)</f>
        <v>15</v>
      </c>
      <c r="C9" t="s">
        <v>106</v>
      </c>
      <c r="H9" s="22" t="str">
        <f>VLOOKUP(A9,'Init Scalar '!$A$2:$H$90,7,FALSE)</f>
        <v>X</v>
      </c>
      <c r="I9" s="24" t="str">
        <f>IF(OR(COUNTIF(D9:G9,"X")=0,COUNTIF(D9:G9,"B")&lt;&gt;0),"X","")</f>
        <v>X</v>
      </c>
      <c r="K9">
        <f>VLOOKUP(A9,'Init Scalar '!$A$2:$H$90,6,FALSE)</f>
        <v>6.6672173600000004</v>
      </c>
    </row>
    <row r="10" spans="1:11" hidden="1" x14ac:dyDescent="0.3">
      <c r="A10" t="s">
        <v>12</v>
      </c>
      <c r="B10">
        <f>VLOOKUP(A10,[1]new_init_scalar_1!$A$2:$C$90,3,FALSE)</f>
        <v>4</v>
      </c>
      <c r="C10" t="s">
        <v>95</v>
      </c>
      <c r="D10" s="22" t="s">
        <v>180</v>
      </c>
      <c r="F10" s="29"/>
      <c r="H10" s="22" t="str">
        <f>VLOOKUP(A10,'Init Scalar '!$A$2:$H$90,7,FALSE)</f>
        <v>X</v>
      </c>
      <c r="I10" s="24" t="str">
        <f>IF(OR(COUNTIF(D10:G10,"X")=0,COUNTIF(D10:G10,"B")&lt;&gt;0),"X","")</f>
        <v/>
      </c>
      <c r="J10" s="13" t="s">
        <v>439</v>
      </c>
      <c r="K10">
        <f>VLOOKUP(A10,'Init Scalar '!$A$2:$H$90,6,FALSE)</f>
        <v>8.2990938990000007</v>
      </c>
    </row>
    <row r="11" spans="1:11" hidden="1" x14ac:dyDescent="0.3">
      <c r="A11" t="s">
        <v>48</v>
      </c>
      <c r="B11">
        <f>VLOOKUP(A11,[1]new_init_scalar_1!$A$2:$C$90,3,FALSE)</f>
        <v>46</v>
      </c>
      <c r="C11" t="s">
        <v>137</v>
      </c>
      <c r="D11" s="22" t="s">
        <v>180</v>
      </c>
      <c r="H11" s="22" t="str">
        <f>VLOOKUP(A11,'Init Scalar '!$A$2:$H$90,7,FALSE)</f>
        <v/>
      </c>
      <c r="I11" s="24" t="str">
        <f>IF(OR(COUNTIF(D11:G11,"X")=0,COUNTIF(D11:G11,"B")&lt;&gt;0),"X","")</f>
        <v/>
      </c>
      <c r="J11" s="13" t="s">
        <v>439</v>
      </c>
      <c r="K11">
        <f>VLOOKUP(A11,'Init Scalar '!$A$2:$H$90,6,FALSE)</f>
        <v>1.7</v>
      </c>
    </row>
    <row r="12" spans="1:11" hidden="1" x14ac:dyDescent="0.3">
      <c r="A12" t="s">
        <v>71</v>
      </c>
      <c r="B12">
        <f>VLOOKUP(A12,[1]new_init_scalar_1!$A$2:$C$90,3,FALSE)</f>
        <v>69</v>
      </c>
      <c r="C12" t="s">
        <v>160</v>
      </c>
      <c r="D12" s="22" t="s">
        <v>180</v>
      </c>
      <c r="H12" s="22" t="str">
        <f>VLOOKUP(A12,'Init Scalar '!$A$2:$H$90,7,FALSE)</f>
        <v/>
      </c>
      <c r="I12" s="24" t="str">
        <f>IF(OR(COUNTIF(D12:G12,"X")=0,COUNTIF(D12:G12,"B")&lt;&gt;0),"X","")</f>
        <v/>
      </c>
      <c r="J12" s="13" t="s">
        <v>439</v>
      </c>
      <c r="K12">
        <f>VLOOKUP(A12,'Init Scalar '!$A$2:$H$90,6,FALSE)</f>
        <v>0.9</v>
      </c>
    </row>
    <row r="13" spans="1:11" hidden="1" x14ac:dyDescent="0.3">
      <c r="A13" t="s">
        <v>87</v>
      </c>
      <c r="B13">
        <f>VLOOKUP(A13,[1]new_init_scalar_1!$A$2:$C$90,3,FALSE)</f>
        <v>86</v>
      </c>
      <c r="C13" t="s">
        <v>176</v>
      </c>
      <c r="H13" s="22" t="str">
        <f>VLOOKUP(A13,'Init Scalar '!$A$2:$H$90,7,FALSE)</f>
        <v/>
      </c>
      <c r="I13" s="24" t="str">
        <f>IF(OR(COUNTIF(D13:G13,"X")=0,COUNTIF(D13:G13,"B")&lt;&gt;0),"X","")</f>
        <v>X</v>
      </c>
      <c r="J13" s="13" t="s">
        <v>440</v>
      </c>
      <c r="K13">
        <f>VLOOKUP(A13,'Init Scalar '!$A$2:$H$90,6,FALSE)</f>
        <v>49.42</v>
      </c>
    </row>
    <row r="14" spans="1:11" hidden="1" x14ac:dyDescent="0.3">
      <c r="A14" t="s">
        <v>23</v>
      </c>
      <c r="B14">
        <f>VLOOKUP(A14,[1]new_init_scalar_1!$A$2:$C$90,3,FALSE)</f>
        <v>18</v>
      </c>
      <c r="C14" t="s">
        <v>109</v>
      </c>
      <c r="E14" s="29"/>
      <c r="H14" s="22" t="str">
        <f>VLOOKUP(A14,'Init Scalar '!$A$2:$H$90,7,FALSE)</f>
        <v>X</v>
      </c>
      <c r="I14" s="24" t="str">
        <f>IF(OR(COUNTIF(D14:G14,"X")=0,COUNTIF(D14:G14,"B")&lt;&gt;0),"X","")</f>
        <v>X</v>
      </c>
      <c r="J14" s="13" t="s">
        <v>440</v>
      </c>
      <c r="K14">
        <f>VLOOKUP(A14,'Init Scalar '!$A$2:$H$90,6,FALSE)</f>
        <v>1.2528512570000001</v>
      </c>
    </row>
    <row r="15" spans="1:11" hidden="1" x14ac:dyDescent="0.3">
      <c r="A15" t="s">
        <v>31</v>
      </c>
      <c r="B15">
        <f>VLOOKUP(A15,[1]new_init_scalar_1!$A$2:$C$90,3,FALSE)</f>
        <v>28</v>
      </c>
      <c r="C15" t="s">
        <v>119</v>
      </c>
      <c r="D15" s="22" t="s">
        <v>180</v>
      </c>
      <c r="H15" s="22" t="str">
        <f>VLOOKUP(A15,'Init Scalar '!$A$2:$H$90,7,FALSE)</f>
        <v>X</v>
      </c>
      <c r="I15" s="24" t="str">
        <f>IF(OR(COUNTIF(D15:G15,"X")=0,COUNTIF(D15:G15,"B")&lt;&gt;0),"X","")</f>
        <v/>
      </c>
      <c r="J15" s="13" t="s">
        <v>440</v>
      </c>
      <c r="K15">
        <f>VLOOKUP(A15,'Init Scalar '!$A$2:$H$90,6,FALSE)</f>
        <v>36.832345089999997</v>
      </c>
    </row>
    <row r="16" spans="1:11" hidden="1" x14ac:dyDescent="0.3">
      <c r="A16" t="s">
        <v>22</v>
      </c>
      <c r="B16">
        <f>VLOOKUP(A16,[1]new_init_scalar_1!$A$2:$C$90,3,FALSE)</f>
        <v>17</v>
      </c>
      <c r="C16" t="s">
        <v>108</v>
      </c>
      <c r="D16" s="22" t="s">
        <v>180</v>
      </c>
      <c r="H16" s="22" t="str">
        <f>VLOOKUP(A16,'Init Scalar '!$A$2:$H$90,7,FALSE)</f>
        <v>X</v>
      </c>
      <c r="I16" s="24" t="str">
        <f>IF(OR(COUNTIF(D16:G16,"X")=0,COUNTIF(D16:G16,"B")&lt;&gt;0),"X","")</f>
        <v/>
      </c>
      <c r="J16" s="13" t="s">
        <v>440</v>
      </c>
      <c r="K16">
        <f>VLOOKUP(A16,'Init Scalar '!$A$2:$H$90,6,FALSE)</f>
        <v>72.318494520000002</v>
      </c>
    </row>
    <row r="17" spans="1:11" hidden="1" x14ac:dyDescent="0.3">
      <c r="A17" t="s">
        <v>58</v>
      </c>
      <c r="B17">
        <f>VLOOKUP(A17,[1]new_init_scalar_1!$A$2:$C$90,3,FALSE)</f>
        <v>56</v>
      </c>
      <c r="C17" t="s">
        <v>147</v>
      </c>
      <c r="H17" s="22" t="str">
        <f>VLOOKUP(A17,'Init Scalar '!$A$2:$H$90,7,FALSE)</f>
        <v/>
      </c>
      <c r="I17" s="24" t="str">
        <f>IF(OR(COUNTIF(D17:G17,"X")=0,COUNTIF(D17:G17,"B")&lt;&gt;0),"X","")</f>
        <v>X</v>
      </c>
      <c r="K17">
        <f>VLOOKUP(A17,'Init Scalar '!$A$2:$H$90,6,FALSE)</f>
        <v>1.36</v>
      </c>
    </row>
    <row r="18" spans="1:11" hidden="1" x14ac:dyDescent="0.3">
      <c r="A18" t="s">
        <v>66</v>
      </c>
      <c r="B18">
        <f>VLOOKUP(A18,[1]new_init_scalar_1!$A$2:$C$90,3,FALSE)</f>
        <v>64</v>
      </c>
      <c r="C18" t="s">
        <v>155</v>
      </c>
      <c r="G18" s="24" t="s">
        <v>180</v>
      </c>
      <c r="H18" s="22" t="str">
        <f>VLOOKUP(A18,'Init Scalar '!$A$2:$H$90,7,FALSE)</f>
        <v/>
      </c>
      <c r="I18" s="24" t="str">
        <f>IF(OR(COUNTIF(D18:G18,"X")=0,COUNTIF(D18:G18,"B")&lt;&gt;0),"X","")</f>
        <v/>
      </c>
      <c r="J18" s="13" t="s">
        <v>439</v>
      </c>
      <c r="K18">
        <f>VLOOKUP(A18,'Init Scalar '!$A$2:$H$90,6,FALSE)</f>
        <v>0.15</v>
      </c>
    </row>
    <row r="19" spans="1:11" hidden="1" x14ac:dyDescent="0.3">
      <c r="A19" t="s">
        <v>7</v>
      </c>
      <c r="B19">
        <f>VLOOKUP(A19,[1]new_init_scalar_1!$A$2:$C$90,3,FALSE)</f>
        <v>23</v>
      </c>
      <c r="C19" t="s">
        <v>114</v>
      </c>
      <c r="D19" s="22" t="s">
        <v>180</v>
      </c>
      <c r="H19" s="22" t="str">
        <f>VLOOKUP(A19,'Init Scalar '!$A$2:$H$90,7,FALSE)</f>
        <v>X</v>
      </c>
      <c r="I19" s="24" t="str">
        <f>IF(OR(COUNTIF(D19:G19,"X")=0,COUNTIF(D19:G19,"B")&lt;&gt;0),"X","")</f>
        <v/>
      </c>
      <c r="J19" s="13" t="s">
        <v>441</v>
      </c>
      <c r="K19">
        <f>VLOOKUP(A19,'Init Scalar '!$A$2:$H$90,6,FALSE)</f>
        <v>13.60138179</v>
      </c>
    </row>
    <row r="20" spans="1:11" hidden="1" x14ac:dyDescent="0.3">
      <c r="A20" t="s">
        <v>81</v>
      </c>
      <c r="B20">
        <f>VLOOKUP(A20,[1]new_init_scalar_1!$A$2:$C$90,3,FALSE)</f>
        <v>80</v>
      </c>
      <c r="C20" t="s">
        <v>170</v>
      </c>
      <c r="H20" s="22" t="str">
        <f>VLOOKUP(A20,'Init Scalar '!$A$2:$H$90,7,FALSE)</f>
        <v/>
      </c>
      <c r="I20" s="24" t="str">
        <f>IF(OR(COUNTIF(D20:G20,"X")=0,COUNTIF(D20:G20,"B")&lt;&gt;0),"X","")</f>
        <v>X</v>
      </c>
      <c r="J20" s="13" t="s">
        <v>440</v>
      </c>
      <c r="K20">
        <f>VLOOKUP(A20,'Init Scalar '!$A$2:$H$90,6,FALSE)</f>
        <v>7.84</v>
      </c>
    </row>
    <row r="21" spans="1:11" hidden="1" x14ac:dyDescent="0.3">
      <c r="A21" t="s">
        <v>88</v>
      </c>
      <c r="B21">
        <f>VLOOKUP(A21,[1]new_init_scalar_1!$A$2:$C$90,3,FALSE)</f>
        <v>87</v>
      </c>
      <c r="C21" t="s">
        <v>177</v>
      </c>
      <c r="H21" s="22" t="str">
        <f>VLOOKUP(A21,'Init Scalar '!$A$2:$H$90,7,FALSE)</f>
        <v/>
      </c>
      <c r="I21" s="24" t="str">
        <f>IF(OR(COUNTIF(D21:G21,"X")=0,COUNTIF(D21:G21,"B")&lt;&gt;0),"X","")</f>
        <v>X</v>
      </c>
      <c r="K21">
        <f>VLOOKUP(A21,'Init Scalar '!$A$2:$H$90,6,FALSE)</f>
        <v>1</v>
      </c>
    </row>
    <row r="22" spans="1:11" hidden="1" x14ac:dyDescent="0.3">
      <c r="A22" t="s">
        <v>44</v>
      </c>
      <c r="B22">
        <f>VLOOKUP(A22,[1]new_init_scalar_1!$A$2:$C$90,3,FALSE)</f>
        <v>42</v>
      </c>
      <c r="C22" t="s">
        <v>133</v>
      </c>
      <c r="D22" s="22" t="s">
        <v>180</v>
      </c>
      <c r="H22" s="22" t="str">
        <f>VLOOKUP(A22,'Init Scalar '!$A$2:$H$90,7,FALSE)</f>
        <v>X</v>
      </c>
      <c r="I22" s="24" t="str">
        <f>IF(OR(COUNTIF(D22:G22,"X")=0,COUNTIF(D22:G22,"B")&lt;&gt;0),"X","")</f>
        <v/>
      </c>
      <c r="J22" s="13" t="s">
        <v>440</v>
      </c>
      <c r="K22">
        <f>VLOOKUP(A22,'Init Scalar '!$A$2:$H$90,6,FALSE)</f>
        <v>25.449904530000001</v>
      </c>
    </row>
    <row r="23" spans="1:11" hidden="1" x14ac:dyDescent="0.3">
      <c r="A23" t="s">
        <v>89</v>
      </c>
      <c r="B23">
        <f>VLOOKUP(A23,[1]new_init_scalar_1!$A$2:$C$90,3,FALSE)</f>
        <v>88</v>
      </c>
      <c r="C23" t="s">
        <v>178</v>
      </c>
      <c r="H23" s="22" t="str">
        <f>VLOOKUP(A23,'Init Scalar '!$A$2:$H$90,7,FALSE)</f>
        <v/>
      </c>
      <c r="I23" s="24" t="str">
        <f>IF(OR(COUNTIF(D23:G23,"X")=0,COUNTIF(D23:G23,"B")&lt;&gt;0),"X","")</f>
        <v>X</v>
      </c>
      <c r="J23" s="13" t="s">
        <v>440</v>
      </c>
      <c r="K23">
        <f>VLOOKUP(A23,'Init Scalar '!$A$2:$H$90,6,FALSE)</f>
        <v>1</v>
      </c>
    </row>
    <row r="24" spans="1:11" hidden="1" x14ac:dyDescent="0.3">
      <c r="A24" t="s">
        <v>36</v>
      </c>
      <c r="B24">
        <f>VLOOKUP(A24,[1]new_init_scalar_1!$A$2:$C$90,3,FALSE)</f>
        <v>34</v>
      </c>
      <c r="C24" t="s">
        <v>125</v>
      </c>
      <c r="D24" s="22" t="s">
        <v>180</v>
      </c>
      <c r="H24" s="22" t="str">
        <f>VLOOKUP(A24,'Init Scalar '!$A$2:$H$90,7,FALSE)</f>
        <v>X</v>
      </c>
      <c r="I24" s="24" t="str">
        <f>IF(OR(COUNTIF(D24:G24,"X")=0,COUNTIF(D24:G24,"B")&lt;&gt;0),"X","")</f>
        <v/>
      </c>
      <c r="J24" s="13" t="s">
        <v>440</v>
      </c>
      <c r="K24">
        <f>VLOOKUP(A24,'Init Scalar '!$A$2:$H$90,6,FALSE)</f>
        <v>1712.1492270000001</v>
      </c>
    </row>
    <row r="25" spans="1:11" hidden="1" x14ac:dyDescent="0.3">
      <c r="A25" t="s">
        <v>47</v>
      </c>
      <c r="B25">
        <f>VLOOKUP(A25,[1]new_init_scalar_1!$A$2:$C$90,3,FALSE)</f>
        <v>45</v>
      </c>
      <c r="C25" t="s">
        <v>136</v>
      </c>
      <c r="D25" s="22" t="s">
        <v>180</v>
      </c>
      <c r="H25" s="22" t="str">
        <f>VLOOKUP(A25,'Init Scalar '!$A$2:$H$90,7,FALSE)</f>
        <v>X</v>
      </c>
      <c r="I25" s="24" t="str">
        <f>IF(OR(COUNTIF(D25:G25,"X")=0,COUNTIF(D25:G25,"B")&lt;&gt;0),"X","")</f>
        <v/>
      </c>
      <c r="J25" s="13" t="s">
        <v>439</v>
      </c>
      <c r="K25">
        <f>VLOOKUP(A25,'Init Scalar '!$A$2:$H$90,6,FALSE)</f>
        <v>0.45343570100000002</v>
      </c>
    </row>
    <row r="26" spans="1:11" hidden="1" x14ac:dyDescent="0.3">
      <c r="A26" t="s">
        <v>26</v>
      </c>
      <c r="B26">
        <f>VLOOKUP(A26,[1]new_init_scalar_1!$A$2:$C$90,3,FALSE)</f>
        <v>22</v>
      </c>
      <c r="C26" t="s">
        <v>113</v>
      </c>
      <c r="D26" s="22" t="s">
        <v>180</v>
      </c>
      <c r="H26" s="22" t="str">
        <f>VLOOKUP(A26,'Init Scalar '!$A$2:$H$90,7,FALSE)</f>
        <v>X</v>
      </c>
      <c r="I26" s="24" t="str">
        <f>IF(OR(COUNTIF(D26:G26,"X")=0,COUNTIF(D26:G26,"B")&lt;&gt;0),"X","")</f>
        <v/>
      </c>
      <c r="J26" s="13" t="s">
        <v>440</v>
      </c>
      <c r="K26">
        <f>VLOOKUP(A26,'Init Scalar '!$A$2:$H$90,6,FALSE)</f>
        <v>2.8553917279999999</v>
      </c>
    </row>
    <row r="27" spans="1:11" hidden="1" x14ac:dyDescent="0.3">
      <c r="A27" t="s">
        <v>41</v>
      </c>
      <c r="B27">
        <f>VLOOKUP(A27,[1]new_init_scalar_1!$A$2:$C$90,3,FALSE)</f>
        <v>39</v>
      </c>
      <c r="C27" t="s">
        <v>130</v>
      </c>
      <c r="D27" s="22" t="s">
        <v>180</v>
      </c>
      <c r="H27" s="22" t="str">
        <f>VLOOKUP(A27,'Init Scalar '!$A$2:$H$90,7,FALSE)</f>
        <v>X</v>
      </c>
      <c r="I27" s="24" t="str">
        <f>IF(OR(COUNTIF(D27:G27,"X")=0,COUNTIF(D27:G27,"B")&lt;&gt;0),"X","")</f>
        <v/>
      </c>
      <c r="J27" s="13" t="s">
        <v>440</v>
      </c>
      <c r="K27">
        <f>VLOOKUP(A27,'Init Scalar '!$A$2:$H$90,6,FALSE)</f>
        <v>1.844462681</v>
      </c>
    </row>
    <row r="28" spans="1:11" hidden="1" x14ac:dyDescent="0.3">
      <c r="A28" t="s">
        <v>18</v>
      </c>
      <c r="B28">
        <f>VLOOKUP(A28,[1]new_init_scalar_1!$A$2:$C$90,3,FALSE)</f>
        <v>12</v>
      </c>
      <c r="C28" t="s">
        <v>103</v>
      </c>
      <c r="D28" s="22" t="s">
        <v>180</v>
      </c>
      <c r="H28" s="22" t="str">
        <f>VLOOKUP(A28,'Init Scalar '!$A$2:$H$90,7,FALSE)</f>
        <v>X</v>
      </c>
      <c r="I28" s="24" t="str">
        <f>IF(OR(COUNTIF(D28:G28,"X")=0,COUNTIF(D28:G28,"B")&lt;&gt;0),"X","")</f>
        <v/>
      </c>
      <c r="J28" s="13" t="s">
        <v>439</v>
      </c>
      <c r="K28">
        <f>VLOOKUP(A28,'Init Scalar '!$A$2:$H$90,6,FALSE)</f>
        <v>0.34674987200000001</v>
      </c>
    </row>
    <row r="29" spans="1:11" hidden="1" x14ac:dyDescent="0.3">
      <c r="A29" t="s">
        <v>17</v>
      </c>
      <c r="B29">
        <f>VLOOKUP(A29,[1]new_init_scalar_1!$A$2:$C$90,3,FALSE)</f>
        <v>9</v>
      </c>
      <c r="C29" t="s">
        <v>100</v>
      </c>
      <c r="H29" s="22" t="str">
        <f>VLOOKUP(A29,'Init Scalar '!$A$2:$H$90,7,FALSE)</f>
        <v>X</v>
      </c>
      <c r="I29" s="24" t="str">
        <f>IF(OR(COUNTIF(D29:G29,"X")=0,COUNTIF(D29:G29,"B")&lt;&gt;0),"X","")</f>
        <v>X</v>
      </c>
      <c r="J29" s="13" t="s">
        <v>441</v>
      </c>
      <c r="K29">
        <f>VLOOKUP(A29,'Init Scalar '!$A$2:$H$90,6,FALSE)</f>
        <v>3.9979082419999998</v>
      </c>
    </row>
    <row r="30" spans="1:11" hidden="1" x14ac:dyDescent="0.3">
      <c r="A30" t="s">
        <v>24</v>
      </c>
      <c r="B30">
        <f>VLOOKUP(A30,[1]new_init_scalar_1!$A$2:$C$90,3,FALSE)</f>
        <v>20</v>
      </c>
      <c r="C30" t="s">
        <v>111</v>
      </c>
      <c r="D30" s="22" t="s">
        <v>180</v>
      </c>
      <c r="H30" s="22" t="str">
        <f>VLOOKUP(A30,'Init Scalar '!$A$2:$H$90,7,FALSE)</f>
        <v>X</v>
      </c>
      <c r="I30" s="24" t="str">
        <f>IF(OR(COUNTIF(D30:G30,"X")=0,COUNTIF(D30:G30,"B")&lt;&gt;0),"X","")</f>
        <v/>
      </c>
      <c r="J30" s="13" t="s">
        <v>441</v>
      </c>
      <c r="K30">
        <f>VLOOKUP(A30,'Init Scalar '!$A$2:$H$90,6,FALSE)</f>
        <v>1.8621823959999999</v>
      </c>
    </row>
    <row r="31" spans="1:11" hidden="1" x14ac:dyDescent="0.3">
      <c r="A31" t="s">
        <v>42</v>
      </c>
      <c r="B31">
        <f>VLOOKUP(A31,[1]new_init_scalar_1!$A$2:$C$90,3,FALSE)</f>
        <v>40</v>
      </c>
      <c r="C31" t="s">
        <v>131</v>
      </c>
      <c r="E31" s="29"/>
      <c r="H31" s="22" t="str">
        <f>VLOOKUP(A31,'Init Scalar '!$A$2:$H$90,7,FALSE)</f>
        <v>X</v>
      </c>
      <c r="I31" s="24" t="str">
        <f>IF(OR(COUNTIF(D31:G31,"X")=0,COUNTIF(D31:G31,"B")&lt;&gt;0),"X","")</f>
        <v>X</v>
      </c>
      <c r="J31" s="13" t="s">
        <v>440</v>
      </c>
      <c r="K31">
        <f>VLOOKUP(A31,'Init Scalar '!$A$2:$H$90,6,FALSE)</f>
        <v>4.3494993800000001</v>
      </c>
    </row>
    <row r="32" spans="1:11" hidden="1" x14ac:dyDescent="0.3">
      <c r="A32" t="s">
        <v>8</v>
      </c>
      <c r="B32">
        <f>VLOOKUP(A32,[1]new_init_scalar_1!$A$2:$C$90,3,FALSE)</f>
        <v>10</v>
      </c>
      <c r="C32" t="s">
        <v>101</v>
      </c>
      <c r="D32" s="22" t="s">
        <v>180</v>
      </c>
      <c r="H32" s="22" t="str">
        <f>VLOOKUP(A32,'Init Scalar '!$A$2:$H$90,7,FALSE)</f>
        <v>X</v>
      </c>
      <c r="I32" s="24" t="str">
        <f>IF(OR(COUNTIF(D32:G32,"X")=0,COUNTIF(D32:G32,"B")&lt;&gt;0),"X","")</f>
        <v/>
      </c>
      <c r="J32" s="13" t="s">
        <v>439</v>
      </c>
      <c r="K32">
        <f>VLOOKUP(A32,'Init Scalar '!$A$2:$H$90,6,FALSE)</f>
        <v>24.610325509999999</v>
      </c>
    </row>
    <row r="33" spans="1:11" x14ac:dyDescent="0.3">
      <c r="A33" t="s">
        <v>9</v>
      </c>
      <c r="B33">
        <f>VLOOKUP(A33,[1]new_init_scalar_1!$A$2:$C$90,3,FALSE)</f>
        <v>2</v>
      </c>
      <c r="C33" t="s">
        <v>93</v>
      </c>
      <c r="E33" s="29" t="s">
        <v>180</v>
      </c>
      <c r="H33" s="22" t="str">
        <f>VLOOKUP(A33,'Init Scalar '!$A$2:$H$90,7,FALSE)</f>
        <v>X</v>
      </c>
      <c r="I33" s="24" t="str">
        <f>IF(OR(COUNTIF(D33:G33,"X")=0,COUNTIF(D33:G33,"B")&lt;&gt;0),"X","")</f>
        <v/>
      </c>
      <c r="J33" s="13" t="s">
        <v>439</v>
      </c>
      <c r="K33">
        <f>VLOOKUP(A33,'Init Scalar '!$A$2:$H$90,6,FALSE)</f>
        <v>15.58729078</v>
      </c>
    </row>
    <row r="34" spans="1:11" hidden="1" x14ac:dyDescent="0.3">
      <c r="A34" t="s">
        <v>61</v>
      </c>
      <c r="B34">
        <f>VLOOKUP(A34,[1]new_init_scalar_1!$A$2:$C$90,3,FALSE)</f>
        <v>59</v>
      </c>
      <c r="C34" t="s">
        <v>150</v>
      </c>
      <c r="D34" s="22" t="s">
        <v>180</v>
      </c>
      <c r="H34" s="22" t="str">
        <f>VLOOKUP(A34,'Init Scalar '!$A$2:$H$90,7,FALSE)</f>
        <v/>
      </c>
      <c r="I34" s="24" t="str">
        <f>IF(OR(COUNTIF(D34:G34,"X")=0,COUNTIF(D34:G34,"B")&lt;&gt;0),"X","")</f>
        <v/>
      </c>
      <c r="J34" s="13" t="s">
        <v>439</v>
      </c>
      <c r="K34">
        <f>VLOOKUP(A34,'Init Scalar '!$A$2:$H$90,6,FALSE)</f>
        <v>3.0000000000000001E-3</v>
      </c>
    </row>
    <row r="35" spans="1:11" hidden="1" x14ac:dyDescent="0.3">
      <c r="A35" t="s">
        <v>63</v>
      </c>
      <c r="B35">
        <f>VLOOKUP(A35,[1]new_init_scalar_1!$A$2:$C$90,3,FALSE)</f>
        <v>61</v>
      </c>
      <c r="C35" t="s">
        <v>152</v>
      </c>
      <c r="H35" s="22" t="str">
        <f>VLOOKUP(A35,'Init Scalar '!$A$2:$H$90,7,FALSE)</f>
        <v/>
      </c>
      <c r="I35" s="24" t="str">
        <f>IF(OR(COUNTIF(D35:G35,"X")=0,COUNTIF(D35:G35,"B")&lt;&gt;0),"X","")</f>
        <v>X</v>
      </c>
      <c r="J35" s="13" t="s">
        <v>441</v>
      </c>
      <c r="K35">
        <f>VLOOKUP(A35,'Init Scalar '!$A$2:$H$90,6,FALSE)</f>
        <v>2.31</v>
      </c>
    </row>
    <row r="36" spans="1:11" hidden="1" x14ac:dyDescent="0.3">
      <c r="A36" t="s">
        <v>69</v>
      </c>
      <c r="B36">
        <f>VLOOKUP(A36,[1]new_init_scalar_1!$A$2:$C$90,3,FALSE)</f>
        <v>67</v>
      </c>
      <c r="C36" t="s">
        <v>158</v>
      </c>
      <c r="G36" s="24" t="s">
        <v>180</v>
      </c>
      <c r="H36" s="22" t="str">
        <f>VLOOKUP(A36,'Init Scalar '!$A$2:$H$90,7,FALSE)</f>
        <v/>
      </c>
      <c r="I36" s="24" t="str">
        <f>IF(OR(COUNTIF(D36:G36,"X")=0,COUNTIF(D36:G36,"B")&lt;&gt;0),"X","")</f>
        <v/>
      </c>
      <c r="J36" s="13" t="s">
        <v>440</v>
      </c>
      <c r="K36">
        <f>VLOOKUP(A36,'Init Scalar '!$A$2:$H$90,6,FALSE)</f>
        <v>3.5</v>
      </c>
    </row>
    <row r="37" spans="1:11" hidden="1" x14ac:dyDescent="0.3">
      <c r="A37" t="s">
        <v>52</v>
      </c>
      <c r="B37">
        <f>VLOOKUP(A37,[1]new_init_scalar_1!$A$2:$C$90,3,FALSE)</f>
        <v>50</v>
      </c>
      <c r="C37" t="s">
        <v>141</v>
      </c>
      <c r="H37" s="22" t="str">
        <f>VLOOKUP(A37,'Init Scalar '!$A$2:$H$90,7,FALSE)</f>
        <v>X</v>
      </c>
      <c r="I37" s="24" t="str">
        <f>IF(OR(COUNTIF(D37:G37,"X")=0,COUNTIF(D37:G37,"B")&lt;&gt;0),"X","")</f>
        <v>X</v>
      </c>
      <c r="J37" s="13" t="s">
        <v>440</v>
      </c>
      <c r="K37">
        <f>VLOOKUP(A37,'Init Scalar '!$A$2:$H$90,6,FALSE)</f>
        <v>8.3547796870000006</v>
      </c>
    </row>
    <row r="38" spans="1:11" hidden="1" x14ac:dyDescent="0.3">
      <c r="A38" t="s">
        <v>62</v>
      </c>
      <c r="B38">
        <f>VLOOKUP(A38,[1]new_init_scalar_1!$A$2:$C$90,3,FALSE)</f>
        <v>60</v>
      </c>
      <c r="C38" t="s">
        <v>151</v>
      </c>
      <c r="H38" s="22" t="str">
        <f>VLOOKUP(A38,'Init Scalar '!$A$2:$H$90,7,FALSE)</f>
        <v/>
      </c>
      <c r="I38" s="24" t="str">
        <f>IF(OR(COUNTIF(D38:G38,"X")=0,COUNTIF(D38:G38,"B")&lt;&gt;0),"X","")</f>
        <v>X</v>
      </c>
      <c r="J38" s="13" t="s">
        <v>441</v>
      </c>
      <c r="K38">
        <f>VLOOKUP(A38,'Init Scalar '!$A$2:$H$90,6,FALSE)</f>
        <v>1.98</v>
      </c>
    </row>
    <row r="39" spans="1:11" hidden="1" x14ac:dyDescent="0.3">
      <c r="A39" t="s">
        <v>76</v>
      </c>
      <c r="B39">
        <f>VLOOKUP(A39,[1]new_init_scalar_1!$A$2:$C$90,3,FALSE)</f>
        <v>74</v>
      </c>
      <c r="C39" t="s">
        <v>165</v>
      </c>
      <c r="H39" s="22" t="str">
        <f>VLOOKUP(A39,'Init Scalar '!$A$2:$H$90,7,FALSE)</f>
        <v/>
      </c>
      <c r="I39" s="24" t="str">
        <f>IF(OR(COUNTIF(D39:G39,"X")=0,COUNTIF(D39:G39,"B")&lt;&gt;0),"X","")</f>
        <v>X</v>
      </c>
      <c r="J39" s="13" t="s">
        <v>441</v>
      </c>
      <c r="K39">
        <f>VLOOKUP(A39,'Init Scalar '!$A$2:$H$90,6,FALSE)</f>
        <v>1</v>
      </c>
    </row>
    <row r="40" spans="1:11" x14ac:dyDescent="0.3">
      <c r="A40" t="s">
        <v>10</v>
      </c>
      <c r="B40">
        <f>VLOOKUP(A40,[1]new_init_scalar_1!$A$2:$C$90,3,FALSE)</f>
        <v>1</v>
      </c>
      <c r="C40" t="s">
        <v>92</v>
      </c>
      <c r="E40" s="23" t="s">
        <v>180</v>
      </c>
      <c r="H40" s="22" t="str">
        <f>VLOOKUP(A40,'Init Scalar '!$A$2:$H$90,7,FALSE)</f>
        <v>X</v>
      </c>
      <c r="I40" s="24" t="str">
        <f>IF(OR(COUNTIF(D40:G40,"X")=0,COUNTIF(D40:G40,"B")&lt;&gt;0),"X","")</f>
        <v/>
      </c>
      <c r="J40" s="13" t="s">
        <v>440</v>
      </c>
      <c r="K40">
        <f>VLOOKUP(A40,'Init Scalar '!$A$2:$H$90,6,FALSE)</f>
        <v>8.8772132989999992</v>
      </c>
    </row>
    <row r="41" spans="1:11" hidden="1" x14ac:dyDescent="0.3">
      <c r="A41" t="s">
        <v>25</v>
      </c>
      <c r="B41">
        <f>VLOOKUP(A41,[1]new_init_scalar_1!$A$2:$C$90,3,FALSE)</f>
        <v>21</v>
      </c>
      <c r="C41" t="s">
        <v>112</v>
      </c>
      <c r="G41" s="24" t="s">
        <v>180</v>
      </c>
      <c r="H41" s="22" t="str">
        <f>VLOOKUP(A41,'Init Scalar '!$A$2:$H$90,7,FALSE)</f>
        <v>X</v>
      </c>
      <c r="I41" s="24" t="str">
        <f>IF(OR(COUNTIF(D41:G41,"X")=0,COUNTIF(D41:G41,"B")&lt;&gt;0),"X","")</f>
        <v/>
      </c>
      <c r="J41" s="13" t="s">
        <v>441</v>
      </c>
      <c r="K41">
        <f>VLOOKUP(A41,'Init Scalar '!$A$2:$H$90,6,FALSE)</f>
        <v>0.120275307</v>
      </c>
    </row>
    <row r="42" spans="1:11" hidden="1" x14ac:dyDescent="0.3">
      <c r="A42" t="s">
        <v>21</v>
      </c>
      <c r="B42">
        <f>VLOOKUP(A42,[1]new_init_scalar_1!$A$2:$C$90,3,FALSE)</f>
        <v>16</v>
      </c>
      <c r="C42" t="s">
        <v>107</v>
      </c>
      <c r="H42" s="22" t="str">
        <f>VLOOKUP(A42,'Init Scalar '!$A$2:$H$90,7,FALSE)</f>
        <v>X</v>
      </c>
      <c r="I42" s="24" t="str">
        <f>IF(OR(COUNTIF(D42:G42,"X")=0,COUNTIF(D42:G42,"B")&lt;&gt;0),"X","")</f>
        <v>X</v>
      </c>
      <c r="J42" s="13" t="s">
        <v>440</v>
      </c>
      <c r="K42">
        <f>VLOOKUP(A42,'Init Scalar '!$A$2:$H$90,6,FALSE)</f>
        <v>60.540321980000002</v>
      </c>
    </row>
    <row r="43" spans="1:11" hidden="1" x14ac:dyDescent="0.3">
      <c r="A43" t="s">
        <v>72</v>
      </c>
      <c r="B43">
        <f>VLOOKUP(A43,[1]new_init_scalar_1!$A$2:$C$90,3,FALSE)</f>
        <v>70</v>
      </c>
      <c r="C43" t="s">
        <v>161</v>
      </c>
      <c r="H43" s="22" t="str">
        <f>VLOOKUP(A43,'Init Scalar '!$A$2:$H$90,7,FALSE)</f>
        <v/>
      </c>
      <c r="I43" s="24" t="str">
        <f>IF(OR(COUNTIF(D43:G43,"X")=0,COUNTIF(D43:G43,"B")&lt;&gt;0),"X","")</f>
        <v>X</v>
      </c>
      <c r="K43">
        <f>VLOOKUP(A43,'Init Scalar '!$A$2:$H$90,6,FALSE)</f>
        <v>2.19</v>
      </c>
    </row>
    <row r="44" spans="1:11" hidden="1" x14ac:dyDescent="0.3">
      <c r="A44" t="s">
        <v>28</v>
      </c>
      <c r="B44">
        <f>VLOOKUP(A44,[1]new_init_scalar_1!$A$2:$C$90,3,FALSE)</f>
        <v>25</v>
      </c>
      <c r="C44" t="s">
        <v>116</v>
      </c>
      <c r="D44" s="22" t="s">
        <v>180</v>
      </c>
      <c r="E44" s="29"/>
      <c r="H44" s="22" t="str">
        <f>VLOOKUP(A44,'Init Scalar '!$A$2:$H$90,7,FALSE)</f>
        <v>X</v>
      </c>
      <c r="I44" s="24" t="str">
        <f>IF(OR(COUNTIF(D44:G44,"X")=0,COUNTIF(D44:G44,"B")&lt;&gt;0),"X","")</f>
        <v/>
      </c>
      <c r="J44" s="13" t="s">
        <v>439</v>
      </c>
      <c r="K44">
        <f>VLOOKUP(A44,'Init Scalar '!$A$2:$H$90,6,FALSE)</f>
        <v>15.580161759999999</v>
      </c>
    </row>
    <row r="45" spans="1:11" hidden="1" x14ac:dyDescent="0.3">
      <c r="A45" t="s">
        <v>34</v>
      </c>
      <c r="B45">
        <f>VLOOKUP(A45,[1]new_init_scalar_1!$A$2:$C$90,3,FALSE)</f>
        <v>32</v>
      </c>
      <c r="C45" t="s">
        <v>123</v>
      </c>
      <c r="D45" s="22" t="s">
        <v>180</v>
      </c>
      <c r="H45" s="22" t="str">
        <f>VLOOKUP(A45,'Init Scalar '!$A$2:$H$90,7,FALSE)</f>
        <v>X</v>
      </c>
      <c r="I45" s="24" t="str">
        <f>IF(OR(COUNTIF(D45:G45,"X")=0,COUNTIF(D45:G45,"B")&lt;&gt;0),"X","")</f>
        <v/>
      </c>
      <c r="J45" s="13" t="s">
        <v>439</v>
      </c>
      <c r="K45">
        <f>VLOOKUP(A45,'Init Scalar '!$A$2:$H$90,6,FALSE)</f>
        <v>1.3995842030000001</v>
      </c>
    </row>
    <row r="46" spans="1:11" hidden="1" x14ac:dyDescent="0.3">
      <c r="A46" t="s">
        <v>73</v>
      </c>
      <c r="B46">
        <f>VLOOKUP(A46,[1]new_init_scalar_1!$A$2:$C$90,3,FALSE)</f>
        <v>71</v>
      </c>
      <c r="C46" t="s">
        <v>162</v>
      </c>
      <c r="H46" s="22" t="str">
        <f>VLOOKUP(A46,'Init Scalar '!$A$2:$H$90,7,FALSE)</f>
        <v/>
      </c>
      <c r="I46" s="24" t="str">
        <f>IF(OR(COUNTIF(D46:G46,"X")=0,COUNTIF(D46:G46,"B")&lt;&gt;0),"X","")</f>
        <v>X</v>
      </c>
      <c r="K46">
        <f>VLOOKUP(A46,'Init Scalar '!$A$2:$H$90,6,FALSE)</f>
        <v>1.48</v>
      </c>
    </row>
    <row r="47" spans="1:11" hidden="1" x14ac:dyDescent="0.3">
      <c r="A47" t="s">
        <v>85</v>
      </c>
      <c r="B47">
        <f>VLOOKUP(A47,[1]new_init_scalar_1!$A$2:$C$90,3,FALSE)</f>
        <v>84</v>
      </c>
      <c r="C47" t="s">
        <v>174</v>
      </c>
      <c r="H47" s="22" t="str">
        <f>VLOOKUP(A47,'Init Scalar '!$A$2:$H$90,7,FALSE)</f>
        <v/>
      </c>
      <c r="I47" s="24" t="str">
        <f>IF(OR(COUNTIF(D47:G47,"X")=0,COUNTIF(D47:G47,"B")&lt;&gt;0),"X","")</f>
        <v>X</v>
      </c>
      <c r="J47" s="13" t="s">
        <v>439</v>
      </c>
      <c r="K47">
        <f>VLOOKUP(A47,'Init Scalar '!$A$2:$H$90,6,FALSE)</f>
        <v>1</v>
      </c>
    </row>
    <row r="48" spans="1:11" hidden="1" x14ac:dyDescent="0.3">
      <c r="A48" t="s">
        <v>55</v>
      </c>
      <c r="B48">
        <f>VLOOKUP(A48,[1]new_init_scalar_1!$A$2:$C$90,3,FALSE)</f>
        <v>53</v>
      </c>
      <c r="C48" t="s">
        <v>144</v>
      </c>
      <c r="H48" s="22" t="str">
        <f>VLOOKUP(A48,'Init Scalar '!$A$2:$H$90,7,FALSE)</f>
        <v/>
      </c>
      <c r="I48" s="24" t="str">
        <f>IF(OR(COUNTIF(D48:G48,"X")=0,COUNTIF(D48:G48,"B")&lt;&gt;0),"X","")</f>
        <v>X</v>
      </c>
      <c r="K48">
        <f>VLOOKUP(A48,'Init Scalar '!$A$2:$H$90,6,FALSE)</f>
        <v>0.2</v>
      </c>
    </row>
    <row r="49" spans="1:11" hidden="1" x14ac:dyDescent="0.3">
      <c r="A49" t="s">
        <v>80</v>
      </c>
      <c r="B49">
        <f>VLOOKUP(A49,[1]new_init_scalar_1!$A$2:$C$90,3,FALSE)</f>
        <v>79</v>
      </c>
      <c r="C49" t="s">
        <v>169</v>
      </c>
      <c r="H49" s="22" t="str">
        <f>VLOOKUP(A49,'Init Scalar '!$A$2:$H$90,7,FALSE)</f>
        <v/>
      </c>
      <c r="I49" s="24" t="str">
        <f>IF(OR(COUNTIF(D49:G49,"X")=0,COUNTIF(D49:G49,"B")&lt;&gt;0),"X","")</f>
        <v>X</v>
      </c>
      <c r="K49">
        <f>VLOOKUP(A49,'Init Scalar '!$A$2:$H$90,6,FALSE)</f>
        <v>1</v>
      </c>
    </row>
    <row r="50" spans="1:11" hidden="1" x14ac:dyDescent="0.3">
      <c r="A50" t="s">
        <v>4</v>
      </c>
      <c r="B50">
        <f>VLOOKUP(A50,[1]new_init_scalar_1!$A$2:$C$90,3,FALSE)</f>
        <v>11</v>
      </c>
      <c r="C50" t="s">
        <v>102</v>
      </c>
      <c r="D50" s="22" t="s">
        <v>180</v>
      </c>
      <c r="H50" s="22" t="str">
        <f>VLOOKUP(A50,'Init Scalar '!$A$2:$H$90,7,FALSE)</f>
        <v>X</v>
      </c>
      <c r="I50" s="24" t="str">
        <f>IF(OR(COUNTIF(D50:G50,"X")=0,COUNTIF(D50:G50,"B")&lt;&gt;0),"X","")</f>
        <v/>
      </c>
      <c r="J50" s="13" t="s">
        <v>439</v>
      </c>
      <c r="K50">
        <f>VLOOKUP(A50,'Init Scalar '!$A$2:$H$90,6,FALSE)</f>
        <v>6.4963754189999996</v>
      </c>
    </row>
    <row r="51" spans="1:11" hidden="1" x14ac:dyDescent="0.3">
      <c r="A51" t="s">
        <v>29</v>
      </c>
      <c r="B51">
        <f>VLOOKUP(A51,[1]new_init_scalar_1!$A$2:$C$90,3,FALSE)</f>
        <v>26</v>
      </c>
      <c r="C51" t="s">
        <v>117</v>
      </c>
      <c r="D51" s="22" t="s">
        <v>180</v>
      </c>
      <c r="H51" s="22" t="str">
        <f>VLOOKUP(A51,'Init Scalar '!$A$2:$H$90,7,FALSE)</f>
        <v>X</v>
      </c>
      <c r="I51" s="24" t="str">
        <f>IF(OR(COUNTIF(D51:G51,"X")=0,COUNTIF(D51:G51,"B")&lt;&gt;0),"X","")</f>
        <v/>
      </c>
      <c r="J51" s="13" t="s">
        <v>439</v>
      </c>
      <c r="K51">
        <f>VLOOKUP(A51,'Init Scalar '!$A$2:$H$90,6,FALSE)</f>
        <v>4.0453719340000003</v>
      </c>
    </row>
    <row r="52" spans="1:11" hidden="1" x14ac:dyDescent="0.3">
      <c r="A52" t="s">
        <v>49</v>
      </c>
      <c r="B52">
        <f>VLOOKUP(A52,[1]new_init_scalar_1!$A$2:$C$90,3,FALSE)</f>
        <v>47</v>
      </c>
      <c r="C52" t="s">
        <v>138</v>
      </c>
      <c r="D52" s="22" t="s">
        <v>180</v>
      </c>
      <c r="H52" s="22" t="str">
        <f>VLOOKUP(A52,'Init Scalar '!$A$2:$H$90,7,FALSE)</f>
        <v>X</v>
      </c>
      <c r="I52" s="24" t="str">
        <f>IF(OR(COUNTIF(D52:G52,"X")=0,COUNTIF(D52:G52,"B")&lt;&gt;0),"X","")</f>
        <v/>
      </c>
      <c r="J52" s="13" t="s">
        <v>439</v>
      </c>
      <c r="K52">
        <f>VLOOKUP(A52,'Init Scalar '!$A$2:$H$90,6,FALSE)</f>
        <v>9.1646354429999999</v>
      </c>
    </row>
    <row r="53" spans="1:11" hidden="1" x14ac:dyDescent="0.3">
      <c r="A53" t="s">
        <v>82</v>
      </c>
      <c r="B53">
        <f>VLOOKUP(A53,[1]new_init_scalar_1!$A$2:$C$90,3,FALSE)</f>
        <v>81</v>
      </c>
      <c r="C53" t="s">
        <v>171</v>
      </c>
      <c r="H53" s="22" t="str">
        <f>VLOOKUP(A53,'Init Scalar '!$A$2:$H$90,7,FALSE)</f>
        <v/>
      </c>
      <c r="I53" s="24" t="str">
        <f>IF(OR(COUNTIF(D53:G53,"X")=0,COUNTIF(D53:G53,"B")&lt;&gt;0),"X","")</f>
        <v>X</v>
      </c>
      <c r="K53">
        <f>VLOOKUP(A53,'Init Scalar '!$A$2:$H$90,6,FALSE)</f>
        <v>1</v>
      </c>
    </row>
    <row r="54" spans="1:11" hidden="1" x14ac:dyDescent="0.3">
      <c r="A54" t="s">
        <v>50</v>
      </c>
      <c r="B54">
        <f>VLOOKUP(A54,[1]new_init_scalar_1!$A$2:$C$90,3,FALSE)</f>
        <v>48</v>
      </c>
      <c r="C54" t="s">
        <v>139</v>
      </c>
      <c r="D54" s="22" t="s">
        <v>180</v>
      </c>
      <c r="H54" s="22" t="str">
        <f>VLOOKUP(A54,'Init Scalar '!$A$2:$H$90,7,FALSE)</f>
        <v>X</v>
      </c>
      <c r="I54" s="24" t="str">
        <f>IF(OR(COUNTIF(D54:G54,"X")=0,COUNTIF(D54:G54,"B")&lt;&gt;0),"X","")</f>
        <v/>
      </c>
      <c r="J54" s="13" t="s">
        <v>439</v>
      </c>
      <c r="K54">
        <f>VLOOKUP(A54,'Init Scalar '!$A$2:$H$90,6,FALSE)</f>
        <v>26.620192639999999</v>
      </c>
    </row>
    <row r="55" spans="1:11" x14ac:dyDescent="0.3">
      <c r="A55" t="s">
        <v>65</v>
      </c>
      <c r="B55">
        <f>VLOOKUP(A55,[1]new_init_scalar_1!$A$2:$C$90,3,FALSE)</f>
        <v>63</v>
      </c>
      <c r="C55" t="s">
        <v>154</v>
      </c>
      <c r="E55" s="23" t="s">
        <v>180</v>
      </c>
      <c r="H55" s="22" t="str">
        <f>VLOOKUP(A55,'Init Scalar '!$A$2:$H$90,7,FALSE)</f>
        <v/>
      </c>
      <c r="I55" s="24" t="str">
        <f>IF(OR(COUNTIF(D55:G55,"X")=0,COUNTIF(D55:G55,"B")&lt;&gt;0),"X","")</f>
        <v/>
      </c>
      <c r="J55" s="13" t="s">
        <v>441</v>
      </c>
      <c r="K55">
        <f>VLOOKUP(A55,'Init Scalar '!$A$2:$H$90,6,FALSE)</f>
        <v>0.79</v>
      </c>
    </row>
    <row r="56" spans="1:11" hidden="1" x14ac:dyDescent="0.3">
      <c r="A56" t="s">
        <v>70</v>
      </c>
      <c r="B56">
        <f>VLOOKUP(A56,[1]new_init_scalar_1!$A$2:$C$90,3,FALSE)</f>
        <v>68</v>
      </c>
      <c r="C56" t="s">
        <v>159</v>
      </c>
      <c r="G56" s="24" t="s">
        <v>180</v>
      </c>
      <c r="H56" s="22" t="str">
        <f>VLOOKUP(A56,'Init Scalar '!$A$2:$H$90,7,FALSE)</f>
        <v/>
      </c>
      <c r="I56" s="24" t="str">
        <f>IF(OR(COUNTIF(D56:G56,"X")=0,COUNTIF(D56:G56,"B")&lt;&gt;0),"X","")</f>
        <v/>
      </c>
      <c r="J56" s="13" t="s">
        <v>440</v>
      </c>
      <c r="K56">
        <f>VLOOKUP(A56,'Init Scalar '!$A$2:$H$90,6,FALSE)</f>
        <v>5</v>
      </c>
    </row>
    <row r="57" spans="1:11" hidden="1" x14ac:dyDescent="0.3">
      <c r="A57" t="s">
        <v>3</v>
      </c>
      <c r="B57">
        <f>VLOOKUP(A57,[1]new_init_scalar_1!$A$2:$C$90,3,FALSE)</f>
        <v>31</v>
      </c>
      <c r="C57" t="s">
        <v>122</v>
      </c>
      <c r="D57" s="22" t="s">
        <v>180</v>
      </c>
      <c r="H57" s="22" t="str">
        <f>VLOOKUP(A57,'Init Scalar '!$A$2:$H$90,7,FALSE)</f>
        <v>X</v>
      </c>
      <c r="I57" s="24" t="str">
        <f>IF(OR(COUNTIF(D57:G57,"X")=0,COUNTIF(D57:G57,"B")&lt;&gt;0),"X","")</f>
        <v/>
      </c>
      <c r="J57" s="13" t="s">
        <v>439</v>
      </c>
      <c r="K57">
        <f>VLOOKUP(A57,'Init Scalar '!$A$2:$H$90,6,FALSE)</f>
        <v>3.4146443350000002</v>
      </c>
    </row>
    <row r="58" spans="1:11" hidden="1" x14ac:dyDescent="0.3">
      <c r="A58" t="s">
        <v>56</v>
      </c>
      <c r="B58">
        <f>VLOOKUP(A58,[1]new_init_scalar_1!$A$2:$C$90,3,FALSE)</f>
        <v>54</v>
      </c>
      <c r="C58" t="s">
        <v>145</v>
      </c>
      <c r="H58" s="22" t="str">
        <f>VLOOKUP(A58,'Init Scalar '!$A$2:$H$90,7,FALSE)</f>
        <v>X</v>
      </c>
      <c r="I58" s="24" t="str">
        <f>IF(OR(COUNTIF(D58:G58,"X")=0,COUNTIF(D58:G58,"B")&lt;&gt;0),"X","")</f>
        <v>X</v>
      </c>
      <c r="K58">
        <f>VLOOKUP(A58,'Init Scalar '!$A$2:$H$90,6,FALSE)</f>
        <v>30.058387249999999</v>
      </c>
    </row>
    <row r="59" spans="1:11" hidden="1" x14ac:dyDescent="0.3">
      <c r="A59" t="s">
        <v>30</v>
      </c>
      <c r="B59">
        <f>VLOOKUP(A59,[1]new_init_scalar_1!$A$2:$C$90,3,FALSE)</f>
        <v>27</v>
      </c>
      <c r="C59" t="s">
        <v>118</v>
      </c>
      <c r="D59" s="22" t="s">
        <v>180</v>
      </c>
      <c r="H59" s="22" t="str">
        <f>VLOOKUP(A59,'Init Scalar '!$A$2:$H$90,7,FALSE)</f>
        <v>X</v>
      </c>
      <c r="I59" s="24" t="str">
        <f>IF(OR(COUNTIF(D59:G59,"X")=0,COUNTIF(D59:G59,"B")&lt;&gt;0),"X","")</f>
        <v/>
      </c>
      <c r="J59" s="13" t="s">
        <v>439</v>
      </c>
      <c r="K59">
        <f>VLOOKUP(A59,'Init Scalar '!$A$2:$H$90,6,FALSE)</f>
        <v>11.47346999</v>
      </c>
    </row>
    <row r="60" spans="1:11" hidden="1" x14ac:dyDescent="0.3">
      <c r="A60" t="s">
        <v>57</v>
      </c>
      <c r="B60">
        <f>VLOOKUP(A60,[1]new_init_scalar_1!$A$2:$C$90,3,FALSE)</f>
        <v>55</v>
      </c>
      <c r="C60" t="s">
        <v>146</v>
      </c>
      <c r="H60" s="22" t="str">
        <f>VLOOKUP(A60,'Init Scalar '!$A$2:$H$90,7,FALSE)</f>
        <v/>
      </c>
      <c r="I60" s="24" t="str">
        <f>IF(OR(COUNTIF(D60:G60,"X")=0,COUNTIF(D60:G60,"B")&lt;&gt;0),"X","")</f>
        <v>X</v>
      </c>
      <c r="K60">
        <f>VLOOKUP(A60,'Init Scalar '!$A$2:$H$90,6,FALSE)</f>
        <v>0.31</v>
      </c>
    </row>
    <row r="61" spans="1:11" x14ac:dyDescent="0.3">
      <c r="A61" t="s">
        <v>35</v>
      </c>
      <c r="B61">
        <f>VLOOKUP(A61,[1]new_init_scalar_1!$A$2:$C$90,3,FALSE)</f>
        <v>33</v>
      </c>
      <c r="C61" t="s">
        <v>124</v>
      </c>
      <c r="E61" s="23" t="s">
        <v>180</v>
      </c>
      <c r="H61" s="22" t="str">
        <f>VLOOKUP(A61,'Init Scalar '!$A$2:$H$90,7,FALSE)</f>
        <v>X</v>
      </c>
      <c r="I61" s="24" t="str">
        <f>IF(OR(COUNTIF(D61:G61,"X")=0,COUNTIF(D61:G61,"B")&lt;&gt;0),"X","")</f>
        <v/>
      </c>
      <c r="K61">
        <f>VLOOKUP(A61,'Init Scalar '!$A$2:$H$90,6,FALSE)</f>
        <v>2.07701E-4</v>
      </c>
    </row>
    <row r="62" spans="1:11" hidden="1" x14ac:dyDescent="0.3">
      <c r="A62" t="s">
        <v>54</v>
      </c>
      <c r="B62">
        <f>VLOOKUP(A62,[1]new_init_scalar_1!$A$2:$C$90,3,FALSE)</f>
        <v>52</v>
      </c>
      <c r="C62" t="s">
        <v>143</v>
      </c>
      <c r="H62" s="22" t="str">
        <f>VLOOKUP(A62,'Init Scalar '!$A$2:$H$90,7,FALSE)</f>
        <v/>
      </c>
      <c r="I62" s="24" t="str">
        <f>IF(OR(COUNTIF(D62:G62,"X")=0,COUNTIF(D62:G62,"B")&lt;&gt;0),"X","")</f>
        <v>X</v>
      </c>
      <c r="K62">
        <f>VLOOKUP(A62,'Init Scalar '!$A$2:$H$90,6,FALSE)</f>
        <v>3.17</v>
      </c>
    </row>
    <row r="63" spans="1:11" hidden="1" x14ac:dyDescent="0.3">
      <c r="A63" t="s">
        <v>64</v>
      </c>
      <c r="B63">
        <f>VLOOKUP(A63,[1]new_init_scalar_1!$A$2:$C$90,3,FALSE)</f>
        <v>62</v>
      </c>
      <c r="C63" t="s">
        <v>153</v>
      </c>
      <c r="G63" s="24" t="s">
        <v>180</v>
      </c>
      <c r="H63" s="22" t="str">
        <f>VLOOKUP(A63,'Init Scalar '!$A$2:$H$90,7,FALSE)</f>
        <v/>
      </c>
      <c r="I63" s="24" t="str">
        <f>IF(OR(COUNTIF(D63:G63,"X")=0,COUNTIF(D63:G63,"B")&lt;&gt;0),"X","")</f>
        <v/>
      </c>
      <c r="J63" s="13" t="s">
        <v>439</v>
      </c>
      <c r="K63">
        <f>VLOOKUP(A63,'Init Scalar '!$A$2:$H$90,6,FALSE)</f>
        <v>0.62</v>
      </c>
    </row>
    <row r="64" spans="1:11" hidden="1" x14ac:dyDescent="0.3">
      <c r="A64" t="s">
        <v>32</v>
      </c>
      <c r="B64">
        <f>VLOOKUP(A64,[1]new_init_scalar_1!$A$2:$C$90,3,FALSE)</f>
        <v>29</v>
      </c>
      <c r="C64" t="s">
        <v>120</v>
      </c>
      <c r="D64" s="22" t="s">
        <v>180</v>
      </c>
      <c r="H64" s="22" t="str">
        <f>VLOOKUP(A64,'Init Scalar '!$A$2:$H$90,7,FALSE)</f>
        <v>X</v>
      </c>
      <c r="I64" s="24" t="str">
        <f>IF(OR(COUNTIF(D64:G64,"X")=0,COUNTIF(D64:G64,"B")&lt;&gt;0),"X","")</f>
        <v/>
      </c>
      <c r="J64" s="13" t="s">
        <v>440</v>
      </c>
      <c r="K64">
        <f>VLOOKUP(A64,'Init Scalar '!$A$2:$H$90,6,FALSE)</f>
        <v>81.873548409999998</v>
      </c>
    </row>
    <row r="65" spans="1:11" hidden="1" x14ac:dyDescent="0.3">
      <c r="A65" t="s">
        <v>40</v>
      </c>
      <c r="B65">
        <f>VLOOKUP(A65,[1]new_init_scalar_1!$A$2:$C$90,3,FALSE)</f>
        <v>38</v>
      </c>
      <c r="C65" t="s">
        <v>129</v>
      </c>
      <c r="D65" s="22" t="s">
        <v>180</v>
      </c>
      <c r="H65" s="22" t="str">
        <f>VLOOKUP(A65,'Init Scalar '!$A$2:$H$90,7,FALSE)</f>
        <v>X</v>
      </c>
      <c r="I65" s="24" t="str">
        <f>IF(OR(COUNTIF(D65:G65,"X")=0,COUNTIF(D65:G65,"B")&lt;&gt;0),"X","")</f>
        <v/>
      </c>
      <c r="J65" s="13" t="s">
        <v>439</v>
      </c>
      <c r="K65">
        <f>VLOOKUP(A65,'Init Scalar '!$A$2:$H$90,6,FALSE)</f>
        <v>1.88352E-4</v>
      </c>
    </row>
    <row r="66" spans="1:11" hidden="1" x14ac:dyDescent="0.3">
      <c r="A66" t="s">
        <v>77</v>
      </c>
      <c r="B66">
        <f>VLOOKUP(A66,[1]new_init_scalar_1!$A$2:$C$90,3,FALSE)</f>
        <v>76</v>
      </c>
      <c r="C66" t="s">
        <v>166</v>
      </c>
      <c r="G66" s="24" t="s">
        <v>180</v>
      </c>
      <c r="H66" s="22" t="str">
        <f>VLOOKUP(A66,'Init Scalar '!$A$2:$H$90,7,FALSE)</f>
        <v/>
      </c>
      <c r="I66" s="24" t="str">
        <f>IF(OR(COUNTIF(D66:G66,"X")=0,COUNTIF(D66:G66,"B")&lt;&gt;0),"X","")</f>
        <v/>
      </c>
      <c r="K66">
        <f>VLOOKUP(A66,'Init Scalar '!$A$2:$H$90,6,FALSE)</f>
        <v>1</v>
      </c>
    </row>
    <row r="67" spans="1:11" hidden="1" x14ac:dyDescent="0.3">
      <c r="A67" t="s">
        <v>27</v>
      </c>
      <c r="B67">
        <f>VLOOKUP(A67,[1]new_init_scalar_1!$A$2:$C$90,3,FALSE)</f>
        <v>24</v>
      </c>
      <c r="C67" t="s">
        <v>115</v>
      </c>
      <c r="H67" s="22" t="str">
        <f>VLOOKUP(A67,'Init Scalar '!$A$2:$H$90,7,FALSE)</f>
        <v>X</v>
      </c>
      <c r="I67" s="24" t="str">
        <f>IF(OR(COUNTIF(D67:G67,"X")=0,COUNTIF(D67:G67,"B")&lt;&gt;0),"X","")</f>
        <v>X</v>
      </c>
      <c r="J67" s="13" t="s">
        <v>439</v>
      </c>
      <c r="K67">
        <f>VLOOKUP(A67,'Init Scalar '!$A$2:$H$90,6,FALSE)</f>
        <v>4.5705284319999997</v>
      </c>
    </row>
    <row r="68" spans="1:11" hidden="1" x14ac:dyDescent="0.3">
      <c r="A68" t="s">
        <v>53</v>
      </c>
      <c r="B68">
        <f>VLOOKUP(A68,[1]new_init_scalar_1!$A$2:$C$90,3,FALSE)</f>
        <v>51</v>
      </c>
      <c r="C68" t="s">
        <v>142</v>
      </c>
      <c r="E68" s="29"/>
      <c r="H68" s="22" t="str">
        <f>VLOOKUP(A68,'Init Scalar '!$A$2:$H$90,7,FALSE)</f>
        <v>X</v>
      </c>
      <c r="I68" s="24" t="str">
        <f>IF(OR(COUNTIF(D68:G68,"X")=0,COUNTIF(D68:G68,"B")&lt;&gt;0),"X","")</f>
        <v>X</v>
      </c>
      <c r="J68" s="13" t="s">
        <v>440</v>
      </c>
      <c r="K68">
        <f>VLOOKUP(A68,'Init Scalar '!$A$2:$H$90,6,FALSE)</f>
        <v>2.6026244799999998</v>
      </c>
    </row>
    <row r="69" spans="1:11" hidden="1" x14ac:dyDescent="0.3">
      <c r="A69" t="s">
        <v>45</v>
      </c>
      <c r="B69">
        <f>VLOOKUP(A69,[1]new_init_scalar_1!$A$2:$C$90,3,FALSE)</f>
        <v>43</v>
      </c>
      <c r="C69" t="s">
        <v>134</v>
      </c>
      <c r="D69" s="22" t="s">
        <v>180</v>
      </c>
      <c r="H69" s="22" t="str">
        <f>VLOOKUP(A69,'Init Scalar '!$A$2:$H$90,7,FALSE)</f>
        <v>X</v>
      </c>
      <c r="I69" s="24" t="str">
        <f>IF(OR(COUNTIF(D69:G69,"X")=0,COUNTIF(D69:G69,"B")&lt;&gt;0),"X","")</f>
        <v/>
      </c>
      <c r="J69" s="13" t="s">
        <v>441</v>
      </c>
      <c r="K69">
        <f>VLOOKUP(A69,'Init Scalar '!$A$2:$H$90,6,FALSE)</f>
        <v>10.94402988</v>
      </c>
    </row>
    <row r="70" spans="1:11" hidden="1" x14ac:dyDescent="0.3">
      <c r="A70" t="s">
        <v>46</v>
      </c>
      <c r="B70">
        <f>VLOOKUP(A70,[1]new_init_scalar_1!$A$2:$C$90,3,FALSE)</f>
        <v>44</v>
      </c>
      <c r="C70" t="s">
        <v>135</v>
      </c>
      <c r="D70" s="22" t="s">
        <v>180</v>
      </c>
      <c r="H70" s="22" t="str">
        <f>VLOOKUP(A70,'Init Scalar '!$A$2:$H$90,7,FALSE)</f>
        <v>X</v>
      </c>
      <c r="I70" s="24" t="str">
        <f>IF(OR(COUNTIF(D70:G70,"X")=0,COUNTIF(D70:G70,"B")&lt;&gt;0),"X","")</f>
        <v/>
      </c>
      <c r="J70" s="13" t="s">
        <v>439</v>
      </c>
      <c r="K70">
        <f>VLOOKUP(A70,'Init Scalar '!$A$2:$H$90,6,FALSE)</f>
        <v>0.123228464</v>
      </c>
    </row>
    <row r="71" spans="1:11" hidden="1" x14ac:dyDescent="0.3">
      <c r="A71" t="s">
        <v>37</v>
      </c>
      <c r="B71">
        <f>VLOOKUP(A71,[1]new_init_scalar_1!$A$2:$C$90,3,FALSE)</f>
        <v>35</v>
      </c>
      <c r="C71" t="s">
        <v>126</v>
      </c>
      <c r="D71" s="22" t="s">
        <v>180</v>
      </c>
      <c r="H71" s="22" t="str">
        <f>VLOOKUP(A71,'Init Scalar '!$A$2:$H$90,7,FALSE)</f>
        <v>X</v>
      </c>
      <c r="I71" s="24" t="str">
        <f>IF(OR(COUNTIF(D71:G71,"X")=0,COUNTIF(D71:G71,"B")&lt;&gt;0),"X","")</f>
        <v/>
      </c>
      <c r="J71" s="13" t="s">
        <v>440</v>
      </c>
      <c r="K71">
        <f>VLOOKUP(A71,'Init Scalar '!$A$2:$H$90,6,FALSE)</f>
        <v>8.30943E-4</v>
      </c>
    </row>
    <row r="72" spans="1:11" hidden="1" x14ac:dyDescent="0.3">
      <c r="A72" t="s">
        <v>14</v>
      </c>
      <c r="B72">
        <f>VLOOKUP(A72,[1]new_init_scalar_1!$A$2:$C$90,3,FALSE)</f>
        <v>6</v>
      </c>
      <c r="C72" t="s">
        <v>97</v>
      </c>
      <c r="G72" s="24" t="s">
        <v>180</v>
      </c>
      <c r="H72" s="22" t="str">
        <f>VLOOKUP(A72,'Init Scalar '!$A$2:$H$90,7,FALSE)</f>
        <v>X</v>
      </c>
      <c r="I72" s="24" t="str">
        <f>IF(OR(COUNTIF(D72:G72,"X")=0,COUNTIF(D72:G72,"B")&lt;&gt;0),"X","")</f>
        <v/>
      </c>
      <c r="J72" s="13" t="s">
        <v>439</v>
      </c>
      <c r="K72">
        <f>VLOOKUP(A72,'Init Scalar '!$A$2:$H$90,6,FALSE)</f>
        <v>26.855260869999999</v>
      </c>
    </row>
    <row r="73" spans="1:11" hidden="1" x14ac:dyDescent="0.3">
      <c r="A73" t="s">
        <v>59</v>
      </c>
      <c r="B73">
        <f>VLOOKUP(A73,[1]new_init_scalar_1!$A$2:$C$90,3,FALSE)</f>
        <v>57</v>
      </c>
      <c r="C73" t="s">
        <v>148</v>
      </c>
      <c r="H73" s="22" t="str">
        <f>VLOOKUP(A73,'Init Scalar '!$A$2:$H$90,7,FALSE)</f>
        <v/>
      </c>
      <c r="I73" s="24" t="str">
        <f>IF(OR(COUNTIF(D73:G73,"X")=0,COUNTIF(D73:G73,"B")&lt;&gt;0),"X","")</f>
        <v>X</v>
      </c>
      <c r="K73">
        <f>VLOOKUP(A73,'Init Scalar '!$A$2:$H$90,6,FALSE)</f>
        <v>2.08</v>
      </c>
    </row>
    <row r="74" spans="1:11" hidden="1" x14ac:dyDescent="0.3">
      <c r="A74" t="s">
        <v>38</v>
      </c>
      <c r="B74">
        <f>VLOOKUP(A74,[1]new_init_scalar_1!$A$2:$C$90,3,FALSE)</f>
        <v>36</v>
      </c>
      <c r="C74" t="s">
        <v>127</v>
      </c>
      <c r="D74" s="22" t="s">
        <v>180</v>
      </c>
      <c r="H74" s="22" t="str">
        <f>VLOOKUP(A74,'Init Scalar '!$A$2:$H$90,7,FALSE)</f>
        <v>X</v>
      </c>
      <c r="I74" s="24" t="str">
        <f>IF(OR(COUNTIF(D74:G74,"X")=0,COUNTIF(D74:G74,"B")&lt;&gt;0),"X","")</f>
        <v/>
      </c>
      <c r="J74" s="13" t="s">
        <v>440</v>
      </c>
      <c r="K74">
        <f>VLOOKUP(A74,'Init Scalar '!$A$2:$H$90,6,FALSE)</f>
        <v>5.5777170800000002</v>
      </c>
    </row>
    <row r="75" spans="1:11" hidden="1" x14ac:dyDescent="0.3">
      <c r="A75" t="s">
        <v>19</v>
      </c>
      <c r="B75">
        <f>VLOOKUP(A75,[1]new_init_scalar_1!$A$2:$C$90,3,FALSE)</f>
        <v>14</v>
      </c>
      <c r="C75" t="s">
        <v>105</v>
      </c>
      <c r="H75" s="22" t="str">
        <f>VLOOKUP(A75,'Init Scalar '!$A$2:$H$90,7,FALSE)</f>
        <v>X</v>
      </c>
      <c r="I75" s="24" t="str">
        <f>IF(OR(COUNTIF(D75:G75,"X")=0,COUNTIF(D75:G75,"B")&lt;&gt;0),"X","")</f>
        <v>X</v>
      </c>
      <c r="K75">
        <f>VLOOKUP(A75,'Init Scalar '!$A$2:$H$90,6,FALSE)</f>
        <v>5.6287183719999998</v>
      </c>
    </row>
    <row r="76" spans="1:11" hidden="1" x14ac:dyDescent="0.3">
      <c r="A76" t="s">
        <v>60</v>
      </c>
      <c r="B76">
        <f>VLOOKUP(A76,[1]new_init_scalar_1!$A$2:$C$90,3,FALSE)</f>
        <v>58</v>
      </c>
      <c r="C76" t="s">
        <v>149</v>
      </c>
      <c r="H76" s="22" t="str">
        <f>VLOOKUP(A76,'Init Scalar '!$A$2:$H$90,7,FALSE)</f>
        <v/>
      </c>
      <c r="I76" s="24" t="str">
        <f>IF(OR(COUNTIF(D76:G76,"X")=0,COUNTIF(D76:G76,"B")&lt;&gt;0),"X","")</f>
        <v>X</v>
      </c>
      <c r="K76">
        <f>VLOOKUP(A76,'Init Scalar '!$A$2:$H$90,6,FALSE)</f>
        <v>0.02</v>
      </c>
    </row>
    <row r="77" spans="1:11" hidden="1" x14ac:dyDescent="0.3">
      <c r="A77" t="s">
        <v>33</v>
      </c>
      <c r="B77">
        <f>VLOOKUP(A77,[1]new_init_scalar_1!$A$2:$C$90,3,FALSE)</f>
        <v>30</v>
      </c>
      <c r="C77" t="s">
        <v>121</v>
      </c>
      <c r="D77" s="22" t="s">
        <v>180</v>
      </c>
      <c r="H77" s="22" t="str">
        <f>VLOOKUP(A77,'Init Scalar '!$A$2:$H$90,7,FALSE)</f>
        <v>X</v>
      </c>
      <c r="I77" s="24" t="str">
        <f>IF(OR(COUNTIF(D77:G77,"X")=0,COUNTIF(D77:G77,"B")&lt;&gt;0),"X","")</f>
        <v/>
      </c>
      <c r="J77" s="13" t="s">
        <v>440</v>
      </c>
      <c r="K77">
        <f>VLOOKUP(A77,'Init Scalar '!$A$2:$H$90,6,FALSE)</f>
        <v>13.99337553</v>
      </c>
    </row>
    <row r="78" spans="1:11" hidden="1" x14ac:dyDescent="0.3">
      <c r="A78" t="s">
        <v>11</v>
      </c>
      <c r="B78">
        <f>VLOOKUP(A78,[1]new_init_scalar_1!$A$2:$C$90,3,FALSE)</f>
        <v>3</v>
      </c>
      <c r="C78" t="s">
        <v>94</v>
      </c>
      <c r="D78" s="22" t="s">
        <v>180</v>
      </c>
      <c r="H78" s="22" t="str">
        <f>VLOOKUP(A78,'Init Scalar '!$A$2:$H$90,7,FALSE)</f>
        <v>X</v>
      </c>
      <c r="I78" s="24" t="str">
        <f>IF(OR(COUNTIF(D78:G78,"X")=0,COUNTIF(D78:G78,"B")&lt;&gt;0),"X","")</f>
        <v/>
      </c>
      <c r="J78" s="13" t="s">
        <v>439</v>
      </c>
      <c r="K78">
        <f>VLOOKUP(A78,'Init Scalar '!$A$2:$H$90,6,FALSE)</f>
        <v>4.7056837390000004</v>
      </c>
    </row>
    <row r="79" spans="1:11" hidden="1" x14ac:dyDescent="0.3">
      <c r="A79" t="s">
        <v>15</v>
      </c>
      <c r="B79">
        <f>VLOOKUP(A79,[1]new_init_scalar_1!$A$2:$C$90,3,FALSE)</f>
        <v>7</v>
      </c>
      <c r="C79" t="s">
        <v>98</v>
      </c>
      <c r="D79" s="22" t="s">
        <v>180</v>
      </c>
      <c r="H79" s="22" t="str">
        <f>VLOOKUP(A79,'Init Scalar '!$A$2:$H$90,7,FALSE)</f>
        <v>X</v>
      </c>
      <c r="I79" s="24" t="str">
        <f>IF(OR(COUNTIF(D79:G79,"X")=0,COUNTIF(D79:G79,"B")&lt;&gt;0),"X","")</f>
        <v/>
      </c>
      <c r="J79" s="13" t="s">
        <v>439</v>
      </c>
      <c r="K79">
        <f>VLOOKUP(A79,'Init Scalar '!$A$2:$H$90,6,FALSE)</f>
        <v>15.394965300000001</v>
      </c>
    </row>
    <row r="80" spans="1:11" hidden="1" x14ac:dyDescent="0.3">
      <c r="A80" t="s">
        <v>39</v>
      </c>
      <c r="B80">
        <f>VLOOKUP(A80,[1]new_init_scalar_1!$A$2:$C$90,3,FALSE)</f>
        <v>37</v>
      </c>
      <c r="C80" t="s">
        <v>128</v>
      </c>
      <c r="D80" s="22" t="s">
        <v>180</v>
      </c>
      <c r="H80" s="22" t="str">
        <f>VLOOKUP(A80,'Init Scalar '!$A$2:$H$90,7,FALSE)</f>
        <v/>
      </c>
      <c r="I80" s="24" t="str">
        <f>IF(OR(COUNTIF(D80:G80,"X")=0,COUNTIF(D80:G80,"B")&lt;&gt;0),"X","")</f>
        <v/>
      </c>
      <c r="J80" s="13" t="s">
        <v>440</v>
      </c>
      <c r="K80">
        <f>VLOOKUP(A80,'Init Scalar '!$A$2:$H$90,6,FALSE)</f>
        <v>3.05</v>
      </c>
    </row>
    <row r="81" spans="1:11" hidden="1" x14ac:dyDescent="0.3">
      <c r="A81" t="s">
        <v>13</v>
      </c>
      <c r="B81">
        <f>VLOOKUP(A81,[1]new_init_scalar_1!$A$2:$C$90,3,FALSE)</f>
        <v>5</v>
      </c>
      <c r="C81" t="s">
        <v>96</v>
      </c>
      <c r="D81" s="22" t="s">
        <v>180</v>
      </c>
      <c r="H81" s="22" t="str">
        <f>VLOOKUP(A81,'Init Scalar '!$A$2:$H$90,7,FALSE)</f>
        <v>X</v>
      </c>
      <c r="I81" s="24" t="str">
        <f>IF(OR(COUNTIF(D81:G81,"X")=0,COUNTIF(D81:G81,"B")&lt;&gt;0),"X","")</f>
        <v/>
      </c>
      <c r="J81" s="13" t="s">
        <v>439</v>
      </c>
      <c r="K81">
        <f>VLOOKUP(A81,'Init Scalar '!$A$2:$H$90,6,FALSE)</f>
        <v>4.9696735710000004</v>
      </c>
    </row>
    <row r="82" spans="1:11" hidden="1" x14ac:dyDescent="0.3">
      <c r="A82" t="s">
        <v>51</v>
      </c>
      <c r="B82">
        <f>VLOOKUP(A82,[1]new_init_scalar_1!$A$2:$C$90,3,FALSE)</f>
        <v>49</v>
      </c>
      <c r="C82" t="s">
        <v>140</v>
      </c>
      <c r="D82" s="22" t="s">
        <v>180</v>
      </c>
      <c r="H82" s="22" t="str">
        <f>VLOOKUP(A82,'Init Scalar '!$A$2:$H$90,7,FALSE)</f>
        <v>X</v>
      </c>
      <c r="I82" s="24" t="str">
        <f>IF(OR(COUNTIF(D82:G82,"X")=0,COUNTIF(D82:G82,"B")&lt;&gt;0),"X","")</f>
        <v/>
      </c>
      <c r="J82" s="13" t="s">
        <v>439</v>
      </c>
      <c r="K82">
        <f>VLOOKUP(A82,'Init Scalar '!$A$2:$H$90,6,FALSE)</f>
        <v>15.126177269999999</v>
      </c>
    </row>
    <row r="83" spans="1:11" hidden="1" x14ac:dyDescent="0.3">
      <c r="A83" t="s">
        <v>16</v>
      </c>
      <c r="B83">
        <f>VLOOKUP(A83,[1]new_init_scalar_1!$A$2:$C$90,3,FALSE)</f>
        <v>8</v>
      </c>
      <c r="C83" t="s">
        <v>99</v>
      </c>
      <c r="D83" s="22" t="s">
        <v>180</v>
      </c>
      <c r="H83" s="22" t="str">
        <f>VLOOKUP(A83,'Init Scalar '!$A$2:$H$90,7,FALSE)</f>
        <v>X</v>
      </c>
      <c r="I83" s="24" t="str">
        <f>IF(OR(COUNTIF(D83:G83,"X")=0,COUNTIF(D83:G83,"B")&lt;&gt;0),"X","")</f>
        <v/>
      </c>
      <c r="J83" s="13" t="s">
        <v>439</v>
      </c>
      <c r="K83">
        <f>VLOOKUP(A83,'Init Scalar '!$A$2:$H$90,6,FALSE)</f>
        <v>2.0841953969999998</v>
      </c>
    </row>
    <row r="84" spans="1:11" hidden="1" x14ac:dyDescent="0.3">
      <c r="A84" t="s">
        <v>43</v>
      </c>
      <c r="B84">
        <f>VLOOKUP(A84,[1]new_init_scalar_1!$A$2:$C$90,3,FALSE)</f>
        <v>41</v>
      </c>
      <c r="C84" t="s">
        <v>132</v>
      </c>
      <c r="D84" s="22" t="s">
        <v>180</v>
      </c>
      <c r="H84" s="22" t="str">
        <f>VLOOKUP(A84,'Init Scalar '!$A$2:$H$90,7,FALSE)</f>
        <v>X</v>
      </c>
      <c r="I84" s="24" t="str">
        <f>IF(OR(COUNTIF(D84:G84,"X")=0,COUNTIF(D84:G84,"B")&lt;&gt;0),"X","")</f>
        <v/>
      </c>
      <c r="J84" s="13" t="s">
        <v>439</v>
      </c>
      <c r="K84">
        <f>VLOOKUP(A84,'Init Scalar '!$A$2:$H$90,6,FALSE)</f>
        <v>1.611851495</v>
      </c>
    </row>
    <row r="85" spans="1:11" hidden="1" x14ac:dyDescent="0.3">
      <c r="A85" t="s">
        <v>79</v>
      </c>
      <c r="B85">
        <f>VLOOKUP(A85,[1]new_init_scalar_1!$A$2:$C$90,3,FALSE)</f>
        <v>78</v>
      </c>
      <c r="C85" t="s">
        <v>168</v>
      </c>
      <c r="H85" s="22" t="str">
        <f>VLOOKUP(A85,'Init Scalar '!$A$2:$H$90,7,FALSE)</f>
        <v/>
      </c>
      <c r="I85" s="24" t="str">
        <f>IF(OR(COUNTIF(D85:G85,"X")=0,COUNTIF(D85:G85,"B")&lt;&gt;0),"X","")</f>
        <v>X</v>
      </c>
      <c r="J85" s="13" t="s">
        <v>440</v>
      </c>
      <c r="K85">
        <f>VLOOKUP(A85,'Init Scalar '!$A$2:$H$90,6,FALSE)</f>
        <v>0.61</v>
      </c>
    </row>
    <row r="86" spans="1:11" x14ac:dyDescent="0.3">
      <c r="A86" t="s">
        <v>74</v>
      </c>
      <c r="B86">
        <f>VLOOKUP(A86,[1]new_init_scalar_1!$A$2:$C$90,3,FALSE)</f>
        <v>72</v>
      </c>
      <c r="C86" t="s">
        <v>163</v>
      </c>
      <c r="E86" s="23" t="s">
        <v>180</v>
      </c>
      <c r="H86" s="22" t="str">
        <f>VLOOKUP(A86,'Init Scalar '!$A$2:$H$90,7,FALSE)</f>
        <v/>
      </c>
      <c r="I86" s="24" t="str">
        <f>IF(OR(COUNTIF(D86:G86,"X")=0,COUNTIF(D86:G86,"B")&lt;&gt;0),"X","")</f>
        <v/>
      </c>
      <c r="J86" s="13" t="s">
        <v>440</v>
      </c>
      <c r="K86">
        <f>VLOOKUP(A86,'Init Scalar '!$A$2:$H$90,6,FALSE)</f>
        <v>1</v>
      </c>
    </row>
    <row r="87" spans="1:11" hidden="1" x14ac:dyDescent="0.3">
      <c r="A87" t="s">
        <v>83</v>
      </c>
      <c r="B87">
        <f>VLOOKUP(A87,[1]new_init_scalar_1!$A$2:$C$90,3,FALSE)</f>
        <v>82</v>
      </c>
      <c r="C87" t="s">
        <v>172</v>
      </c>
      <c r="H87" s="22" t="str">
        <f>VLOOKUP(A87,'Init Scalar '!$A$2:$H$90,7,FALSE)</f>
        <v/>
      </c>
      <c r="I87" s="24" t="str">
        <f>IF(OR(COUNTIF(D87:G87,"X")=0,COUNTIF(D87:G87,"B")&lt;&gt;0),"X","")</f>
        <v>X</v>
      </c>
      <c r="J87" s="13" t="s">
        <v>440</v>
      </c>
      <c r="K87">
        <f>VLOOKUP(A87,'Init Scalar '!$A$2:$H$90,6,FALSE)</f>
        <v>1</v>
      </c>
    </row>
    <row r="88" spans="1:11" x14ac:dyDescent="0.3">
      <c r="A88" t="s">
        <v>84</v>
      </c>
      <c r="B88">
        <f>VLOOKUP(A88,[1]new_init_scalar_1!$A$2:$C$90,3,FALSE)</f>
        <v>83</v>
      </c>
      <c r="C88" t="s">
        <v>173</v>
      </c>
      <c r="E88" s="29" t="s">
        <v>180</v>
      </c>
      <c r="H88" s="22" t="str">
        <f>VLOOKUP(A88,'Init Scalar '!$A$2:$H$90,7,FALSE)</f>
        <v/>
      </c>
      <c r="I88" s="24" t="str">
        <f>IF(OR(COUNTIF(D88:G88,"X")=0,COUNTIF(D88:G88,"B")&lt;&gt;0),"X","")</f>
        <v/>
      </c>
      <c r="J88" s="13" t="s">
        <v>440</v>
      </c>
      <c r="K88">
        <f>VLOOKUP(A88,'Init Scalar '!$A$2:$H$90,6,FALSE)</f>
        <v>1</v>
      </c>
    </row>
  </sheetData>
  <autoFilter ref="A1:K88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88"/>
  <sheetViews>
    <sheetView workbookViewId="0">
      <pane xSplit="2" ySplit="2" topLeftCell="E28" activePane="bottomRight" state="frozen"/>
      <selection pane="topRight" activeCell="C1" sqref="C1"/>
      <selection pane="bottomLeft" activeCell="A3" sqref="A3"/>
      <selection pane="bottomRight" activeCell="B44" sqref="B44"/>
    </sheetView>
  </sheetViews>
  <sheetFormatPr defaultRowHeight="14.4" x14ac:dyDescent="0.3"/>
  <cols>
    <col min="2" max="2" width="27.77734375" bestFit="1" customWidth="1"/>
    <col min="3" max="3" width="14.5546875" bestFit="1" customWidth="1"/>
    <col min="4" max="4" width="34.77734375" customWidth="1"/>
    <col min="5" max="5" width="34.109375" customWidth="1"/>
    <col min="6" max="6" width="24.88671875" customWidth="1"/>
  </cols>
  <sheetData>
    <row r="1" spans="1:6" x14ac:dyDescent="0.3">
      <c r="A1" t="s">
        <v>90</v>
      </c>
      <c r="B1" t="s">
        <v>179</v>
      </c>
      <c r="C1" t="s">
        <v>272</v>
      </c>
      <c r="D1" t="s">
        <v>275</v>
      </c>
      <c r="E1" t="s">
        <v>276</v>
      </c>
      <c r="F1" t="s">
        <v>343</v>
      </c>
    </row>
    <row r="2" spans="1:6" hidden="1" x14ac:dyDescent="0.3">
      <c r="A2" t="s">
        <v>3</v>
      </c>
      <c r="B2" t="s">
        <v>122</v>
      </c>
      <c r="C2" t="str">
        <f>VLOOKUP(A2,'Group Condition'!A2:K88,8,FALSE)</f>
        <v>X</v>
      </c>
      <c r="D2" t="s">
        <v>274</v>
      </c>
      <c r="E2" t="s">
        <v>331</v>
      </c>
    </row>
    <row r="3" spans="1:6" x14ac:dyDescent="0.3">
      <c r="A3" t="s">
        <v>4</v>
      </c>
      <c r="B3" t="s">
        <v>102</v>
      </c>
      <c r="C3" t="str">
        <f>VLOOKUP(A3,'Group Condition'!A3:K89,8,FALSE)</f>
        <v>X</v>
      </c>
      <c r="D3" t="s">
        <v>277</v>
      </c>
      <c r="E3" t="s">
        <v>278</v>
      </c>
      <c r="F3" t="s">
        <v>344</v>
      </c>
    </row>
    <row r="4" spans="1:6" hidden="1" x14ac:dyDescent="0.3">
      <c r="A4" t="s">
        <v>5</v>
      </c>
      <c r="B4" t="s">
        <v>110</v>
      </c>
      <c r="C4" t="e">
        <f>VLOOKUP(A4,'Group Condition'!A4:K90,8,FALSE)</f>
        <v>#N/A</v>
      </c>
    </row>
    <row r="5" spans="1:6" x14ac:dyDescent="0.3">
      <c r="A5" t="s">
        <v>6</v>
      </c>
      <c r="B5" t="s">
        <v>104</v>
      </c>
      <c r="C5" t="str">
        <f>VLOOKUP(A5,'Group Condition'!A5:K91,8,FALSE)</f>
        <v/>
      </c>
      <c r="F5" t="s">
        <v>286</v>
      </c>
    </row>
    <row r="6" spans="1:6" hidden="1" x14ac:dyDescent="0.3">
      <c r="A6" t="s">
        <v>7</v>
      </c>
      <c r="B6" t="s">
        <v>114</v>
      </c>
      <c r="C6" t="str">
        <f>VLOOKUP(A6,'Group Condition'!A6:K92,8,FALSE)</f>
        <v>X</v>
      </c>
    </row>
    <row r="7" spans="1:6" x14ac:dyDescent="0.3">
      <c r="A7" t="s">
        <v>8</v>
      </c>
      <c r="B7" t="s">
        <v>101</v>
      </c>
      <c r="C7" t="str">
        <f>VLOOKUP(A7,'Group Condition'!A7:K93,8,FALSE)</f>
        <v>X</v>
      </c>
      <c r="D7" t="s">
        <v>279</v>
      </c>
      <c r="E7" t="s">
        <v>335</v>
      </c>
      <c r="F7" t="s">
        <v>362</v>
      </c>
    </row>
    <row r="8" spans="1:6" hidden="1" x14ac:dyDescent="0.3">
      <c r="A8" t="s">
        <v>9</v>
      </c>
      <c r="B8" t="s">
        <v>93</v>
      </c>
      <c r="C8" t="str">
        <f>VLOOKUP(A8,'Group Condition'!A8:K94,8,FALSE)</f>
        <v>X</v>
      </c>
      <c r="D8" t="s">
        <v>284</v>
      </c>
      <c r="E8" t="s">
        <v>287</v>
      </c>
    </row>
    <row r="9" spans="1:6" x14ac:dyDescent="0.3">
      <c r="A9" t="s">
        <v>25</v>
      </c>
      <c r="B9" t="s">
        <v>112</v>
      </c>
      <c r="C9" t="str">
        <f>VLOOKUP(A9,'Group Condition'!A9:K95,8,FALSE)</f>
        <v>X</v>
      </c>
      <c r="D9" t="s">
        <v>285</v>
      </c>
      <c r="E9" t="s">
        <v>336</v>
      </c>
      <c r="F9" t="s">
        <v>363</v>
      </c>
    </row>
    <row r="10" spans="1:6" x14ac:dyDescent="0.3">
      <c r="A10" t="s">
        <v>35</v>
      </c>
      <c r="B10" t="s">
        <v>124</v>
      </c>
      <c r="C10" t="str">
        <f>VLOOKUP(A10,'Group Condition'!A10:K96,8,FALSE)</f>
        <v>X</v>
      </c>
      <c r="D10" t="s">
        <v>286</v>
      </c>
      <c r="E10" t="s">
        <v>288</v>
      </c>
      <c r="F10" t="s">
        <v>345</v>
      </c>
    </row>
    <row r="11" spans="1:6" x14ac:dyDescent="0.3">
      <c r="A11" t="s">
        <v>40</v>
      </c>
      <c r="B11" t="s">
        <v>129</v>
      </c>
      <c r="C11" t="str">
        <f>VLOOKUP(A11,'Group Condition'!A11:K97,8,FALSE)</f>
        <v>X</v>
      </c>
      <c r="D11" t="s">
        <v>289</v>
      </c>
      <c r="E11" t="s">
        <v>290</v>
      </c>
      <c r="F11" t="s">
        <v>346</v>
      </c>
    </row>
    <row r="12" spans="1:6" hidden="1" x14ac:dyDescent="0.3">
      <c r="A12" t="s">
        <v>66</v>
      </c>
      <c r="B12" t="s">
        <v>155</v>
      </c>
      <c r="C12" t="str">
        <f>VLOOKUP(A12,'Group Condition'!A12:K98,8,FALSE)</f>
        <v/>
      </c>
    </row>
    <row r="13" spans="1:6" x14ac:dyDescent="0.3">
      <c r="A13" t="s">
        <v>58</v>
      </c>
      <c r="B13" t="s">
        <v>147</v>
      </c>
      <c r="C13" t="str">
        <f>VLOOKUP(A13,'Group Condition'!A13:K99,8,FALSE)</f>
        <v/>
      </c>
    </row>
    <row r="14" spans="1:6" x14ac:dyDescent="0.3">
      <c r="A14" t="s">
        <v>78</v>
      </c>
      <c r="B14" t="s">
        <v>167</v>
      </c>
      <c r="C14" t="e">
        <f>VLOOKUP(A14,'Group Condition'!A14:K100,8,FALSE)</f>
        <v>#N/A</v>
      </c>
    </row>
    <row r="15" spans="1:6" hidden="1" x14ac:dyDescent="0.3">
      <c r="A15" t="s">
        <v>68</v>
      </c>
      <c r="B15" t="s">
        <v>157</v>
      </c>
      <c r="C15" t="e">
        <f>VLOOKUP(A15,'Group Condition'!A15:K101,8,FALSE)</f>
        <v>#N/A</v>
      </c>
    </row>
    <row r="16" spans="1:6" hidden="1" x14ac:dyDescent="0.3">
      <c r="A16" t="s">
        <v>20</v>
      </c>
      <c r="B16" t="s">
        <v>106</v>
      </c>
      <c r="C16" t="e">
        <f>VLOOKUP(A16,'Group Condition'!A16:K102,8,FALSE)</f>
        <v>#N/A</v>
      </c>
    </row>
    <row r="17" spans="1:6" x14ac:dyDescent="0.3">
      <c r="A17" t="s">
        <v>31</v>
      </c>
      <c r="B17" t="s">
        <v>119</v>
      </c>
      <c r="C17" t="e">
        <f>VLOOKUP(A17,'Group Condition'!A17:K103,8,FALSE)</f>
        <v>#N/A</v>
      </c>
      <c r="D17" t="s">
        <v>291</v>
      </c>
      <c r="E17" t="s">
        <v>337</v>
      </c>
      <c r="F17" t="s">
        <v>347</v>
      </c>
    </row>
    <row r="18" spans="1:6" hidden="1" x14ac:dyDescent="0.3">
      <c r="A18" t="s">
        <v>48</v>
      </c>
      <c r="B18" t="s">
        <v>137</v>
      </c>
      <c r="C18" t="e">
        <f>VLOOKUP(A18,'Group Condition'!A18:K104,8,FALSE)</f>
        <v>#N/A</v>
      </c>
    </row>
    <row r="19" spans="1:6" x14ac:dyDescent="0.3">
      <c r="A19" t="s">
        <v>12</v>
      </c>
      <c r="B19" t="s">
        <v>95</v>
      </c>
      <c r="C19" t="e">
        <f>VLOOKUP(A19,'Group Condition'!A19:K105,8,FALSE)</f>
        <v>#N/A</v>
      </c>
      <c r="D19" t="s">
        <v>292</v>
      </c>
      <c r="E19" t="s">
        <v>294</v>
      </c>
      <c r="F19" t="s">
        <v>286</v>
      </c>
    </row>
    <row r="20" spans="1:6" x14ac:dyDescent="0.3">
      <c r="A20" t="s">
        <v>22</v>
      </c>
      <c r="B20" t="s">
        <v>108</v>
      </c>
      <c r="C20" t="e">
        <f>VLOOKUP(A20,'Group Condition'!A20:K106,8,FALSE)</f>
        <v>#N/A</v>
      </c>
      <c r="D20" t="s">
        <v>293</v>
      </c>
      <c r="E20" t="s">
        <v>295</v>
      </c>
      <c r="F20" t="s">
        <v>286</v>
      </c>
    </row>
    <row r="21" spans="1:6" x14ac:dyDescent="0.3">
      <c r="A21" t="s">
        <v>74</v>
      </c>
      <c r="B21" t="s">
        <v>163</v>
      </c>
      <c r="C21" t="str">
        <f>VLOOKUP(A21,'Group Condition'!A21:K107,8,FALSE)</f>
        <v/>
      </c>
      <c r="D21" t="s">
        <v>296</v>
      </c>
      <c r="E21" t="s">
        <v>338</v>
      </c>
      <c r="F21" t="s">
        <v>348</v>
      </c>
    </row>
    <row r="22" spans="1:6" hidden="1" x14ac:dyDescent="0.3">
      <c r="A22" t="s">
        <v>75</v>
      </c>
      <c r="B22" t="s">
        <v>164</v>
      </c>
      <c r="C22" t="e">
        <f>VLOOKUP(A22,'Group Condition'!A22:K108,8,FALSE)</f>
        <v>#N/A</v>
      </c>
    </row>
    <row r="23" spans="1:6" hidden="1" x14ac:dyDescent="0.3">
      <c r="A23" t="s">
        <v>80</v>
      </c>
      <c r="B23" t="s">
        <v>169</v>
      </c>
      <c r="C23" t="str">
        <f>VLOOKUP(A23,'Group Condition'!A23:K109,8,FALSE)</f>
        <v/>
      </c>
    </row>
    <row r="24" spans="1:6" hidden="1" x14ac:dyDescent="0.3">
      <c r="A24" t="s">
        <v>81</v>
      </c>
      <c r="B24" t="s">
        <v>170</v>
      </c>
      <c r="C24" t="e">
        <f>VLOOKUP(A24,'Group Condition'!A24:K110,8,FALSE)</f>
        <v>#N/A</v>
      </c>
    </row>
    <row r="25" spans="1:6" x14ac:dyDescent="0.3">
      <c r="A25" t="s">
        <v>36</v>
      </c>
      <c r="B25" t="s">
        <v>125</v>
      </c>
      <c r="C25" t="e">
        <f>VLOOKUP(A25,'Group Condition'!A25:K111,8,FALSE)</f>
        <v>#N/A</v>
      </c>
      <c r="D25" t="s">
        <v>280</v>
      </c>
      <c r="E25" t="s">
        <v>288</v>
      </c>
      <c r="F25" t="s">
        <v>364</v>
      </c>
    </row>
    <row r="26" spans="1:6" hidden="1" x14ac:dyDescent="0.3">
      <c r="A26" t="s">
        <v>17</v>
      </c>
      <c r="B26" t="s">
        <v>100</v>
      </c>
      <c r="C26" t="str">
        <f>VLOOKUP(A26,'Group Condition'!A26:K112,8,FALSE)</f>
        <v>X</v>
      </c>
    </row>
    <row r="27" spans="1:6" x14ac:dyDescent="0.3">
      <c r="A27" t="s">
        <v>79</v>
      </c>
      <c r="B27" t="s">
        <v>168</v>
      </c>
      <c r="C27" t="str">
        <f>VLOOKUP(A27,'Group Condition'!A27:K113,8,FALSE)</f>
        <v/>
      </c>
      <c r="F27" t="s">
        <v>365</v>
      </c>
    </row>
    <row r="28" spans="1:6" x14ac:dyDescent="0.3">
      <c r="A28" t="s">
        <v>42</v>
      </c>
      <c r="B28" t="s">
        <v>131</v>
      </c>
      <c r="C28" t="str">
        <f>VLOOKUP(A28,'Group Condition'!A28:K114,8,FALSE)</f>
        <v>X</v>
      </c>
      <c r="E28" t="s">
        <v>298</v>
      </c>
      <c r="F28" t="s">
        <v>349</v>
      </c>
    </row>
    <row r="29" spans="1:6" hidden="1" x14ac:dyDescent="0.3">
      <c r="A29" t="s">
        <v>63</v>
      </c>
      <c r="B29" t="s">
        <v>152</v>
      </c>
      <c r="C29" t="str">
        <f>VLOOKUP(A29,'Group Condition'!A29:K115,8,FALSE)</f>
        <v/>
      </c>
    </row>
    <row r="30" spans="1:6" hidden="1" x14ac:dyDescent="0.3">
      <c r="A30" t="s">
        <v>61</v>
      </c>
      <c r="B30" t="s">
        <v>150</v>
      </c>
      <c r="C30" t="str">
        <f>VLOOKUP(A30,'Group Condition'!A30:K116,8,FALSE)</f>
        <v/>
      </c>
    </row>
    <row r="31" spans="1:6" hidden="1" x14ac:dyDescent="0.3">
      <c r="A31" t="s">
        <v>88</v>
      </c>
      <c r="B31" t="s">
        <v>177</v>
      </c>
      <c r="C31" t="e">
        <f>VLOOKUP(A31,'Group Condition'!A31:K117,8,FALSE)</f>
        <v>#N/A</v>
      </c>
    </row>
    <row r="32" spans="1:6" hidden="1" x14ac:dyDescent="0.3">
      <c r="A32" t="s">
        <v>52</v>
      </c>
      <c r="B32" t="s">
        <v>141</v>
      </c>
      <c r="C32" t="str">
        <f>VLOOKUP(A32,'Group Condition'!A32:K118,8,FALSE)</f>
        <v>X</v>
      </c>
    </row>
    <row r="33" spans="1:6" hidden="1" x14ac:dyDescent="0.3">
      <c r="A33" t="s">
        <v>69</v>
      </c>
      <c r="B33" t="s">
        <v>158</v>
      </c>
      <c r="C33" t="str">
        <f>VLOOKUP(A33,'Group Condition'!A33:K119,8,FALSE)</f>
        <v/>
      </c>
    </row>
    <row r="34" spans="1:6" hidden="1" x14ac:dyDescent="0.3">
      <c r="A34" t="s">
        <v>62</v>
      </c>
      <c r="B34" t="s">
        <v>151</v>
      </c>
      <c r="C34" t="str">
        <f>VLOOKUP(A34,'Group Condition'!A34:K120,8,FALSE)</f>
        <v/>
      </c>
      <c r="E34" t="s">
        <v>299</v>
      </c>
    </row>
    <row r="35" spans="1:6" x14ac:dyDescent="0.3">
      <c r="A35" t="s">
        <v>10</v>
      </c>
      <c r="B35" t="s">
        <v>92</v>
      </c>
      <c r="C35" t="str">
        <f>VLOOKUP(A35,'Group Condition'!A35:K121,8,FALSE)</f>
        <v>X</v>
      </c>
      <c r="D35" t="s">
        <v>300</v>
      </c>
      <c r="E35" t="s">
        <v>301</v>
      </c>
      <c r="F35" t="s">
        <v>350</v>
      </c>
    </row>
    <row r="36" spans="1:6" hidden="1" x14ac:dyDescent="0.3">
      <c r="A36" t="s">
        <v>76</v>
      </c>
      <c r="B36" t="s">
        <v>165</v>
      </c>
      <c r="C36" t="str">
        <f>VLOOKUP(A36,'Group Condition'!A36:K122,8,FALSE)</f>
        <v/>
      </c>
    </row>
    <row r="37" spans="1:6" x14ac:dyDescent="0.3">
      <c r="A37" t="s">
        <v>56</v>
      </c>
      <c r="B37" t="s">
        <v>145</v>
      </c>
      <c r="C37" t="str">
        <f>VLOOKUP(A37,'Group Condition'!A37:K123,8,FALSE)</f>
        <v>X</v>
      </c>
    </row>
    <row r="38" spans="1:6" x14ac:dyDescent="0.3">
      <c r="A38" t="s">
        <v>87</v>
      </c>
      <c r="B38" t="s">
        <v>176</v>
      </c>
      <c r="C38" t="e">
        <f>VLOOKUP(A38,'Group Condition'!A38:K124,8,FALSE)</f>
        <v>#N/A</v>
      </c>
    </row>
    <row r="39" spans="1:6" x14ac:dyDescent="0.3">
      <c r="A39" t="s">
        <v>83</v>
      </c>
      <c r="B39" t="s">
        <v>172</v>
      </c>
      <c r="C39" t="str">
        <f>VLOOKUP(A39,'Group Condition'!A39:K125,8,FALSE)</f>
        <v/>
      </c>
      <c r="D39" t="s">
        <v>302</v>
      </c>
      <c r="E39" t="s">
        <v>303</v>
      </c>
      <c r="F39" t="s">
        <v>351</v>
      </c>
    </row>
    <row r="40" spans="1:6" x14ac:dyDescent="0.3">
      <c r="A40" t="s">
        <v>84</v>
      </c>
      <c r="B40" t="s">
        <v>173</v>
      </c>
      <c r="C40" t="str">
        <f>VLOOKUP(A40,'Group Condition'!A40:K126,8,FALSE)</f>
        <v/>
      </c>
      <c r="D40" t="s">
        <v>297</v>
      </c>
      <c r="E40" t="s">
        <v>304</v>
      </c>
      <c r="F40" t="s">
        <v>352</v>
      </c>
    </row>
    <row r="41" spans="1:6" x14ac:dyDescent="0.3">
      <c r="A41" t="s">
        <v>21</v>
      </c>
      <c r="B41" t="s">
        <v>107</v>
      </c>
      <c r="C41" t="str">
        <f>VLOOKUP(A41,'Group Condition'!A41:K127,8,FALSE)</f>
        <v>X</v>
      </c>
      <c r="E41" t="s">
        <v>305</v>
      </c>
      <c r="F41" t="s">
        <v>353</v>
      </c>
    </row>
    <row r="42" spans="1:6" hidden="1" x14ac:dyDescent="0.3">
      <c r="A42" t="s">
        <v>41</v>
      </c>
      <c r="B42" t="s">
        <v>130</v>
      </c>
      <c r="C42" t="e">
        <f>VLOOKUP(A42,'Group Condition'!A42:K128,8,FALSE)</f>
        <v>#N/A</v>
      </c>
      <c r="E42" t="s">
        <v>339</v>
      </c>
    </row>
    <row r="43" spans="1:6" x14ac:dyDescent="0.3">
      <c r="A43" t="s">
        <v>24</v>
      </c>
      <c r="B43" t="s">
        <v>111</v>
      </c>
      <c r="C43" t="e">
        <f>VLOOKUP(A43,'Group Condition'!A43:K129,8,FALSE)</f>
        <v>#N/A</v>
      </c>
      <c r="E43" t="s">
        <v>306</v>
      </c>
      <c r="F43" t="s">
        <v>366</v>
      </c>
    </row>
    <row r="44" spans="1:6" x14ac:dyDescent="0.3">
      <c r="A44" t="s">
        <v>53</v>
      </c>
      <c r="B44" t="s">
        <v>142</v>
      </c>
      <c r="C44" t="str">
        <f>VLOOKUP(A44,'Group Condition'!A44:K130,8,FALSE)</f>
        <v>X</v>
      </c>
      <c r="E44" t="s">
        <v>307</v>
      </c>
      <c r="F44" t="s">
        <v>367</v>
      </c>
    </row>
    <row r="45" spans="1:6" x14ac:dyDescent="0.3">
      <c r="A45" t="s">
        <v>72</v>
      </c>
      <c r="B45" t="s">
        <v>161</v>
      </c>
      <c r="C45" t="e">
        <f>VLOOKUP(A45,'Group Condition'!A45:K131,8,FALSE)</f>
        <v>#N/A</v>
      </c>
      <c r="F45" t="s">
        <v>354</v>
      </c>
    </row>
    <row r="46" spans="1:6" x14ac:dyDescent="0.3">
      <c r="A46" t="s">
        <v>34</v>
      </c>
      <c r="B46" t="s">
        <v>123</v>
      </c>
      <c r="C46" t="e">
        <f>VLOOKUP(A46,'Group Condition'!A46:K132,8,FALSE)</f>
        <v>#N/A</v>
      </c>
      <c r="E46" t="s">
        <v>340</v>
      </c>
      <c r="F46" t="s">
        <v>368</v>
      </c>
    </row>
    <row r="47" spans="1:6" hidden="1" x14ac:dyDescent="0.3">
      <c r="A47" t="s">
        <v>65</v>
      </c>
      <c r="B47" t="s">
        <v>154</v>
      </c>
      <c r="C47" t="str">
        <f>VLOOKUP(A47,'Group Condition'!A47:K133,8,FALSE)</f>
        <v/>
      </c>
    </row>
    <row r="48" spans="1:6" x14ac:dyDescent="0.3">
      <c r="A48" t="s">
        <v>28</v>
      </c>
      <c r="B48" t="s">
        <v>116</v>
      </c>
      <c r="C48" t="e">
        <f>VLOOKUP(A48,'Group Condition'!A48:K134,8,FALSE)</f>
        <v>#N/A</v>
      </c>
      <c r="E48" t="s">
        <v>309</v>
      </c>
      <c r="F48" t="s">
        <v>369</v>
      </c>
    </row>
    <row r="49" spans="1:6" hidden="1" x14ac:dyDescent="0.3">
      <c r="A49" t="s">
        <v>67</v>
      </c>
      <c r="B49" t="s">
        <v>156</v>
      </c>
      <c r="C49" t="e">
        <f>VLOOKUP(A49,'Group Condition'!A49:K135,8,FALSE)</f>
        <v>#N/A</v>
      </c>
    </row>
    <row r="50" spans="1:6" hidden="1" x14ac:dyDescent="0.3">
      <c r="A50" t="s">
        <v>23</v>
      </c>
      <c r="B50" t="s">
        <v>109</v>
      </c>
      <c r="C50" t="e">
        <f>VLOOKUP(A50,'Group Condition'!A50:K136,8,FALSE)</f>
        <v>#N/A</v>
      </c>
    </row>
    <row r="51" spans="1:6" x14ac:dyDescent="0.3">
      <c r="A51" t="s">
        <v>47</v>
      </c>
      <c r="B51" t="s">
        <v>136</v>
      </c>
      <c r="C51" t="e">
        <f>VLOOKUP(A51,'Group Condition'!A51:K137,8,FALSE)</f>
        <v>#N/A</v>
      </c>
      <c r="E51" t="s">
        <v>341</v>
      </c>
      <c r="F51" t="s">
        <v>370</v>
      </c>
    </row>
    <row r="52" spans="1:6" hidden="1" x14ac:dyDescent="0.3">
      <c r="A52" t="s">
        <v>18</v>
      </c>
      <c r="B52" t="s">
        <v>103</v>
      </c>
      <c r="C52" t="e">
        <f>VLOOKUP(A52,'Group Condition'!A52:K138,8,FALSE)</f>
        <v>#N/A</v>
      </c>
    </row>
    <row r="53" spans="1:6" hidden="1" x14ac:dyDescent="0.3">
      <c r="A53" t="s">
        <v>50</v>
      </c>
      <c r="B53" t="s">
        <v>139</v>
      </c>
      <c r="C53" t="str">
        <f>VLOOKUP(A53,'Group Condition'!A53:K139,8,FALSE)</f>
        <v>X</v>
      </c>
    </row>
    <row r="54" spans="1:6" x14ac:dyDescent="0.3">
      <c r="A54" t="s">
        <v>73</v>
      </c>
      <c r="B54" t="s">
        <v>162</v>
      </c>
      <c r="C54" t="e">
        <f>VLOOKUP(A54,'Group Condition'!A54:K140,8,FALSE)</f>
        <v>#N/A</v>
      </c>
      <c r="E54" t="s">
        <v>312</v>
      </c>
      <c r="F54" t="s">
        <v>355</v>
      </c>
    </row>
    <row r="55" spans="1:6" hidden="1" x14ac:dyDescent="0.3">
      <c r="A55" t="s">
        <v>19</v>
      </c>
      <c r="B55" t="s">
        <v>105</v>
      </c>
      <c r="C55" t="str">
        <f>VLOOKUP(A55,'Group Condition'!A55:K141,8,FALSE)</f>
        <v>X</v>
      </c>
    </row>
    <row r="56" spans="1:6" hidden="1" x14ac:dyDescent="0.3">
      <c r="A56" t="s">
        <v>85</v>
      </c>
      <c r="B56" t="s">
        <v>174</v>
      </c>
      <c r="C56" t="e">
        <f>VLOOKUP(A56,'Group Condition'!A56:K142,8,FALSE)</f>
        <v>#N/A</v>
      </c>
    </row>
    <row r="57" spans="1:6" hidden="1" x14ac:dyDescent="0.3">
      <c r="A57" t="s">
        <v>82</v>
      </c>
      <c r="B57" t="s">
        <v>171</v>
      </c>
      <c r="C57" t="e">
        <f>VLOOKUP(A57,'Group Condition'!A57:K143,8,FALSE)</f>
        <v>#N/A</v>
      </c>
    </row>
    <row r="58" spans="1:6" x14ac:dyDescent="0.3">
      <c r="A58" t="s">
        <v>55</v>
      </c>
      <c r="B58" t="s">
        <v>144</v>
      </c>
      <c r="C58" t="e">
        <f>VLOOKUP(A58,'Group Condition'!A58:K144,8,FALSE)</f>
        <v>#N/A</v>
      </c>
    </row>
    <row r="59" spans="1:6" x14ac:dyDescent="0.3">
      <c r="A59" t="s">
        <v>29</v>
      </c>
      <c r="B59" t="s">
        <v>117</v>
      </c>
      <c r="C59" t="e">
        <f>VLOOKUP(A59,'Group Condition'!A59:K145,8,FALSE)</f>
        <v>#N/A</v>
      </c>
      <c r="E59" t="s">
        <v>311</v>
      </c>
      <c r="F59" t="s">
        <v>371</v>
      </c>
    </row>
    <row r="60" spans="1:6" hidden="1" x14ac:dyDescent="0.3">
      <c r="A60" t="s">
        <v>49</v>
      </c>
      <c r="B60" t="s">
        <v>138</v>
      </c>
      <c r="C60" t="e">
        <f>VLOOKUP(A60,'Group Condition'!A60:K146,8,FALSE)</f>
        <v>#N/A</v>
      </c>
    </row>
    <row r="61" spans="1:6" x14ac:dyDescent="0.3">
      <c r="A61" t="s">
        <v>70</v>
      </c>
      <c r="B61" t="s">
        <v>159</v>
      </c>
      <c r="C61" t="e">
        <f>VLOOKUP(A61,'Group Condition'!A61:K147,8,FALSE)</f>
        <v>#N/A</v>
      </c>
      <c r="D61" t="s">
        <v>313</v>
      </c>
      <c r="E61" t="s">
        <v>314</v>
      </c>
      <c r="F61" t="s">
        <v>356</v>
      </c>
    </row>
    <row r="62" spans="1:6" x14ac:dyDescent="0.3">
      <c r="A62" t="s">
        <v>30</v>
      </c>
      <c r="B62" t="s">
        <v>118</v>
      </c>
      <c r="C62" t="e">
        <f>VLOOKUP(A62,'Group Condition'!A62:K148,8,FALSE)</f>
        <v>#N/A</v>
      </c>
      <c r="E62" t="s">
        <v>310</v>
      </c>
      <c r="F62" t="s">
        <v>372</v>
      </c>
    </row>
    <row r="63" spans="1:6" hidden="1" x14ac:dyDescent="0.3">
      <c r="A63" t="s">
        <v>89</v>
      </c>
      <c r="B63" t="s">
        <v>178</v>
      </c>
      <c r="C63" t="e">
        <f>VLOOKUP(A63,'Group Condition'!A63:K149,8,FALSE)</f>
        <v>#N/A</v>
      </c>
    </row>
    <row r="64" spans="1:6" x14ac:dyDescent="0.3">
      <c r="A64" t="s">
        <v>57</v>
      </c>
      <c r="B64" t="s">
        <v>146</v>
      </c>
      <c r="C64" t="e">
        <f>VLOOKUP(A64,'Group Condition'!A64:K150,8,FALSE)</f>
        <v>#N/A</v>
      </c>
    </row>
    <row r="65" spans="1:6" x14ac:dyDescent="0.3">
      <c r="A65" t="s">
        <v>46</v>
      </c>
      <c r="B65" t="s">
        <v>135</v>
      </c>
      <c r="C65" t="str">
        <f>VLOOKUP(A65,'Group Condition'!A65:K151,8,FALSE)</f>
        <v>X</v>
      </c>
      <c r="D65" t="s">
        <v>281</v>
      </c>
      <c r="E65" t="s">
        <v>308</v>
      </c>
      <c r="F65" t="s">
        <v>373</v>
      </c>
    </row>
    <row r="66" spans="1:6" x14ac:dyDescent="0.3">
      <c r="A66" t="s">
        <v>32</v>
      </c>
      <c r="B66" t="s">
        <v>120</v>
      </c>
      <c r="C66" t="e">
        <f>VLOOKUP(A66,'Group Condition'!A66:K152,8,FALSE)</f>
        <v>#N/A</v>
      </c>
      <c r="D66" t="s">
        <v>315</v>
      </c>
      <c r="E66" t="s">
        <v>286</v>
      </c>
      <c r="F66" t="s">
        <v>357</v>
      </c>
    </row>
    <row r="67" spans="1:6" hidden="1" x14ac:dyDescent="0.3">
      <c r="A67" t="s">
        <v>64</v>
      </c>
      <c r="B67" t="s">
        <v>153</v>
      </c>
      <c r="C67" t="e">
        <f>VLOOKUP(A67,'Group Condition'!A67:K153,8,FALSE)</f>
        <v>#N/A</v>
      </c>
    </row>
    <row r="68" spans="1:6" hidden="1" x14ac:dyDescent="0.3">
      <c r="A68" t="s">
        <v>54</v>
      </c>
      <c r="B68" t="s">
        <v>143</v>
      </c>
      <c r="C68" t="e">
        <f>VLOOKUP(A68,'Group Condition'!A68:K154,8,FALSE)</f>
        <v>#N/A</v>
      </c>
      <c r="D68" t="s">
        <v>316</v>
      </c>
      <c r="E68" t="s">
        <v>317</v>
      </c>
    </row>
    <row r="69" spans="1:6" x14ac:dyDescent="0.3">
      <c r="A69" t="s">
        <v>77</v>
      </c>
      <c r="B69" t="s">
        <v>166</v>
      </c>
      <c r="C69" t="e">
        <f>VLOOKUP(A69,'Group Condition'!A69:K155,8,FALSE)</f>
        <v>#N/A</v>
      </c>
    </row>
    <row r="70" spans="1:6" hidden="1" x14ac:dyDescent="0.3">
      <c r="A70" t="s">
        <v>86</v>
      </c>
      <c r="B70" t="s">
        <v>175</v>
      </c>
      <c r="C70" t="e">
        <f>VLOOKUP(A70,'Group Condition'!A70:K156,8,FALSE)</f>
        <v>#N/A</v>
      </c>
    </row>
    <row r="71" spans="1:6" x14ac:dyDescent="0.3">
      <c r="A71" t="s">
        <v>26</v>
      </c>
      <c r="B71" t="s">
        <v>113</v>
      </c>
      <c r="C71" t="e">
        <f>VLOOKUP(A71,'Group Condition'!A71:K157,8,FALSE)</f>
        <v>#N/A</v>
      </c>
      <c r="E71" t="s">
        <v>286</v>
      </c>
      <c r="F71" t="s">
        <v>374</v>
      </c>
    </row>
    <row r="72" spans="1:6" x14ac:dyDescent="0.3">
      <c r="A72" t="s">
        <v>71</v>
      </c>
      <c r="B72" t="s">
        <v>160</v>
      </c>
      <c r="C72" t="e">
        <f>VLOOKUP(A72,'Group Condition'!A72:K158,8,FALSE)</f>
        <v>#N/A</v>
      </c>
    </row>
    <row r="73" spans="1:6" hidden="1" x14ac:dyDescent="0.3">
      <c r="A73" t="s">
        <v>27</v>
      </c>
      <c r="B73" t="s">
        <v>115</v>
      </c>
      <c r="C73" t="e">
        <f>VLOOKUP(A73,'Group Condition'!A73:K159,8,FALSE)</f>
        <v>#N/A</v>
      </c>
      <c r="E73" t="s">
        <v>318</v>
      </c>
    </row>
    <row r="74" spans="1:6" x14ac:dyDescent="0.3">
      <c r="A74" t="s">
        <v>59</v>
      </c>
      <c r="B74" t="s">
        <v>148</v>
      </c>
      <c r="C74" t="e">
        <f>VLOOKUP(A74,'Group Condition'!A74:K160,8,FALSE)</f>
        <v>#N/A</v>
      </c>
    </row>
    <row r="75" spans="1:6" x14ac:dyDescent="0.3">
      <c r="A75" t="s">
        <v>45</v>
      </c>
      <c r="B75" t="s">
        <v>134</v>
      </c>
      <c r="C75" t="e">
        <f>VLOOKUP(A75,'Group Condition'!A75:K161,8,FALSE)</f>
        <v>#N/A</v>
      </c>
      <c r="F75" t="s">
        <v>375</v>
      </c>
    </row>
    <row r="76" spans="1:6" x14ac:dyDescent="0.3">
      <c r="A76" t="s">
        <v>44</v>
      </c>
      <c r="B76" t="s">
        <v>133</v>
      </c>
      <c r="C76" t="e">
        <f>VLOOKUP(A76,'Group Condition'!A76:K162,8,FALSE)</f>
        <v>#N/A</v>
      </c>
      <c r="D76" t="s">
        <v>282</v>
      </c>
      <c r="E76" t="s">
        <v>319</v>
      </c>
      <c r="F76" t="s">
        <v>376</v>
      </c>
    </row>
    <row r="77" spans="1:6" x14ac:dyDescent="0.3">
      <c r="A77" t="s">
        <v>37</v>
      </c>
      <c r="B77" t="s">
        <v>126</v>
      </c>
      <c r="C77" t="e">
        <f>VLOOKUP(A77,'Group Condition'!A77:K163,8,FALSE)</f>
        <v>#N/A</v>
      </c>
      <c r="D77" t="s">
        <v>283</v>
      </c>
      <c r="E77" t="s">
        <v>342</v>
      </c>
      <c r="F77" t="s">
        <v>377</v>
      </c>
    </row>
    <row r="78" spans="1:6" x14ac:dyDescent="0.3">
      <c r="A78" t="s">
        <v>14</v>
      </c>
      <c r="B78" t="s">
        <v>97</v>
      </c>
      <c r="C78" t="e">
        <f>VLOOKUP(A78,'Group Condition'!A78:K164,8,FALSE)</f>
        <v>#N/A</v>
      </c>
      <c r="D78" t="s">
        <v>320</v>
      </c>
      <c r="E78" t="s">
        <v>321</v>
      </c>
      <c r="F78" t="s">
        <v>378</v>
      </c>
    </row>
    <row r="79" spans="1:6" x14ac:dyDescent="0.3">
      <c r="A79" t="s">
        <v>38</v>
      </c>
      <c r="B79" t="s">
        <v>127</v>
      </c>
      <c r="C79" t="e">
        <f>VLOOKUP(A79,'Group Condition'!A79:K165,8,FALSE)</f>
        <v>#N/A</v>
      </c>
      <c r="E79" t="s">
        <v>322</v>
      </c>
      <c r="F79" t="s">
        <v>379</v>
      </c>
    </row>
    <row r="80" spans="1:6" x14ac:dyDescent="0.3">
      <c r="A80" t="s">
        <v>33</v>
      </c>
      <c r="B80" t="s">
        <v>121</v>
      </c>
      <c r="C80" t="e">
        <f>VLOOKUP(A80,'Group Condition'!A80:K166,8,FALSE)</f>
        <v>#N/A</v>
      </c>
      <c r="D80" t="s">
        <v>323</v>
      </c>
      <c r="E80" t="s">
        <v>324</v>
      </c>
      <c r="F80" t="s">
        <v>358</v>
      </c>
    </row>
    <row r="81" spans="1:6" hidden="1" x14ac:dyDescent="0.3">
      <c r="A81" t="s">
        <v>60</v>
      </c>
      <c r="B81" t="s">
        <v>149</v>
      </c>
      <c r="C81" t="e">
        <f>VLOOKUP(A81,'Group Condition'!A81:K167,8,FALSE)</f>
        <v>#N/A</v>
      </c>
    </row>
    <row r="82" spans="1:6" hidden="1" x14ac:dyDescent="0.3">
      <c r="A82" t="s">
        <v>11</v>
      </c>
      <c r="B82" t="s">
        <v>94</v>
      </c>
      <c r="C82" t="e">
        <f>VLOOKUP(A82,'Group Condition'!A82:K168,8,FALSE)</f>
        <v>#N/A</v>
      </c>
      <c r="E82" t="s">
        <v>327</v>
      </c>
    </row>
    <row r="83" spans="1:6" hidden="1" x14ac:dyDescent="0.3">
      <c r="A83" t="s">
        <v>13</v>
      </c>
      <c r="B83" t="s">
        <v>96</v>
      </c>
      <c r="C83" t="e">
        <f>VLOOKUP(A83,'Group Condition'!A83:K169,8,FALSE)</f>
        <v>#N/A</v>
      </c>
    </row>
    <row r="84" spans="1:6" x14ac:dyDescent="0.3">
      <c r="A84" t="s">
        <v>15</v>
      </c>
      <c r="B84" t="s">
        <v>98</v>
      </c>
      <c r="C84" t="e">
        <f>VLOOKUP(A84,'Group Condition'!A84:K170,8,FALSE)</f>
        <v>#N/A</v>
      </c>
      <c r="E84" t="s">
        <v>328</v>
      </c>
      <c r="F84" t="s">
        <v>380</v>
      </c>
    </row>
    <row r="85" spans="1:6" hidden="1" x14ac:dyDescent="0.3">
      <c r="A85" t="s">
        <v>51</v>
      </c>
      <c r="B85" t="s">
        <v>140</v>
      </c>
      <c r="C85" t="e">
        <f>VLOOKUP(A85,'Group Condition'!A85:K171,8,FALSE)</f>
        <v>#N/A</v>
      </c>
      <c r="D85" t="s">
        <v>329</v>
      </c>
      <c r="E85" t="s">
        <v>330</v>
      </c>
    </row>
    <row r="86" spans="1:6" x14ac:dyDescent="0.3">
      <c r="A86" t="s">
        <v>16</v>
      </c>
      <c r="B86" t="s">
        <v>99</v>
      </c>
      <c r="C86" t="e">
        <f>VLOOKUP(A86,'Group Condition'!A86:K172,8,FALSE)</f>
        <v>#N/A</v>
      </c>
      <c r="E86" t="s">
        <v>325</v>
      </c>
      <c r="F86" t="s">
        <v>381</v>
      </c>
    </row>
    <row r="87" spans="1:6" x14ac:dyDescent="0.3">
      <c r="A87" t="s">
        <v>39</v>
      </c>
      <c r="B87" t="s">
        <v>128</v>
      </c>
      <c r="C87" t="e">
        <f>VLOOKUP(A87,'Group Condition'!A87:K173,8,FALSE)</f>
        <v>#N/A</v>
      </c>
      <c r="E87" t="s">
        <v>326</v>
      </c>
      <c r="F87" t="s">
        <v>382</v>
      </c>
    </row>
    <row r="88" spans="1:6" hidden="1" x14ac:dyDescent="0.3">
      <c r="A88" t="s">
        <v>43</v>
      </c>
      <c r="B88" t="s">
        <v>132</v>
      </c>
      <c r="C88" t="e">
        <f>VLOOKUP(A88,'Group Condition'!A88:K174,8,FALSE)</f>
        <v>#N/A</v>
      </c>
    </row>
  </sheetData>
  <autoFilter ref="A1:E88">
    <filterColumn colId="2">
      <filters blank="1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88"/>
  <sheetViews>
    <sheetView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defaultRowHeight="14.4" x14ac:dyDescent="0.3"/>
  <cols>
    <col min="1" max="1" width="8.21875" bestFit="1" customWidth="1"/>
    <col min="2" max="2" width="8.21875" customWidth="1"/>
    <col min="3" max="3" width="27.77734375" bestFit="1" customWidth="1"/>
    <col min="4" max="4" width="7.6640625" bestFit="1" customWidth="1"/>
    <col min="5" max="5" width="10.44140625" bestFit="1" customWidth="1"/>
    <col min="6" max="6" width="12.21875" bestFit="1" customWidth="1"/>
    <col min="7" max="7" width="13.21875" bestFit="1" customWidth="1"/>
    <col min="8" max="8" width="14" bestFit="1" customWidth="1"/>
    <col min="9" max="9" width="14" customWidth="1"/>
    <col min="10" max="10" width="10.88671875" bestFit="1" customWidth="1"/>
    <col min="11" max="11" width="11.109375" customWidth="1"/>
    <col min="12" max="12" width="35" bestFit="1" customWidth="1"/>
    <col min="13" max="14" width="8.88671875" customWidth="1"/>
    <col min="15" max="15" width="12.21875" bestFit="1" customWidth="1"/>
  </cols>
  <sheetData>
    <row r="1" spans="1:15" x14ac:dyDescent="0.3">
      <c r="A1" t="s">
        <v>90</v>
      </c>
      <c r="C1" t="s">
        <v>179</v>
      </c>
      <c r="D1" t="s">
        <v>1</v>
      </c>
      <c r="E1" t="s">
        <v>201</v>
      </c>
      <c r="F1" t="s">
        <v>192</v>
      </c>
      <c r="G1" t="s">
        <v>193</v>
      </c>
      <c r="H1" t="s">
        <v>196</v>
      </c>
      <c r="I1" t="s">
        <v>211</v>
      </c>
      <c r="J1" t="s">
        <v>194</v>
      </c>
      <c r="K1" t="s">
        <v>195</v>
      </c>
      <c r="L1" t="s">
        <v>197</v>
      </c>
      <c r="M1" t="s">
        <v>205</v>
      </c>
      <c r="N1" t="s">
        <v>260</v>
      </c>
      <c r="O1" t="s">
        <v>261</v>
      </c>
    </row>
    <row r="2" spans="1:15" x14ac:dyDescent="0.3">
      <c r="A2" t="s">
        <v>3</v>
      </c>
      <c r="C2" t="s">
        <v>122</v>
      </c>
      <c r="E2">
        <f>VLOOKUP(A2,'Group Condition'!$A$2:$I$88,7,FALSE)</f>
        <v>0</v>
      </c>
      <c r="F2">
        <v>7</v>
      </c>
      <c r="G2" t="s">
        <v>203</v>
      </c>
      <c r="H2" t="s">
        <v>198</v>
      </c>
      <c r="I2" t="s">
        <v>198</v>
      </c>
      <c r="J2" t="s">
        <v>199</v>
      </c>
      <c r="K2" t="s">
        <v>200</v>
      </c>
      <c r="L2" t="s">
        <v>264</v>
      </c>
      <c r="N2" t="s">
        <v>247</v>
      </c>
    </row>
    <row r="3" spans="1:15" x14ac:dyDescent="0.3">
      <c r="A3" t="s">
        <v>4</v>
      </c>
      <c r="C3" t="s">
        <v>102</v>
      </c>
      <c r="E3">
        <f>VLOOKUP(A3,'Group Condition'!$A$2:$I$88,7,FALSE)</f>
        <v>0</v>
      </c>
      <c r="F3">
        <v>19</v>
      </c>
      <c r="G3" t="s">
        <v>198</v>
      </c>
      <c r="H3" t="s">
        <v>198</v>
      </c>
      <c r="I3" t="s">
        <v>202</v>
      </c>
      <c r="J3" t="s">
        <v>262</v>
      </c>
      <c r="K3" t="s">
        <v>263</v>
      </c>
      <c r="L3" t="s">
        <v>265</v>
      </c>
      <c r="N3" t="s">
        <v>248</v>
      </c>
    </row>
    <row r="4" spans="1:15" hidden="1" x14ac:dyDescent="0.3">
      <c r="A4" t="s">
        <v>5</v>
      </c>
      <c r="C4" t="s">
        <v>110</v>
      </c>
      <c r="E4">
        <f>VLOOKUP(A4,'Group Condition'!$A$2:$I$88,7,FALSE)</f>
        <v>0</v>
      </c>
    </row>
    <row r="5" spans="1:15" hidden="1" x14ac:dyDescent="0.3">
      <c r="A5" t="s">
        <v>6</v>
      </c>
      <c r="C5" t="s">
        <v>104</v>
      </c>
      <c r="E5">
        <f>VLOOKUP(A5,'Group Condition'!$A$2:$I$88,7,FALSE)</f>
        <v>0</v>
      </c>
    </row>
    <row r="6" spans="1:15" hidden="1" x14ac:dyDescent="0.3">
      <c r="A6" t="s">
        <v>7</v>
      </c>
      <c r="C6" t="s">
        <v>114</v>
      </c>
      <c r="E6">
        <f>VLOOKUP(A6,'Group Condition'!$A$2:$I$88,7,FALSE)</f>
        <v>0</v>
      </c>
    </row>
    <row r="7" spans="1:15" hidden="1" x14ac:dyDescent="0.3">
      <c r="A7" t="s">
        <v>8</v>
      </c>
      <c r="C7" t="s">
        <v>101</v>
      </c>
      <c r="E7">
        <f>VLOOKUP(A7,'Group Condition'!$A$2:$I$88,7,FALSE)</f>
        <v>0</v>
      </c>
    </row>
    <row r="8" spans="1:15" hidden="1" x14ac:dyDescent="0.3">
      <c r="A8" t="s">
        <v>9</v>
      </c>
      <c r="C8" t="s">
        <v>93</v>
      </c>
      <c r="E8">
        <f>VLOOKUP(A8,'Group Condition'!$A$2:$I$88,7,FALSE)</f>
        <v>0</v>
      </c>
    </row>
    <row r="9" spans="1:15" x14ac:dyDescent="0.3">
      <c r="A9" t="s">
        <v>25</v>
      </c>
      <c r="C9" t="s">
        <v>112</v>
      </c>
      <c r="E9" t="str">
        <f>VLOOKUP(A9,'Group Condition'!$A$2:$I$88,7,FALSE)</f>
        <v>X</v>
      </c>
      <c r="F9">
        <v>7</v>
      </c>
      <c r="G9" t="s">
        <v>202</v>
      </c>
      <c r="H9" t="s">
        <v>198</v>
      </c>
      <c r="I9" t="s">
        <v>198</v>
      </c>
      <c r="J9" t="s">
        <v>204</v>
      </c>
      <c r="K9" t="s">
        <v>10</v>
      </c>
      <c r="L9" t="s">
        <v>266</v>
      </c>
      <c r="N9" t="s">
        <v>249</v>
      </c>
    </row>
    <row r="10" spans="1:15" x14ac:dyDescent="0.3">
      <c r="A10" t="s">
        <v>35</v>
      </c>
      <c r="C10" t="s">
        <v>124</v>
      </c>
      <c r="E10">
        <f>VLOOKUP(A10,'Group Condition'!$A$2:$I$88,7,FALSE)</f>
        <v>0</v>
      </c>
      <c r="F10">
        <v>22</v>
      </c>
      <c r="G10" t="s">
        <v>202</v>
      </c>
      <c r="H10" t="s">
        <v>203</v>
      </c>
      <c r="I10" t="s">
        <v>202</v>
      </c>
      <c r="J10" t="s">
        <v>207</v>
      </c>
      <c r="K10" t="s">
        <v>208</v>
      </c>
      <c r="L10" t="s">
        <v>267</v>
      </c>
      <c r="M10" t="s">
        <v>206</v>
      </c>
    </row>
    <row r="11" spans="1:15" x14ac:dyDescent="0.3">
      <c r="A11" t="s">
        <v>40</v>
      </c>
      <c r="C11" t="s">
        <v>129</v>
      </c>
      <c r="E11">
        <f>VLOOKUP(A11,'Group Condition'!$A$2:$I$88,7,FALSE)</f>
        <v>0</v>
      </c>
      <c r="F11">
        <v>25</v>
      </c>
      <c r="G11" t="s">
        <v>202</v>
      </c>
      <c r="H11" t="s">
        <v>198</v>
      </c>
      <c r="I11" t="s">
        <v>202</v>
      </c>
      <c r="J11" t="s">
        <v>209</v>
      </c>
      <c r="K11" t="s">
        <v>210</v>
      </c>
      <c r="N11" t="s">
        <v>250</v>
      </c>
    </row>
    <row r="12" spans="1:15" hidden="1" x14ac:dyDescent="0.3">
      <c r="A12" t="s">
        <v>66</v>
      </c>
      <c r="C12" t="s">
        <v>155</v>
      </c>
      <c r="E12" t="str">
        <f>VLOOKUP(A12,'Group Condition'!$A$2:$I$88,7,FALSE)</f>
        <v>X</v>
      </c>
    </row>
    <row r="13" spans="1:15" hidden="1" x14ac:dyDescent="0.3">
      <c r="A13" t="s">
        <v>58</v>
      </c>
      <c r="C13" t="s">
        <v>147</v>
      </c>
      <c r="E13">
        <f>VLOOKUP(A13,'Group Condition'!$A$2:$I$88,7,FALSE)</f>
        <v>0</v>
      </c>
    </row>
    <row r="14" spans="1:15" hidden="1" x14ac:dyDescent="0.3">
      <c r="A14" t="s">
        <v>78</v>
      </c>
      <c r="C14" t="s">
        <v>167</v>
      </c>
      <c r="E14">
        <f>VLOOKUP(A14,'Group Condition'!$A$2:$I$88,7,FALSE)</f>
        <v>0</v>
      </c>
    </row>
    <row r="15" spans="1:15" hidden="1" x14ac:dyDescent="0.3">
      <c r="A15" t="s">
        <v>68</v>
      </c>
      <c r="C15" t="s">
        <v>157</v>
      </c>
      <c r="E15">
        <f>VLOOKUP(A15,'Group Condition'!$A$2:$I$88,7,FALSE)</f>
        <v>0</v>
      </c>
    </row>
    <row r="16" spans="1:15" hidden="1" x14ac:dyDescent="0.3">
      <c r="A16" t="s">
        <v>20</v>
      </c>
      <c r="C16" t="s">
        <v>106</v>
      </c>
      <c r="E16">
        <f>VLOOKUP(A16,'Group Condition'!$A$2:$I$88,7,FALSE)</f>
        <v>0</v>
      </c>
    </row>
    <row r="17" spans="1:14" x14ac:dyDescent="0.3">
      <c r="A17" t="s">
        <v>31</v>
      </c>
      <c r="C17" t="s">
        <v>119</v>
      </c>
      <c r="E17">
        <f>VLOOKUP(A17,'Group Condition'!$A$2:$I$88,7,FALSE)</f>
        <v>0</v>
      </c>
      <c r="F17">
        <v>39</v>
      </c>
      <c r="G17" t="s">
        <v>202</v>
      </c>
      <c r="H17" t="s">
        <v>203</v>
      </c>
      <c r="I17" t="s">
        <v>202</v>
      </c>
      <c r="J17" t="s">
        <v>213</v>
      </c>
      <c r="K17" t="s">
        <v>200</v>
      </c>
      <c r="M17" t="s">
        <v>212</v>
      </c>
      <c r="N17" t="s">
        <v>251</v>
      </c>
    </row>
    <row r="18" spans="1:14" hidden="1" x14ac:dyDescent="0.3">
      <c r="A18" t="s">
        <v>48</v>
      </c>
      <c r="C18" t="s">
        <v>137</v>
      </c>
      <c r="E18">
        <f>VLOOKUP(A18,'Group Condition'!$A$2:$I$88,7,FALSE)</f>
        <v>0</v>
      </c>
    </row>
    <row r="19" spans="1:14" x14ac:dyDescent="0.3">
      <c r="A19" t="s">
        <v>12</v>
      </c>
      <c r="C19" t="s">
        <v>95</v>
      </c>
      <c r="E19">
        <f>VLOOKUP(A19,'Group Condition'!$A$2:$I$88,7,FALSE)</f>
        <v>0</v>
      </c>
      <c r="F19">
        <v>21</v>
      </c>
      <c r="G19" t="s">
        <v>202</v>
      </c>
      <c r="H19" t="s">
        <v>202</v>
      </c>
      <c r="I19" t="s">
        <v>202</v>
      </c>
      <c r="J19" t="s">
        <v>214</v>
      </c>
      <c r="K19" t="s">
        <v>215</v>
      </c>
      <c r="N19" t="s">
        <v>252</v>
      </c>
    </row>
    <row r="20" spans="1:14" x14ac:dyDescent="0.3">
      <c r="A20" t="s">
        <v>22</v>
      </c>
      <c r="C20" t="s">
        <v>108</v>
      </c>
      <c r="E20">
        <f>VLOOKUP(A20,'Group Condition'!$A$2:$I$88,7,FALSE)</f>
        <v>0</v>
      </c>
      <c r="F20">
        <v>19</v>
      </c>
      <c r="G20" t="s">
        <v>202</v>
      </c>
      <c r="H20" t="s">
        <v>203</v>
      </c>
      <c r="I20" t="s">
        <v>202</v>
      </c>
      <c r="J20" t="s">
        <v>216</v>
      </c>
      <c r="K20" t="s">
        <v>10</v>
      </c>
      <c r="N20" t="s">
        <v>256</v>
      </c>
    </row>
    <row r="21" spans="1:14" x14ac:dyDescent="0.3">
      <c r="A21" t="s">
        <v>74</v>
      </c>
      <c r="C21" t="s">
        <v>163</v>
      </c>
      <c r="E21">
        <f>VLOOKUP(A21,'Group Condition'!$A$2:$I$88,7,FALSE)</f>
        <v>0</v>
      </c>
      <c r="F21">
        <v>17</v>
      </c>
      <c r="G21" t="s">
        <v>217</v>
      </c>
      <c r="H21" t="s">
        <v>217</v>
      </c>
      <c r="I21" t="s">
        <v>217</v>
      </c>
      <c r="J21" t="s">
        <v>218</v>
      </c>
      <c r="K21" t="s">
        <v>219</v>
      </c>
      <c r="N21" t="s">
        <v>253</v>
      </c>
    </row>
    <row r="22" spans="1:14" hidden="1" x14ac:dyDescent="0.3">
      <c r="A22" t="s">
        <v>75</v>
      </c>
      <c r="C22" t="s">
        <v>164</v>
      </c>
      <c r="E22">
        <f>VLOOKUP(A22,'Group Condition'!$A$2:$I$88,7,FALSE)</f>
        <v>0</v>
      </c>
    </row>
    <row r="23" spans="1:14" hidden="1" x14ac:dyDescent="0.3">
      <c r="A23" t="s">
        <v>80</v>
      </c>
      <c r="C23" t="s">
        <v>169</v>
      </c>
      <c r="E23">
        <f>VLOOKUP(A23,'Group Condition'!$A$2:$I$88,7,FALSE)</f>
        <v>0</v>
      </c>
    </row>
    <row r="24" spans="1:14" hidden="1" x14ac:dyDescent="0.3">
      <c r="A24" t="s">
        <v>81</v>
      </c>
      <c r="C24" t="s">
        <v>170</v>
      </c>
      <c r="E24">
        <f>VLOOKUP(A24,'Group Condition'!$A$2:$I$88,7,FALSE)</f>
        <v>0</v>
      </c>
    </row>
    <row r="25" spans="1:14" x14ac:dyDescent="0.3">
      <c r="A25" t="s">
        <v>36</v>
      </c>
      <c r="C25" t="s">
        <v>125</v>
      </c>
      <c r="E25">
        <f>VLOOKUP(A25,'Group Condition'!$A$2:$I$88,7,FALSE)</f>
        <v>0</v>
      </c>
      <c r="F25">
        <v>21</v>
      </c>
      <c r="G25" t="s">
        <v>202</v>
      </c>
      <c r="H25" t="s">
        <v>203</v>
      </c>
      <c r="I25" t="s">
        <v>202</v>
      </c>
      <c r="J25" t="s">
        <v>78</v>
      </c>
      <c r="K25" t="s">
        <v>220</v>
      </c>
      <c r="N25" t="s">
        <v>254</v>
      </c>
    </row>
    <row r="26" spans="1:14" hidden="1" x14ac:dyDescent="0.3">
      <c r="A26" t="s">
        <v>17</v>
      </c>
      <c r="C26" t="s">
        <v>100</v>
      </c>
      <c r="E26">
        <f>VLOOKUP(A26,'Group Condition'!$A$2:$I$88,7,FALSE)</f>
        <v>0</v>
      </c>
    </row>
    <row r="27" spans="1:14" x14ac:dyDescent="0.3">
      <c r="A27" t="s">
        <v>79</v>
      </c>
      <c r="C27" t="s">
        <v>168</v>
      </c>
      <c r="E27">
        <f>VLOOKUP(A27,'Group Condition'!$A$2:$I$88,7,FALSE)</f>
        <v>0</v>
      </c>
      <c r="F27">
        <v>49</v>
      </c>
      <c r="G27" t="s">
        <v>217</v>
      </c>
      <c r="H27" t="s">
        <v>217</v>
      </c>
      <c r="I27" t="s">
        <v>217</v>
      </c>
      <c r="J27" t="s">
        <v>221</v>
      </c>
      <c r="K27" t="s">
        <v>222</v>
      </c>
      <c r="N27" t="s">
        <v>255</v>
      </c>
    </row>
    <row r="28" spans="1:14" hidden="1" x14ac:dyDescent="0.3">
      <c r="A28" t="s">
        <v>42</v>
      </c>
      <c r="C28" t="s">
        <v>131</v>
      </c>
      <c r="E28">
        <f>VLOOKUP(A28,'Group Condition'!$A$2:$I$88,7,FALSE)</f>
        <v>0</v>
      </c>
    </row>
    <row r="29" spans="1:14" hidden="1" x14ac:dyDescent="0.3">
      <c r="A29" t="s">
        <v>63</v>
      </c>
      <c r="C29" t="s">
        <v>152</v>
      </c>
      <c r="E29">
        <f>VLOOKUP(A29,'Group Condition'!$A$2:$I$88,7,FALSE)</f>
        <v>0</v>
      </c>
    </row>
    <row r="30" spans="1:14" hidden="1" x14ac:dyDescent="0.3">
      <c r="A30" t="s">
        <v>61</v>
      </c>
      <c r="C30" t="s">
        <v>150</v>
      </c>
      <c r="E30">
        <f>VLOOKUP(A30,'Group Condition'!$A$2:$I$88,7,FALSE)</f>
        <v>0</v>
      </c>
    </row>
    <row r="31" spans="1:14" hidden="1" x14ac:dyDescent="0.3">
      <c r="A31" t="s">
        <v>88</v>
      </c>
      <c r="C31" t="s">
        <v>177</v>
      </c>
      <c r="E31">
        <f>VLOOKUP(A31,'Group Condition'!$A$2:$I$88,7,FALSE)</f>
        <v>0</v>
      </c>
    </row>
    <row r="32" spans="1:14" hidden="1" x14ac:dyDescent="0.3">
      <c r="A32" t="s">
        <v>52</v>
      </c>
      <c r="C32" t="s">
        <v>141</v>
      </c>
      <c r="E32">
        <f>VLOOKUP(A32,'Group Condition'!$A$2:$I$88,7,FALSE)</f>
        <v>0</v>
      </c>
    </row>
    <row r="33" spans="1:14" hidden="1" x14ac:dyDescent="0.3">
      <c r="A33" t="s">
        <v>69</v>
      </c>
      <c r="C33" t="s">
        <v>158</v>
      </c>
      <c r="E33" t="str">
        <f>VLOOKUP(A33,'Group Condition'!$A$2:$I$88,7,FALSE)</f>
        <v>X</v>
      </c>
    </row>
    <row r="34" spans="1:14" hidden="1" x14ac:dyDescent="0.3">
      <c r="A34" t="s">
        <v>62</v>
      </c>
      <c r="C34" t="s">
        <v>151</v>
      </c>
      <c r="E34">
        <f>VLOOKUP(A34,'Group Condition'!$A$2:$I$88,7,FALSE)</f>
        <v>0</v>
      </c>
    </row>
    <row r="35" spans="1:14" x14ac:dyDescent="0.3">
      <c r="A35" t="s">
        <v>10</v>
      </c>
      <c r="C35" t="s">
        <v>92</v>
      </c>
      <c r="E35">
        <f>VLOOKUP(A35,'Group Condition'!$A$2:$I$88,7,FALSE)</f>
        <v>0</v>
      </c>
      <c r="F35">
        <v>28</v>
      </c>
      <c r="G35" t="s">
        <v>203</v>
      </c>
      <c r="H35" t="s">
        <v>203</v>
      </c>
      <c r="I35" t="s">
        <v>198</v>
      </c>
      <c r="J35" t="s">
        <v>224</v>
      </c>
      <c r="K35" t="s">
        <v>225</v>
      </c>
      <c r="M35" t="s">
        <v>223</v>
      </c>
    </row>
    <row r="36" spans="1:14" hidden="1" x14ac:dyDescent="0.3">
      <c r="A36" t="s">
        <v>76</v>
      </c>
      <c r="C36" t="s">
        <v>165</v>
      </c>
      <c r="E36">
        <f>VLOOKUP(A36,'Group Condition'!$A$2:$I$88,7,FALSE)</f>
        <v>0</v>
      </c>
    </row>
    <row r="37" spans="1:14" hidden="1" x14ac:dyDescent="0.3">
      <c r="A37" t="s">
        <v>56</v>
      </c>
      <c r="C37" t="s">
        <v>145</v>
      </c>
      <c r="E37">
        <f>VLOOKUP(A37,'Group Condition'!$A$2:$I$88,7,FALSE)</f>
        <v>0</v>
      </c>
    </row>
    <row r="38" spans="1:14" hidden="1" x14ac:dyDescent="0.3">
      <c r="A38" t="s">
        <v>87</v>
      </c>
      <c r="C38" t="s">
        <v>176</v>
      </c>
      <c r="E38">
        <f>VLOOKUP(A38,'Group Condition'!$A$2:$I$88,7,FALSE)</f>
        <v>0</v>
      </c>
    </row>
    <row r="39" spans="1:14" x14ac:dyDescent="0.3">
      <c r="A39" t="s">
        <v>83</v>
      </c>
      <c r="C39" t="s">
        <v>172</v>
      </c>
      <c r="E39">
        <f>VLOOKUP(A39,'Group Condition'!$A$2:$I$88,7,FALSE)</f>
        <v>0</v>
      </c>
      <c r="F39">
        <v>5</v>
      </c>
      <c r="G39" t="s">
        <v>217</v>
      </c>
      <c r="H39" t="s">
        <v>217</v>
      </c>
      <c r="I39" t="s">
        <v>217</v>
      </c>
      <c r="J39" t="s">
        <v>226</v>
      </c>
      <c r="K39" t="s">
        <v>227</v>
      </c>
    </row>
    <row r="40" spans="1:14" x14ac:dyDescent="0.3">
      <c r="A40" t="s">
        <v>84</v>
      </c>
      <c r="C40" t="s">
        <v>173</v>
      </c>
      <c r="E40">
        <f>VLOOKUP(A40,'Group Condition'!$A$2:$I$88,7,FALSE)</f>
        <v>0</v>
      </c>
      <c r="F40">
        <v>5</v>
      </c>
      <c r="G40" t="s">
        <v>217</v>
      </c>
      <c r="H40" t="s">
        <v>217</v>
      </c>
      <c r="I40" t="s">
        <v>217</v>
      </c>
      <c r="J40" t="s">
        <v>228</v>
      </c>
      <c r="K40" t="s">
        <v>229</v>
      </c>
    </row>
    <row r="41" spans="1:14" hidden="1" x14ac:dyDescent="0.3">
      <c r="A41" t="s">
        <v>21</v>
      </c>
      <c r="C41" t="s">
        <v>107</v>
      </c>
      <c r="E41">
        <f>VLOOKUP(A41,'Group Condition'!$A$2:$I$88,7,FALSE)</f>
        <v>0</v>
      </c>
    </row>
    <row r="42" spans="1:14" hidden="1" x14ac:dyDescent="0.3">
      <c r="A42" t="s">
        <v>41</v>
      </c>
      <c r="C42" t="s">
        <v>130</v>
      </c>
      <c r="E42">
        <f>VLOOKUP(A42,'Group Condition'!$A$2:$I$88,7,FALSE)</f>
        <v>0</v>
      </c>
    </row>
    <row r="43" spans="1:14" hidden="1" x14ac:dyDescent="0.3">
      <c r="A43" t="s">
        <v>24</v>
      </c>
      <c r="C43" t="s">
        <v>111</v>
      </c>
      <c r="E43">
        <f>VLOOKUP(A43,'Group Condition'!$A$2:$I$88,7,FALSE)</f>
        <v>0</v>
      </c>
      <c r="F43">
        <v>10</v>
      </c>
      <c r="G43" t="s">
        <v>198</v>
      </c>
      <c r="H43" t="s">
        <v>198</v>
      </c>
      <c r="I43" t="s">
        <v>202</v>
      </c>
      <c r="J43" t="s">
        <v>230</v>
      </c>
      <c r="K43" t="s">
        <v>231</v>
      </c>
      <c r="L43" t="s">
        <v>232</v>
      </c>
      <c r="N43" t="s">
        <v>257</v>
      </c>
    </row>
    <row r="44" spans="1:14" hidden="1" x14ac:dyDescent="0.3">
      <c r="A44" t="s">
        <v>53</v>
      </c>
      <c r="C44" t="s">
        <v>142</v>
      </c>
      <c r="E44">
        <f>VLOOKUP(A44,'Group Condition'!$A$2:$I$88,7,FALSE)</f>
        <v>0</v>
      </c>
    </row>
    <row r="45" spans="1:14" hidden="1" x14ac:dyDescent="0.3">
      <c r="A45" t="s">
        <v>72</v>
      </c>
      <c r="C45" t="s">
        <v>161</v>
      </c>
      <c r="E45">
        <f>VLOOKUP(A45,'Group Condition'!$A$2:$I$88,7,FALSE)</f>
        <v>0</v>
      </c>
    </row>
    <row r="46" spans="1:14" hidden="1" x14ac:dyDescent="0.3">
      <c r="A46" t="s">
        <v>34</v>
      </c>
      <c r="C46" t="s">
        <v>123</v>
      </c>
      <c r="E46">
        <f>VLOOKUP(A46,'Group Condition'!$A$2:$I$88,7,FALSE)</f>
        <v>0</v>
      </c>
    </row>
    <row r="47" spans="1:14" hidden="1" x14ac:dyDescent="0.3">
      <c r="A47" t="s">
        <v>65</v>
      </c>
      <c r="C47" t="s">
        <v>154</v>
      </c>
      <c r="E47">
        <f>VLOOKUP(A47,'Group Condition'!$A$2:$I$88,7,FALSE)</f>
        <v>0</v>
      </c>
    </row>
    <row r="48" spans="1:14" hidden="1" x14ac:dyDescent="0.3">
      <c r="A48" t="s">
        <v>28</v>
      </c>
      <c r="C48" t="s">
        <v>116</v>
      </c>
      <c r="E48">
        <f>VLOOKUP(A48,'Group Condition'!$A$2:$I$88,7,FALSE)</f>
        <v>0</v>
      </c>
    </row>
    <row r="49" spans="1:14" hidden="1" x14ac:dyDescent="0.3">
      <c r="A49" t="s">
        <v>67</v>
      </c>
      <c r="C49" t="s">
        <v>156</v>
      </c>
      <c r="E49">
        <f>VLOOKUP(A49,'Group Condition'!$A$2:$I$88,7,FALSE)</f>
        <v>0</v>
      </c>
    </row>
    <row r="50" spans="1:14" hidden="1" x14ac:dyDescent="0.3">
      <c r="A50" t="s">
        <v>23</v>
      </c>
      <c r="C50" t="s">
        <v>109</v>
      </c>
      <c r="E50">
        <f>VLOOKUP(A50,'Group Condition'!$A$2:$I$88,7,FALSE)</f>
        <v>0</v>
      </c>
    </row>
    <row r="51" spans="1:14" hidden="1" x14ac:dyDescent="0.3">
      <c r="A51" t="s">
        <v>47</v>
      </c>
      <c r="C51" t="s">
        <v>136</v>
      </c>
      <c r="E51">
        <f>VLOOKUP(A51,'Group Condition'!$A$2:$I$88,7,FALSE)</f>
        <v>0</v>
      </c>
    </row>
    <row r="52" spans="1:14" hidden="1" x14ac:dyDescent="0.3">
      <c r="A52" t="s">
        <v>18</v>
      </c>
      <c r="C52" t="s">
        <v>103</v>
      </c>
      <c r="E52">
        <f>VLOOKUP(A52,'Group Condition'!$A$2:$I$88,7,FALSE)</f>
        <v>0</v>
      </c>
    </row>
    <row r="53" spans="1:14" hidden="1" x14ac:dyDescent="0.3">
      <c r="A53" t="s">
        <v>50</v>
      </c>
      <c r="C53" t="s">
        <v>139</v>
      </c>
      <c r="E53">
        <f>VLOOKUP(A53,'Group Condition'!$A$2:$I$88,7,FALSE)</f>
        <v>0</v>
      </c>
    </row>
    <row r="54" spans="1:14" hidden="1" x14ac:dyDescent="0.3">
      <c r="A54" t="s">
        <v>73</v>
      </c>
      <c r="C54" t="s">
        <v>162</v>
      </c>
      <c r="E54">
        <f>VLOOKUP(A54,'Group Condition'!$A$2:$I$88,7,FALSE)</f>
        <v>0</v>
      </c>
    </row>
    <row r="55" spans="1:14" hidden="1" x14ac:dyDescent="0.3">
      <c r="A55" t="s">
        <v>19</v>
      </c>
      <c r="C55" t="s">
        <v>105</v>
      </c>
      <c r="E55">
        <f>VLOOKUP(A55,'Group Condition'!$A$2:$I$88,7,FALSE)</f>
        <v>0</v>
      </c>
    </row>
    <row r="56" spans="1:14" hidden="1" x14ac:dyDescent="0.3">
      <c r="A56" t="s">
        <v>85</v>
      </c>
      <c r="C56" t="s">
        <v>174</v>
      </c>
      <c r="E56">
        <f>VLOOKUP(A56,'Group Condition'!$A$2:$I$88,7,FALSE)</f>
        <v>0</v>
      </c>
    </row>
    <row r="57" spans="1:14" hidden="1" x14ac:dyDescent="0.3">
      <c r="A57" t="s">
        <v>82</v>
      </c>
      <c r="C57" t="s">
        <v>171</v>
      </c>
      <c r="E57">
        <f>VLOOKUP(A57,'Group Condition'!$A$2:$I$88,7,FALSE)</f>
        <v>0</v>
      </c>
    </row>
    <row r="58" spans="1:14" x14ac:dyDescent="0.3">
      <c r="A58" t="s">
        <v>55</v>
      </c>
      <c r="C58" t="s">
        <v>144</v>
      </c>
      <c r="E58">
        <f>VLOOKUP(A58,'Group Condition'!$A$2:$I$88,7,FALSE)</f>
        <v>0</v>
      </c>
    </row>
    <row r="59" spans="1:14" hidden="1" x14ac:dyDescent="0.3">
      <c r="A59" t="s">
        <v>29</v>
      </c>
      <c r="C59" t="s">
        <v>117</v>
      </c>
      <c r="E59">
        <f>VLOOKUP(A59,'Group Condition'!$A$2:$I$88,7,FALSE)</f>
        <v>0</v>
      </c>
    </row>
    <row r="60" spans="1:14" hidden="1" x14ac:dyDescent="0.3">
      <c r="A60" t="s">
        <v>49</v>
      </c>
      <c r="C60" t="s">
        <v>138</v>
      </c>
      <c r="E60">
        <f>VLOOKUP(A60,'Group Condition'!$A$2:$I$88,7,FALSE)</f>
        <v>0</v>
      </c>
    </row>
    <row r="61" spans="1:14" hidden="1" x14ac:dyDescent="0.3">
      <c r="A61" t="s">
        <v>70</v>
      </c>
      <c r="C61" t="s">
        <v>159</v>
      </c>
      <c r="E61" t="str">
        <f>VLOOKUP(A61,'Group Condition'!$A$2:$I$88,7,FALSE)</f>
        <v>X</v>
      </c>
      <c r="F61">
        <v>7</v>
      </c>
      <c r="G61" t="s">
        <v>217</v>
      </c>
      <c r="H61" t="s">
        <v>217</v>
      </c>
      <c r="I61" t="s">
        <v>217</v>
      </c>
      <c r="J61" t="s">
        <v>233</v>
      </c>
      <c r="K61" t="s">
        <v>234</v>
      </c>
      <c r="L61" t="s">
        <v>235</v>
      </c>
      <c r="N61" t="s">
        <v>258</v>
      </c>
    </row>
    <row r="62" spans="1:14" hidden="1" x14ac:dyDescent="0.3">
      <c r="A62" t="s">
        <v>30</v>
      </c>
      <c r="C62" t="s">
        <v>118</v>
      </c>
      <c r="E62">
        <f>VLOOKUP(A62,'Group Condition'!$A$2:$I$88,7,FALSE)</f>
        <v>0</v>
      </c>
    </row>
    <row r="63" spans="1:14" hidden="1" x14ac:dyDescent="0.3">
      <c r="A63" t="s">
        <v>89</v>
      </c>
      <c r="C63" t="s">
        <v>178</v>
      </c>
      <c r="E63">
        <f>VLOOKUP(A63,'Group Condition'!$A$2:$I$88,7,FALSE)</f>
        <v>0</v>
      </c>
    </row>
    <row r="64" spans="1:14" hidden="1" x14ac:dyDescent="0.3">
      <c r="A64" t="s">
        <v>57</v>
      </c>
      <c r="C64" t="s">
        <v>146</v>
      </c>
      <c r="E64">
        <f>VLOOKUP(A64,'Group Condition'!$A$2:$I$88,7,FALSE)</f>
        <v>0</v>
      </c>
    </row>
    <row r="65" spans="1:11" hidden="1" x14ac:dyDescent="0.3">
      <c r="A65" t="s">
        <v>46</v>
      </c>
      <c r="C65" t="s">
        <v>135</v>
      </c>
      <c r="E65">
        <f>VLOOKUP(A65,'Group Condition'!$A$2:$I$88,7,FALSE)</f>
        <v>0</v>
      </c>
    </row>
    <row r="66" spans="1:11" x14ac:dyDescent="0.3">
      <c r="A66" t="s">
        <v>32</v>
      </c>
      <c r="C66" t="s">
        <v>120</v>
      </c>
      <c r="E66">
        <f>VLOOKUP(A66,'Group Condition'!$A$2:$I$88,7,FALSE)</f>
        <v>0</v>
      </c>
      <c r="F66">
        <v>18</v>
      </c>
      <c r="G66" t="s">
        <v>202</v>
      </c>
      <c r="H66" t="s">
        <v>198</v>
      </c>
      <c r="I66" t="s">
        <v>202</v>
      </c>
      <c r="J66" t="s">
        <v>236</v>
      </c>
      <c r="K66" t="s">
        <v>200</v>
      </c>
    </row>
    <row r="67" spans="1:11" hidden="1" x14ac:dyDescent="0.3">
      <c r="A67" t="s">
        <v>64</v>
      </c>
      <c r="C67" t="s">
        <v>153</v>
      </c>
      <c r="E67" t="str">
        <f>VLOOKUP(A67,'Group Condition'!$A$2:$I$88,7,FALSE)</f>
        <v>X</v>
      </c>
    </row>
    <row r="68" spans="1:11" hidden="1" x14ac:dyDescent="0.3">
      <c r="A68" t="s">
        <v>54</v>
      </c>
      <c r="C68" t="s">
        <v>143</v>
      </c>
      <c r="E68">
        <f>VLOOKUP(A68,'Group Condition'!$A$2:$I$88,7,FALSE)</f>
        <v>0</v>
      </c>
    </row>
    <row r="69" spans="1:11" hidden="1" x14ac:dyDescent="0.3">
      <c r="A69" t="s">
        <v>77</v>
      </c>
      <c r="C69" t="s">
        <v>166</v>
      </c>
      <c r="E69" t="str">
        <f>VLOOKUP(A69,'Group Condition'!$A$2:$I$88,7,FALSE)</f>
        <v>X</v>
      </c>
    </row>
    <row r="70" spans="1:11" hidden="1" x14ac:dyDescent="0.3">
      <c r="A70" t="s">
        <v>86</v>
      </c>
      <c r="C70" t="s">
        <v>175</v>
      </c>
      <c r="E70">
        <f>VLOOKUP(A70,'Group Condition'!$A$2:$I$88,7,FALSE)</f>
        <v>0</v>
      </c>
    </row>
    <row r="71" spans="1:11" hidden="1" x14ac:dyDescent="0.3">
      <c r="A71" t="s">
        <v>26</v>
      </c>
      <c r="C71" t="s">
        <v>113</v>
      </c>
      <c r="E71">
        <f>VLOOKUP(A71,'Group Condition'!$A$2:$I$88,7,FALSE)</f>
        <v>0</v>
      </c>
    </row>
    <row r="72" spans="1:11" x14ac:dyDescent="0.3">
      <c r="A72" t="s">
        <v>71</v>
      </c>
      <c r="C72" t="s">
        <v>160</v>
      </c>
      <c r="E72">
        <f>VLOOKUP(A72,'Group Condition'!$A$2:$I$88,7,FALSE)</f>
        <v>0</v>
      </c>
    </row>
    <row r="73" spans="1:11" hidden="1" x14ac:dyDescent="0.3">
      <c r="A73" t="s">
        <v>27</v>
      </c>
      <c r="C73" t="s">
        <v>115</v>
      </c>
      <c r="E73">
        <f>VLOOKUP(A73,'Group Condition'!$A$2:$I$88,7,FALSE)</f>
        <v>0</v>
      </c>
    </row>
    <row r="74" spans="1:11" x14ac:dyDescent="0.3">
      <c r="A74" t="s">
        <v>59</v>
      </c>
      <c r="C74" t="s">
        <v>148</v>
      </c>
      <c r="E74">
        <f>VLOOKUP(A74,'Group Condition'!$A$2:$I$88,7,FALSE)</f>
        <v>0</v>
      </c>
    </row>
    <row r="75" spans="1:11" hidden="1" x14ac:dyDescent="0.3">
      <c r="A75" t="s">
        <v>45</v>
      </c>
      <c r="C75" t="s">
        <v>134</v>
      </c>
      <c r="E75">
        <f>VLOOKUP(A75,'Group Condition'!$A$2:$I$88,7,FALSE)</f>
        <v>0</v>
      </c>
    </row>
    <row r="76" spans="1:11" hidden="1" x14ac:dyDescent="0.3">
      <c r="A76" t="s">
        <v>44</v>
      </c>
      <c r="C76" t="s">
        <v>133</v>
      </c>
      <c r="E76">
        <f>VLOOKUP(A76,'Group Condition'!$A$2:$I$88,7,FALSE)</f>
        <v>0</v>
      </c>
    </row>
    <row r="77" spans="1:11" x14ac:dyDescent="0.3">
      <c r="A77" t="s">
        <v>37</v>
      </c>
      <c r="C77" t="s">
        <v>126</v>
      </c>
      <c r="E77">
        <f>VLOOKUP(A77,'Group Condition'!$A$2:$I$88,7,FALSE)</f>
        <v>0</v>
      </c>
      <c r="F77">
        <v>35</v>
      </c>
      <c r="G77" t="s">
        <v>202</v>
      </c>
      <c r="H77" t="s">
        <v>203</v>
      </c>
      <c r="I77" t="s">
        <v>203</v>
      </c>
      <c r="J77" t="s">
        <v>237</v>
      </c>
      <c r="K77" t="s">
        <v>238</v>
      </c>
    </row>
    <row r="78" spans="1:11" x14ac:dyDescent="0.3">
      <c r="A78" t="s">
        <v>14</v>
      </c>
      <c r="C78" t="s">
        <v>97</v>
      </c>
      <c r="E78" t="str">
        <f>VLOOKUP(A78,'Group Condition'!$A$2:$I$88,7,FALSE)</f>
        <v>X</v>
      </c>
      <c r="F78">
        <v>20</v>
      </c>
      <c r="G78" t="s">
        <v>202</v>
      </c>
      <c r="H78" t="s">
        <v>203</v>
      </c>
      <c r="I78" t="s">
        <v>203</v>
      </c>
      <c r="J78" t="s">
        <v>239</v>
      </c>
      <c r="K78" t="s">
        <v>240</v>
      </c>
    </row>
    <row r="79" spans="1:11" hidden="1" x14ac:dyDescent="0.3">
      <c r="A79" t="s">
        <v>38</v>
      </c>
      <c r="C79" t="s">
        <v>127</v>
      </c>
    </row>
    <row r="80" spans="1:11" x14ac:dyDescent="0.3">
      <c r="A80" t="s">
        <v>33</v>
      </c>
      <c r="C80" t="s">
        <v>121</v>
      </c>
      <c r="E80">
        <f>VLOOKUP(A80,'Group Condition'!$A$2:$I$88,7,FALSE)</f>
        <v>0</v>
      </c>
      <c r="F80">
        <v>2</v>
      </c>
      <c r="G80" t="s">
        <v>202</v>
      </c>
      <c r="H80" t="s">
        <v>202</v>
      </c>
      <c r="I80" t="s">
        <v>241</v>
      </c>
      <c r="J80" t="s">
        <v>230</v>
      </c>
      <c r="K80" t="s">
        <v>242</v>
      </c>
    </row>
    <row r="81" spans="1:14" hidden="1" x14ac:dyDescent="0.3">
      <c r="A81" t="s">
        <v>60</v>
      </c>
      <c r="C81" t="s">
        <v>149</v>
      </c>
      <c r="E81">
        <f>VLOOKUP(A81,'Group Condition'!$A$2:$I$88,7,FALSE)</f>
        <v>0</v>
      </c>
    </row>
    <row r="82" spans="1:14" hidden="1" x14ac:dyDescent="0.3">
      <c r="A82" t="s">
        <v>11</v>
      </c>
      <c r="C82" t="s">
        <v>94</v>
      </c>
      <c r="E82">
        <f>VLOOKUP(A82,'Group Condition'!$A$2:$I$88,7,FALSE)</f>
        <v>0</v>
      </c>
    </row>
    <row r="83" spans="1:14" hidden="1" x14ac:dyDescent="0.3">
      <c r="A83" t="s">
        <v>13</v>
      </c>
      <c r="C83" t="s">
        <v>96</v>
      </c>
      <c r="E83">
        <f>VLOOKUP(A83,'Group Condition'!$A$2:$I$88,7,FALSE)</f>
        <v>0</v>
      </c>
      <c r="F83">
        <v>19</v>
      </c>
      <c r="G83" t="s">
        <v>202</v>
      </c>
      <c r="H83" t="s">
        <v>198</v>
      </c>
      <c r="I83" t="s">
        <v>202</v>
      </c>
      <c r="J83" t="s">
        <v>243</v>
      </c>
      <c r="K83" t="s">
        <v>244</v>
      </c>
      <c r="L83" t="s">
        <v>245</v>
      </c>
      <c r="N83" t="s">
        <v>259</v>
      </c>
    </row>
    <row r="84" spans="1:14" hidden="1" x14ac:dyDescent="0.3">
      <c r="A84" t="s">
        <v>15</v>
      </c>
      <c r="C84" t="s">
        <v>98</v>
      </c>
      <c r="E84">
        <f>VLOOKUP(A84,'Group Condition'!$A$2:$I$88,7,FALSE)</f>
        <v>0</v>
      </c>
    </row>
    <row r="85" spans="1:14" hidden="1" x14ac:dyDescent="0.3">
      <c r="A85" t="s">
        <v>51</v>
      </c>
      <c r="C85" t="s">
        <v>140</v>
      </c>
      <c r="E85">
        <f>VLOOKUP(A85,'Group Condition'!$A$2:$I$88,7,FALSE)</f>
        <v>0</v>
      </c>
    </row>
    <row r="86" spans="1:14" hidden="1" x14ac:dyDescent="0.3">
      <c r="A86" t="s">
        <v>16</v>
      </c>
      <c r="C86" t="s">
        <v>99</v>
      </c>
      <c r="E86">
        <f>VLOOKUP(A86,'Group Condition'!$A$2:$I$88,7,FALSE)</f>
        <v>0</v>
      </c>
    </row>
    <row r="87" spans="1:14" hidden="1" x14ac:dyDescent="0.3">
      <c r="A87" t="s">
        <v>39</v>
      </c>
      <c r="C87" t="s">
        <v>128</v>
      </c>
      <c r="E87">
        <f>VLOOKUP(A87,'Group Condition'!$A$2:$I$88,7,FALSE)</f>
        <v>0</v>
      </c>
    </row>
    <row r="88" spans="1:14" hidden="1" x14ac:dyDescent="0.3">
      <c r="A88" t="s">
        <v>43</v>
      </c>
      <c r="C88" t="s">
        <v>132</v>
      </c>
      <c r="E88">
        <f>VLOOKUP(A88,'Group Condition'!$A$2:$I$88,7,FALSE)</f>
        <v>0</v>
      </c>
    </row>
  </sheetData>
  <autoFilter ref="A1:L88">
    <filterColumn colId="4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zoomScaleNormal="100" workbookViewId="0">
      <pane ySplit="1" topLeftCell="A2" activePane="bottomLeft" state="frozen"/>
      <selection pane="bottomLeft" activeCell="E18" sqref="E18"/>
    </sheetView>
  </sheetViews>
  <sheetFormatPr defaultRowHeight="14.4" x14ac:dyDescent="0.3"/>
  <cols>
    <col min="1" max="1" width="6" bestFit="1" customWidth="1"/>
    <col min="2" max="2" width="3" bestFit="1" customWidth="1"/>
    <col min="3" max="3" width="23" customWidth="1"/>
    <col min="4" max="4" width="6" bestFit="1" customWidth="1"/>
    <col min="5" max="5" width="9.33203125" style="34" bestFit="1" customWidth="1"/>
    <col min="6" max="6" width="8.21875" style="34" hidden="1" customWidth="1"/>
    <col min="7" max="7" width="8.109375" style="34" hidden="1" customWidth="1"/>
    <col min="8" max="8" width="7.33203125" style="34" hidden="1" customWidth="1"/>
    <col min="9" max="9" width="7.6640625" style="34" hidden="1" customWidth="1"/>
    <col min="10" max="15" width="12.21875" style="13" customWidth="1"/>
    <col min="16" max="16" width="12.21875" customWidth="1"/>
  </cols>
  <sheetData>
    <row r="1" spans="1:16" x14ac:dyDescent="0.3">
      <c r="A1" t="s">
        <v>90</v>
      </c>
      <c r="B1" t="s">
        <v>409</v>
      </c>
      <c r="C1" t="s">
        <v>179</v>
      </c>
      <c r="D1" t="s">
        <v>394</v>
      </c>
      <c r="E1" s="34" t="s">
        <v>205</v>
      </c>
      <c r="F1" s="34" t="s">
        <v>390</v>
      </c>
      <c r="G1" s="34" t="s">
        <v>0</v>
      </c>
      <c r="H1" s="34" t="s">
        <v>91</v>
      </c>
      <c r="I1" s="34" t="s">
        <v>1</v>
      </c>
      <c r="J1" s="13" t="s">
        <v>402</v>
      </c>
      <c r="K1" s="13" t="s">
        <v>400</v>
      </c>
      <c r="L1" s="13" t="s">
        <v>401</v>
      </c>
      <c r="M1" s="13" t="s">
        <v>403</v>
      </c>
      <c r="N1" s="13" t="s">
        <v>397</v>
      </c>
      <c r="O1" s="13" t="s">
        <v>399</v>
      </c>
      <c r="P1" t="s">
        <v>205</v>
      </c>
    </row>
    <row r="2" spans="1:16" x14ac:dyDescent="0.3">
      <c r="A2" t="s">
        <v>5</v>
      </c>
      <c r="B2">
        <v>19</v>
      </c>
      <c r="C2" t="s">
        <v>110</v>
      </c>
      <c r="D2" t="str">
        <f t="shared" ref="D2:D33" si="0">IF(F2="X","H",IF(G2="X","L",IF(H2="X","C","G")))</f>
        <v>L</v>
      </c>
      <c r="E2" s="34" t="str">
        <f>IF('Group Condition'!J2="","",'Group Condition'!J2)</f>
        <v>worse</v>
      </c>
      <c r="F2" s="34">
        <f>'Group Condition'!D2</f>
        <v>0</v>
      </c>
      <c r="G2" s="34" t="str">
        <f>'Group Condition'!E2</f>
        <v>X</v>
      </c>
      <c r="H2" s="34">
        <f>'Group Condition'!G2</f>
        <v>0</v>
      </c>
      <c r="I2" s="34" t="str">
        <f>'Group Condition'!I2</f>
        <v/>
      </c>
    </row>
    <row r="3" spans="1:16" x14ac:dyDescent="0.3">
      <c r="A3" t="s">
        <v>86</v>
      </c>
      <c r="B3">
        <v>85</v>
      </c>
      <c r="C3" t="s">
        <v>175</v>
      </c>
      <c r="D3" t="str">
        <f t="shared" si="0"/>
        <v>G</v>
      </c>
      <c r="E3" s="34" t="str">
        <f>IF('Group Condition'!J3="","",'Group Condition'!J3)</f>
        <v>worse</v>
      </c>
      <c r="F3" s="34">
        <f>'Group Condition'!D3</f>
        <v>0</v>
      </c>
      <c r="G3" s="34">
        <f>'Group Condition'!E3</f>
        <v>0</v>
      </c>
      <c r="H3" s="34">
        <f>'Group Condition'!G3</f>
        <v>0</v>
      </c>
      <c r="I3" s="34" t="str">
        <f>'Group Condition'!I3</f>
        <v>X</v>
      </c>
      <c r="J3"/>
      <c r="K3"/>
      <c r="L3"/>
      <c r="M3"/>
      <c r="N3"/>
      <c r="O3"/>
    </row>
    <row r="4" spans="1:16" x14ac:dyDescent="0.3">
      <c r="A4" t="s">
        <v>78</v>
      </c>
      <c r="B4">
        <v>77</v>
      </c>
      <c r="C4" t="s">
        <v>167</v>
      </c>
      <c r="D4" t="str">
        <f t="shared" si="0"/>
        <v>G</v>
      </c>
      <c r="E4" s="34" t="str">
        <f>IF('Group Condition'!J4="","",'Group Condition'!J4)</f>
        <v>better</v>
      </c>
      <c r="F4" s="34">
        <f>'Group Condition'!D4</f>
        <v>0</v>
      </c>
      <c r="G4" s="34">
        <f>'Group Condition'!E4</f>
        <v>0</v>
      </c>
      <c r="H4" s="34">
        <f>'Group Condition'!G4</f>
        <v>0</v>
      </c>
      <c r="I4" s="34" t="str">
        <f>'Group Condition'!I4</f>
        <v>X</v>
      </c>
      <c r="P4" t="s">
        <v>410</v>
      </c>
    </row>
    <row r="5" spans="1:16" x14ac:dyDescent="0.3">
      <c r="A5" t="s">
        <v>75</v>
      </c>
      <c r="B5">
        <v>73</v>
      </c>
      <c r="C5" t="s">
        <v>164</v>
      </c>
      <c r="D5" t="str">
        <f t="shared" si="0"/>
        <v>G</v>
      </c>
      <c r="E5" s="34" t="str">
        <f>IF('Group Condition'!J5="","",'Group Condition'!J5)</f>
        <v>better</v>
      </c>
      <c r="F5" s="34">
        <f>'Group Condition'!D5</f>
        <v>0</v>
      </c>
      <c r="G5" s="34">
        <f>'Group Condition'!E5</f>
        <v>0</v>
      </c>
      <c r="H5" s="34">
        <f>'Group Condition'!G5</f>
        <v>0</v>
      </c>
      <c r="I5" s="34" t="str">
        <f>'Group Condition'!I5</f>
        <v>X</v>
      </c>
      <c r="J5"/>
      <c r="K5"/>
      <c r="L5"/>
      <c r="M5"/>
      <c r="N5"/>
      <c r="O5"/>
      <c r="P5" t="s">
        <v>410</v>
      </c>
    </row>
    <row r="6" spans="1:16" x14ac:dyDescent="0.3">
      <c r="A6" t="s">
        <v>67</v>
      </c>
      <c r="B6">
        <v>65</v>
      </c>
      <c r="C6" t="s">
        <v>156</v>
      </c>
      <c r="D6" t="str">
        <f t="shared" si="0"/>
        <v>L</v>
      </c>
      <c r="E6" s="34" t="str">
        <f>IF('Group Condition'!J6="","",'Group Condition'!J6)</f>
        <v>no change</v>
      </c>
      <c r="F6" s="34">
        <f>'Group Condition'!D6</f>
        <v>0</v>
      </c>
      <c r="G6" s="34" t="str">
        <f>'Group Condition'!E6</f>
        <v>X</v>
      </c>
      <c r="H6" s="34">
        <f>'Group Condition'!G6</f>
        <v>0</v>
      </c>
      <c r="I6" s="34" t="str">
        <f>'Group Condition'!I6</f>
        <v/>
      </c>
      <c r="P6" t="s">
        <v>410</v>
      </c>
    </row>
    <row r="7" spans="1:16" x14ac:dyDescent="0.3">
      <c r="A7" t="s">
        <v>6</v>
      </c>
      <c r="B7">
        <v>13</v>
      </c>
      <c r="C7" t="s">
        <v>104</v>
      </c>
      <c r="D7" t="str">
        <f t="shared" si="0"/>
        <v>G</v>
      </c>
      <c r="E7" s="34" t="str">
        <f>IF('Group Condition'!J7="","",'Group Condition'!J7)</f>
        <v/>
      </c>
      <c r="F7" s="34">
        <f>'Group Condition'!D7</f>
        <v>0</v>
      </c>
      <c r="G7" s="34">
        <f>'Group Condition'!E7</f>
        <v>0</v>
      </c>
      <c r="H7" s="34">
        <f>'Group Condition'!G7</f>
        <v>0</v>
      </c>
      <c r="I7" s="34" t="str">
        <f>'Group Condition'!I7</f>
        <v>X</v>
      </c>
      <c r="J7"/>
      <c r="K7"/>
      <c r="L7"/>
      <c r="M7"/>
      <c r="N7"/>
    </row>
    <row r="8" spans="1:16" x14ac:dyDescent="0.3">
      <c r="A8" t="s">
        <v>68</v>
      </c>
      <c r="B8">
        <v>66</v>
      </c>
      <c r="C8" t="s">
        <v>157</v>
      </c>
      <c r="D8" t="str">
        <f t="shared" si="0"/>
        <v>G</v>
      </c>
      <c r="E8" s="34" t="str">
        <f>IF('Group Condition'!J8="","",'Group Condition'!J8)</f>
        <v>better</v>
      </c>
      <c r="F8" s="34">
        <f>'Group Condition'!D8</f>
        <v>0</v>
      </c>
      <c r="G8" s="34">
        <f>'Group Condition'!E8</f>
        <v>0</v>
      </c>
      <c r="H8" s="34">
        <f>'Group Condition'!G8</f>
        <v>0</v>
      </c>
      <c r="I8" s="34" t="str">
        <f>'Group Condition'!I8</f>
        <v>X</v>
      </c>
      <c r="P8" t="s">
        <v>410</v>
      </c>
    </row>
    <row r="9" spans="1:16" x14ac:dyDescent="0.3">
      <c r="A9" t="s">
        <v>20</v>
      </c>
      <c r="B9">
        <v>15</v>
      </c>
      <c r="C9" t="s">
        <v>106</v>
      </c>
      <c r="D9" t="str">
        <f t="shared" si="0"/>
        <v>G</v>
      </c>
      <c r="E9" s="34" t="str">
        <f>IF('Group Condition'!J9="","",'Group Condition'!J9)</f>
        <v/>
      </c>
      <c r="F9" s="34">
        <f>'Group Condition'!D9</f>
        <v>0</v>
      </c>
      <c r="G9" s="34">
        <f>'Group Condition'!E9</f>
        <v>0</v>
      </c>
      <c r="H9" s="34">
        <f>'Group Condition'!G9</f>
        <v>0</v>
      </c>
      <c r="I9" s="34" t="str">
        <f>'Group Condition'!I9</f>
        <v>X</v>
      </c>
      <c r="J9"/>
      <c r="K9"/>
      <c r="L9"/>
      <c r="M9"/>
      <c r="N9"/>
      <c r="O9"/>
    </row>
    <row r="10" spans="1:16" x14ac:dyDescent="0.3">
      <c r="A10" t="s">
        <v>12</v>
      </c>
      <c r="B10">
        <v>4</v>
      </c>
      <c r="C10" t="s">
        <v>95</v>
      </c>
      <c r="D10" t="str">
        <f t="shared" si="0"/>
        <v>H</v>
      </c>
      <c r="E10" s="34" t="str">
        <f>IF('Group Condition'!J10="","",'Group Condition'!J10)</f>
        <v>worse</v>
      </c>
      <c r="F10" s="34" t="str">
        <f>'Group Condition'!D10</f>
        <v>X</v>
      </c>
      <c r="G10" s="34">
        <f>'Group Condition'!E10</f>
        <v>0</v>
      </c>
      <c r="H10" s="34">
        <f>'Group Condition'!G10</f>
        <v>0</v>
      </c>
      <c r="I10" s="34" t="str">
        <f>'Group Condition'!I10</f>
        <v/>
      </c>
    </row>
    <row r="11" spans="1:16" x14ac:dyDescent="0.3">
      <c r="A11" t="s">
        <v>48</v>
      </c>
      <c r="B11">
        <v>46</v>
      </c>
      <c r="C11" t="s">
        <v>137</v>
      </c>
      <c r="D11" t="str">
        <f t="shared" si="0"/>
        <v>H</v>
      </c>
      <c r="E11" s="34" t="str">
        <f>IF('Group Condition'!J11="","",'Group Condition'!J11)</f>
        <v>worse</v>
      </c>
      <c r="F11" s="34" t="str">
        <f>'Group Condition'!D11</f>
        <v>X</v>
      </c>
      <c r="G11" s="34">
        <f>'Group Condition'!E11</f>
        <v>0</v>
      </c>
      <c r="H11" s="34">
        <f>'Group Condition'!G11</f>
        <v>0</v>
      </c>
      <c r="I11" s="34" t="str">
        <f>'Group Condition'!I11</f>
        <v/>
      </c>
      <c r="J11"/>
      <c r="K11"/>
      <c r="L11"/>
      <c r="M11"/>
      <c r="N11"/>
      <c r="O11"/>
    </row>
    <row r="12" spans="1:16" x14ac:dyDescent="0.3">
      <c r="A12" t="s">
        <v>71</v>
      </c>
      <c r="B12">
        <v>69</v>
      </c>
      <c r="C12" t="s">
        <v>160</v>
      </c>
      <c r="D12" t="str">
        <f t="shared" si="0"/>
        <v>H</v>
      </c>
      <c r="E12" s="34" t="str">
        <f>IF('Group Condition'!J12="","",'Group Condition'!J12)</f>
        <v>worse</v>
      </c>
      <c r="F12" s="34" t="str">
        <f>'Group Condition'!D12</f>
        <v>X</v>
      </c>
      <c r="G12" s="34">
        <f>'Group Condition'!E12</f>
        <v>0</v>
      </c>
      <c r="H12" s="34">
        <f>'Group Condition'!G12</f>
        <v>0</v>
      </c>
      <c r="I12" s="34" t="str">
        <f>'Group Condition'!I12</f>
        <v/>
      </c>
      <c r="P12" t="s">
        <v>410</v>
      </c>
    </row>
    <row r="13" spans="1:16" x14ac:dyDescent="0.3">
      <c r="A13" t="s">
        <v>87</v>
      </c>
      <c r="B13">
        <v>86</v>
      </c>
      <c r="C13" t="s">
        <v>176</v>
      </c>
      <c r="D13" t="str">
        <f t="shared" si="0"/>
        <v>G</v>
      </c>
      <c r="E13" s="34" t="str">
        <f>IF('Group Condition'!J13="","",'Group Condition'!J13)</f>
        <v>better</v>
      </c>
      <c r="F13" s="34">
        <f>'Group Condition'!D13</f>
        <v>0</v>
      </c>
      <c r="G13" s="34">
        <f>'Group Condition'!E13</f>
        <v>0</v>
      </c>
      <c r="H13" s="34">
        <f>'Group Condition'!G13</f>
        <v>0</v>
      </c>
      <c r="I13" s="34" t="str">
        <f>'Group Condition'!I13</f>
        <v>X</v>
      </c>
      <c r="J13"/>
      <c r="K13"/>
      <c r="L13"/>
      <c r="M13"/>
      <c r="N13"/>
      <c r="O13"/>
    </row>
    <row r="14" spans="1:16" x14ac:dyDescent="0.3">
      <c r="A14" t="s">
        <v>23</v>
      </c>
      <c r="B14">
        <v>18</v>
      </c>
      <c r="C14" t="s">
        <v>109</v>
      </c>
      <c r="D14" t="str">
        <f t="shared" si="0"/>
        <v>G</v>
      </c>
      <c r="F14" s="34">
        <f>'Group Condition'!D14</f>
        <v>0</v>
      </c>
      <c r="G14" s="34">
        <f>'Group Condition'!E14</f>
        <v>0</v>
      </c>
      <c r="H14" s="34">
        <f>'Group Condition'!G14</f>
        <v>0</v>
      </c>
      <c r="I14" s="34" t="str">
        <f>'Group Condition'!I14</f>
        <v>X</v>
      </c>
    </row>
    <row r="15" spans="1:16" x14ac:dyDescent="0.3">
      <c r="A15" t="s">
        <v>31</v>
      </c>
      <c r="B15">
        <v>28</v>
      </c>
      <c r="C15" t="s">
        <v>119</v>
      </c>
      <c r="D15" t="str">
        <f t="shared" si="0"/>
        <v>H</v>
      </c>
      <c r="E15" s="34" t="str">
        <f>IF('Group Condition'!J15="","",'Group Condition'!J15)</f>
        <v>better</v>
      </c>
      <c r="F15" s="34" t="str">
        <f>'Group Condition'!D15</f>
        <v>X</v>
      </c>
      <c r="G15" s="34">
        <f>'Group Condition'!E15</f>
        <v>0</v>
      </c>
      <c r="H15" s="34">
        <f>'Group Condition'!G15</f>
        <v>0</v>
      </c>
      <c r="I15" s="34" t="str">
        <f>'Group Condition'!I15</f>
        <v/>
      </c>
    </row>
    <row r="16" spans="1:16" x14ac:dyDescent="0.3">
      <c r="A16" t="s">
        <v>22</v>
      </c>
      <c r="B16">
        <v>17</v>
      </c>
      <c r="C16" t="s">
        <v>108</v>
      </c>
      <c r="D16" t="str">
        <f t="shared" si="0"/>
        <v>H</v>
      </c>
      <c r="E16" s="34" t="str">
        <f>IF('Group Condition'!J16="","",'Group Condition'!J16)</f>
        <v>better</v>
      </c>
      <c r="F16" s="34" t="str">
        <f>'Group Condition'!D16</f>
        <v>X</v>
      </c>
      <c r="G16" s="34">
        <f>'Group Condition'!E16</f>
        <v>0</v>
      </c>
      <c r="H16" s="34">
        <f>'Group Condition'!G16</f>
        <v>0</v>
      </c>
      <c r="I16" s="34" t="str">
        <f>'Group Condition'!I16</f>
        <v/>
      </c>
    </row>
    <row r="17" spans="1:16" x14ac:dyDescent="0.3">
      <c r="A17" t="s">
        <v>58</v>
      </c>
      <c r="B17">
        <v>56</v>
      </c>
      <c r="C17" t="s">
        <v>147</v>
      </c>
      <c r="D17" t="str">
        <f t="shared" si="0"/>
        <v>G</v>
      </c>
      <c r="E17" s="34" t="str">
        <f>IF('Group Condition'!J17="","",'Group Condition'!J17)</f>
        <v/>
      </c>
      <c r="F17" s="34">
        <f>'Group Condition'!D17</f>
        <v>0</v>
      </c>
      <c r="G17" s="34">
        <f>'Group Condition'!E17</f>
        <v>0</v>
      </c>
      <c r="H17" s="34">
        <f>'Group Condition'!G17</f>
        <v>0</v>
      </c>
      <c r="I17" s="34" t="str">
        <f>'Group Condition'!I17</f>
        <v>X</v>
      </c>
    </row>
    <row r="18" spans="1:16" x14ac:dyDescent="0.3">
      <c r="A18" t="s">
        <v>66</v>
      </c>
      <c r="B18">
        <v>64</v>
      </c>
      <c r="C18" t="s">
        <v>155</v>
      </c>
      <c r="D18" t="str">
        <f t="shared" si="0"/>
        <v>C</v>
      </c>
      <c r="E18" s="34" t="str">
        <f>IF('Group Condition'!J18="","",'Group Condition'!J18)</f>
        <v>worse</v>
      </c>
      <c r="F18" s="34">
        <f>'Group Condition'!D18</f>
        <v>0</v>
      </c>
      <c r="G18" s="34">
        <f>'Group Condition'!E18</f>
        <v>0</v>
      </c>
      <c r="H18" s="34" t="str">
        <f>'Group Condition'!G18</f>
        <v>X</v>
      </c>
      <c r="I18" s="34" t="str">
        <f>'Group Condition'!I18</f>
        <v/>
      </c>
      <c r="P18" t="s">
        <v>410</v>
      </c>
    </row>
    <row r="19" spans="1:16" x14ac:dyDescent="0.3">
      <c r="A19" t="s">
        <v>7</v>
      </c>
      <c r="B19">
        <v>23</v>
      </c>
      <c r="C19" t="s">
        <v>114</v>
      </c>
      <c r="D19" t="str">
        <f t="shared" si="0"/>
        <v>H</v>
      </c>
      <c r="E19" s="34" t="str">
        <f>IF('Group Condition'!J19="","",'Group Condition'!J19)</f>
        <v>no change</v>
      </c>
      <c r="F19" s="34" t="str">
        <f>'Group Condition'!D19</f>
        <v>X</v>
      </c>
      <c r="G19" s="34">
        <f>'Group Condition'!E19</f>
        <v>0</v>
      </c>
      <c r="H19" s="34">
        <f>'Group Condition'!G19</f>
        <v>0</v>
      </c>
      <c r="I19" s="34" t="str">
        <f>'Group Condition'!I19</f>
        <v/>
      </c>
    </row>
    <row r="20" spans="1:16" x14ac:dyDescent="0.3">
      <c r="A20" t="s">
        <v>81</v>
      </c>
      <c r="B20">
        <v>80</v>
      </c>
      <c r="C20" t="s">
        <v>170</v>
      </c>
      <c r="D20" t="str">
        <f t="shared" si="0"/>
        <v>G</v>
      </c>
      <c r="E20" s="34" t="str">
        <f>IF('Group Condition'!J20="","",'Group Condition'!J20)</f>
        <v>better</v>
      </c>
      <c r="F20" s="34">
        <f>'Group Condition'!D20</f>
        <v>0</v>
      </c>
      <c r="G20" s="34">
        <f>'Group Condition'!E20</f>
        <v>0</v>
      </c>
      <c r="H20" s="34">
        <f>'Group Condition'!G20</f>
        <v>0</v>
      </c>
      <c r="I20" s="34" t="str">
        <f>'Group Condition'!I20</f>
        <v>X</v>
      </c>
      <c r="J20"/>
      <c r="K20"/>
      <c r="L20"/>
      <c r="M20"/>
      <c r="N20"/>
      <c r="O20"/>
    </row>
    <row r="21" spans="1:16" x14ac:dyDescent="0.3">
      <c r="A21" t="s">
        <v>88</v>
      </c>
      <c r="B21">
        <v>87</v>
      </c>
      <c r="C21" t="s">
        <v>177</v>
      </c>
      <c r="D21" t="str">
        <f t="shared" si="0"/>
        <v>G</v>
      </c>
      <c r="E21" s="34" t="str">
        <f>IF('Group Condition'!J21="","",'Group Condition'!J21)</f>
        <v/>
      </c>
      <c r="F21" s="34">
        <f>'Group Condition'!D21</f>
        <v>0</v>
      </c>
      <c r="G21" s="34">
        <f>'Group Condition'!E21</f>
        <v>0</v>
      </c>
      <c r="H21" s="34">
        <f>'Group Condition'!G21</f>
        <v>0</v>
      </c>
      <c r="I21" s="34" t="str">
        <f>'Group Condition'!I21</f>
        <v>X</v>
      </c>
      <c r="J21"/>
      <c r="K21"/>
      <c r="L21"/>
      <c r="M21"/>
      <c r="N21"/>
      <c r="O21"/>
    </row>
    <row r="22" spans="1:16" x14ac:dyDescent="0.3">
      <c r="A22" t="s">
        <v>44</v>
      </c>
      <c r="B22">
        <v>42</v>
      </c>
      <c r="C22" t="s">
        <v>133</v>
      </c>
      <c r="D22" t="str">
        <f t="shared" si="0"/>
        <v>H</v>
      </c>
      <c r="E22" s="34" t="str">
        <f>IF('Group Condition'!J22="","",'Group Condition'!J22)</f>
        <v>better</v>
      </c>
      <c r="F22" s="34" t="str">
        <f>'Group Condition'!D22</f>
        <v>X</v>
      </c>
      <c r="G22" s="34">
        <f>'Group Condition'!E22</f>
        <v>0</v>
      </c>
      <c r="H22" s="34">
        <f>'Group Condition'!G22</f>
        <v>0</v>
      </c>
      <c r="I22" s="34" t="str">
        <f>'Group Condition'!I22</f>
        <v/>
      </c>
      <c r="J22"/>
      <c r="K22"/>
      <c r="L22"/>
      <c r="M22"/>
      <c r="N22"/>
      <c r="O22"/>
    </row>
    <row r="23" spans="1:16" x14ac:dyDescent="0.3">
      <c r="A23" t="s">
        <v>89</v>
      </c>
      <c r="B23">
        <v>88</v>
      </c>
      <c r="C23" t="s">
        <v>178</v>
      </c>
      <c r="D23" t="str">
        <f t="shared" si="0"/>
        <v>G</v>
      </c>
      <c r="E23" s="34" t="str">
        <f>IF('Group Condition'!J23="","",'Group Condition'!J23)</f>
        <v>better</v>
      </c>
      <c r="F23" s="34">
        <f>'Group Condition'!D23</f>
        <v>0</v>
      </c>
      <c r="G23" s="34">
        <f>'Group Condition'!E23</f>
        <v>0</v>
      </c>
      <c r="H23" s="34">
        <f>'Group Condition'!G23</f>
        <v>0</v>
      </c>
      <c r="I23" s="34" t="str">
        <f>'Group Condition'!I23</f>
        <v>X</v>
      </c>
      <c r="J23"/>
      <c r="K23"/>
      <c r="L23"/>
      <c r="M23"/>
      <c r="N23"/>
      <c r="O23"/>
    </row>
    <row r="24" spans="1:16" x14ac:dyDescent="0.3">
      <c r="A24" t="s">
        <v>36</v>
      </c>
      <c r="B24">
        <v>34</v>
      </c>
      <c r="C24" t="s">
        <v>125</v>
      </c>
      <c r="D24" t="str">
        <f t="shared" si="0"/>
        <v>H</v>
      </c>
      <c r="E24" s="34" t="str">
        <f>IF('Group Condition'!J24="","",'Group Condition'!J24)</f>
        <v>better</v>
      </c>
      <c r="F24" s="34" t="str">
        <f>'Group Condition'!D24</f>
        <v>X</v>
      </c>
      <c r="G24" s="34">
        <f>'Group Condition'!E24</f>
        <v>0</v>
      </c>
      <c r="H24" s="34">
        <f>'Group Condition'!G24</f>
        <v>0</v>
      </c>
      <c r="I24" s="34" t="str">
        <f>'Group Condition'!I24</f>
        <v/>
      </c>
    </row>
    <row r="25" spans="1:16" x14ac:dyDescent="0.3">
      <c r="A25" t="s">
        <v>47</v>
      </c>
      <c r="B25">
        <v>45</v>
      </c>
      <c r="C25" t="s">
        <v>136</v>
      </c>
      <c r="D25" t="str">
        <f t="shared" si="0"/>
        <v>H</v>
      </c>
      <c r="E25" s="34" t="str">
        <f>IF('Group Condition'!J25="","",'Group Condition'!J25)</f>
        <v>worse</v>
      </c>
      <c r="F25" s="34" t="str">
        <f>'Group Condition'!D25</f>
        <v>X</v>
      </c>
      <c r="G25" s="34">
        <f>'Group Condition'!E25</f>
        <v>0</v>
      </c>
      <c r="H25" s="34">
        <f>'Group Condition'!G25</f>
        <v>0</v>
      </c>
      <c r="I25" s="34" t="str">
        <f>'Group Condition'!I25</f>
        <v/>
      </c>
      <c r="J25"/>
      <c r="K25"/>
      <c r="L25"/>
      <c r="M25"/>
      <c r="N25"/>
      <c r="O25"/>
    </row>
    <row r="26" spans="1:16" x14ac:dyDescent="0.3">
      <c r="A26" t="s">
        <v>26</v>
      </c>
      <c r="B26">
        <v>22</v>
      </c>
      <c r="C26" t="s">
        <v>113</v>
      </c>
      <c r="D26" t="str">
        <f t="shared" si="0"/>
        <v>H</v>
      </c>
      <c r="F26" s="34" t="str">
        <f>'Group Condition'!D26</f>
        <v>X</v>
      </c>
      <c r="G26" s="34">
        <f>'Group Condition'!E26</f>
        <v>0</v>
      </c>
      <c r="H26" s="34">
        <f>'Group Condition'!G26</f>
        <v>0</v>
      </c>
      <c r="I26" s="34" t="str">
        <f>'Group Condition'!I26</f>
        <v/>
      </c>
    </row>
    <row r="27" spans="1:16" x14ac:dyDescent="0.3">
      <c r="A27" t="s">
        <v>41</v>
      </c>
      <c r="B27">
        <v>39</v>
      </c>
      <c r="C27" t="s">
        <v>130</v>
      </c>
      <c r="D27" t="str">
        <f t="shared" si="0"/>
        <v>H</v>
      </c>
      <c r="E27" s="34" t="str">
        <f>IF('Group Condition'!J27="","",'Group Condition'!J27)</f>
        <v>better</v>
      </c>
      <c r="F27" s="34" t="str">
        <f>'Group Condition'!D27</f>
        <v>X</v>
      </c>
      <c r="G27" s="34">
        <f>'Group Condition'!E27</f>
        <v>0</v>
      </c>
      <c r="H27" s="34">
        <f>'Group Condition'!G27</f>
        <v>0</v>
      </c>
      <c r="I27" s="34" t="str">
        <f>'Group Condition'!I27</f>
        <v/>
      </c>
      <c r="J27"/>
      <c r="K27"/>
      <c r="L27"/>
      <c r="M27"/>
      <c r="N27"/>
      <c r="O27"/>
    </row>
    <row r="28" spans="1:16" x14ac:dyDescent="0.3">
      <c r="A28" t="s">
        <v>18</v>
      </c>
      <c r="B28">
        <v>12</v>
      </c>
      <c r="C28" t="s">
        <v>103</v>
      </c>
      <c r="D28" t="str">
        <f t="shared" si="0"/>
        <v>H</v>
      </c>
      <c r="F28" s="34" t="str">
        <f>'Group Condition'!D28</f>
        <v>X</v>
      </c>
      <c r="G28" s="34">
        <f>'Group Condition'!E28</f>
        <v>0</v>
      </c>
      <c r="H28" s="34">
        <f>'Group Condition'!G28</f>
        <v>0</v>
      </c>
      <c r="I28" s="34" t="str">
        <f>'Group Condition'!I28</f>
        <v/>
      </c>
      <c r="J28"/>
      <c r="K28"/>
      <c r="L28"/>
      <c r="M28"/>
      <c r="N28"/>
      <c r="O28"/>
    </row>
    <row r="29" spans="1:16" x14ac:dyDescent="0.3">
      <c r="A29" t="s">
        <v>17</v>
      </c>
      <c r="B29">
        <v>9</v>
      </c>
      <c r="C29" t="s">
        <v>100</v>
      </c>
      <c r="D29" t="str">
        <f t="shared" si="0"/>
        <v>G</v>
      </c>
      <c r="E29" s="34" t="str">
        <f>IF('Group Condition'!J29="","",'Group Condition'!J29)</f>
        <v>no change</v>
      </c>
      <c r="F29" s="34">
        <f>'Group Condition'!D29</f>
        <v>0</v>
      </c>
      <c r="G29" s="34">
        <f>'Group Condition'!E29</f>
        <v>0</v>
      </c>
      <c r="H29" s="34">
        <f>'Group Condition'!G29</f>
        <v>0</v>
      </c>
      <c r="I29" s="34" t="str">
        <f>'Group Condition'!I29</f>
        <v>X</v>
      </c>
      <c r="J29"/>
      <c r="N29"/>
      <c r="O29"/>
    </row>
    <row r="30" spans="1:16" x14ac:dyDescent="0.3">
      <c r="A30" t="s">
        <v>24</v>
      </c>
      <c r="B30">
        <v>20</v>
      </c>
      <c r="C30" t="s">
        <v>111</v>
      </c>
      <c r="D30" t="str">
        <f t="shared" si="0"/>
        <v>H</v>
      </c>
      <c r="E30" s="34" t="str">
        <f>IF('Group Condition'!J30="","",'Group Condition'!J30)</f>
        <v>no change</v>
      </c>
      <c r="F30" s="34" t="str">
        <f>'Group Condition'!D30</f>
        <v>X</v>
      </c>
      <c r="G30" s="34">
        <f>'Group Condition'!E30</f>
        <v>0</v>
      </c>
      <c r="H30" s="34">
        <f>'Group Condition'!G30</f>
        <v>0</v>
      </c>
      <c r="I30" s="34" t="str">
        <f>'Group Condition'!I30</f>
        <v/>
      </c>
    </row>
    <row r="31" spans="1:16" x14ac:dyDescent="0.3">
      <c r="A31" t="s">
        <v>42</v>
      </c>
      <c r="B31">
        <v>40</v>
      </c>
      <c r="C31" t="s">
        <v>131</v>
      </c>
      <c r="D31" t="str">
        <f t="shared" si="0"/>
        <v>G</v>
      </c>
      <c r="F31" s="34">
        <f>'Group Condition'!D31</f>
        <v>0</v>
      </c>
      <c r="G31" s="34">
        <f>'Group Condition'!E31</f>
        <v>0</v>
      </c>
      <c r="H31" s="34">
        <f>'Group Condition'!G31</f>
        <v>0</v>
      </c>
      <c r="I31" s="34" t="str">
        <f>'Group Condition'!I31</f>
        <v>X</v>
      </c>
    </row>
    <row r="32" spans="1:16" x14ac:dyDescent="0.3">
      <c r="A32" t="s">
        <v>8</v>
      </c>
      <c r="B32">
        <v>10</v>
      </c>
      <c r="C32" t="s">
        <v>101</v>
      </c>
      <c r="D32" t="str">
        <f t="shared" si="0"/>
        <v>H</v>
      </c>
      <c r="E32" s="34" t="str">
        <f>IF('Group Condition'!J32="","",'Group Condition'!J32)</f>
        <v>worse</v>
      </c>
      <c r="F32" s="34" t="str">
        <f>'Group Condition'!D32</f>
        <v>X</v>
      </c>
      <c r="G32" s="34">
        <f>'Group Condition'!E32</f>
        <v>0</v>
      </c>
      <c r="H32" s="34">
        <f>'Group Condition'!G32</f>
        <v>0</v>
      </c>
      <c r="I32" s="34" t="str">
        <f>'Group Condition'!I32</f>
        <v/>
      </c>
      <c r="J32"/>
      <c r="K32"/>
      <c r="L32"/>
      <c r="M32"/>
      <c r="N32"/>
      <c r="O32"/>
    </row>
    <row r="33" spans="1:16" x14ac:dyDescent="0.3">
      <c r="A33" t="s">
        <v>9</v>
      </c>
      <c r="B33">
        <v>2</v>
      </c>
      <c r="C33" t="s">
        <v>93</v>
      </c>
      <c r="D33" t="str">
        <f t="shared" si="0"/>
        <v>L</v>
      </c>
      <c r="E33" s="34" t="str">
        <f>IF('Group Condition'!J33="","",'Group Condition'!J33)</f>
        <v>worse</v>
      </c>
      <c r="F33" s="34">
        <f>'Group Condition'!D33</f>
        <v>0</v>
      </c>
      <c r="G33" s="34" t="str">
        <f>'Group Condition'!E33</f>
        <v>X</v>
      </c>
      <c r="H33" s="34">
        <f>'Group Condition'!G33</f>
        <v>0</v>
      </c>
      <c r="I33" s="34" t="str">
        <f>'Group Condition'!I33</f>
        <v/>
      </c>
    </row>
    <row r="34" spans="1:16" x14ac:dyDescent="0.3">
      <c r="A34" t="s">
        <v>61</v>
      </c>
      <c r="B34">
        <v>59</v>
      </c>
      <c r="C34" t="s">
        <v>150</v>
      </c>
      <c r="D34" t="str">
        <f t="shared" ref="D34:D65" si="1">IF(F34="X","H",IF(G34="X","L",IF(H34="X","C","G")))</f>
        <v>H</v>
      </c>
      <c r="E34" s="34" t="str">
        <f>IF('Group Condition'!J34="","",'Group Condition'!J34)</f>
        <v>worse</v>
      </c>
      <c r="F34" s="34" t="str">
        <f>'Group Condition'!D34</f>
        <v>X</v>
      </c>
      <c r="G34" s="34">
        <f>'Group Condition'!E34</f>
        <v>0</v>
      </c>
      <c r="H34" s="34">
        <f>'Group Condition'!G34</f>
        <v>0</v>
      </c>
      <c r="I34" s="34" t="str">
        <f>'Group Condition'!I34</f>
        <v/>
      </c>
      <c r="J34"/>
      <c r="K34"/>
      <c r="L34"/>
      <c r="M34"/>
      <c r="N34"/>
      <c r="O34"/>
    </row>
    <row r="35" spans="1:16" x14ac:dyDescent="0.3">
      <c r="A35" t="s">
        <v>63</v>
      </c>
      <c r="B35">
        <v>61</v>
      </c>
      <c r="C35" t="s">
        <v>152</v>
      </c>
      <c r="D35" t="str">
        <f t="shared" si="1"/>
        <v>G</v>
      </c>
      <c r="E35" s="34" t="str">
        <f>IF('Group Condition'!J35="","",'Group Condition'!J35)</f>
        <v>no change</v>
      </c>
      <c r="F35" s="34">
        <f>'Group Condition'!D35</f>
        <v>0</v>
      </c>
      <c r="G35" s="34">
        <f>'Group Condition'!E35</f>
        <v>0</v>
      </c>
      <c r="H35" s="34">
        <f>'Group Condition'!G35</f>
        <v>0</v>
      </c>
      <c r="I35" s="34" t="str">
        <f>'Group Condition'!I35</f>
        <v>X</v>
      </c>
      <c r="J35"/>
      <c r="K35"/>
      <c r="L35"/>
      <c r="M35"/>
      <c r="N35"/>
      <c r="O35"/>
    </row>
    <row r="36" spans="1:16" x14ac:dyDescent="0.3">
      <c r="A36" t="s">
        <v>69</v>
      </c>
      <c r="B36">
        <v>67</v>
      </c>
      <c r="C36" t="s">
        <v>158</v>
      </c>
      <c r="D36" t="str">
        <f t="shared" si="1"/>
        <v>C</v>
      </c>
      <c r="E36" s="34" t="str">
        <f>IF('Group Condition'!J36="","",'Group Condition'!J36)</f>
        <v>better</v>
      </c>
      <c r="F36" s="34">
        <f>'Group Condition'!D36</f>
        <v>0</v>
      </c>
      <c r="G36" s="34">
        <f>'Group Condition'!E36</f>
        <v>0</v>
      </c>
      <c r="H36" s="34" t="str">
        <f>'Group Condition'!G36</f>
        <v>X</v>
      </c>
      <c r="I36" s="34" t="str">
        <f>'Group Condition'!I36</f>
        <v/>
      </c>
      <c r="J36"/>
      <c r="K36"/>
      <c r="L36"/>
      <c r="M36"/>
      <c r="N36"/>
      <c r="O36"/>
      <c r="P36" t="s">
        <v>410</v>
      </c>
    </row>
    <row r="37" spans="1:16" x14ac:dyDescent="0.3">
      <c r="A37" t="s">
        <v>52</v>
      </c>
      <c r="B37">
        <v>50</v>
      </c>
      <c r="C37" t="s">
        <v>141</v>
      </c>
      <c r="D37" t="str">
        <f t="shared" si="1"/>
        <v>G</v>
      </c>
      <c r="E37" s="34" t="str">
        <f>IF('Group Condition'!J37="","",'Group Condition'!J37)</f>
        <v>better</v>
      </c>
      <c r="F37" s="34">
        <f>'Group Condition'!D37</f>
        <v>0</v>
      </c>
      <c r="G37" s="34">
        <f>'Group Condition'!E37</f>
        <v>0</v>
      </c>
      <c r="H37" s="34">
        <f>'Group Condition'!G37</f>
        <v>0</v>
      </c>
      <c r="I37" s="34" t="str">
        <f>'Group Condition'!I37</f>
        <v>X</v>
      </c>
    </row>
    <row r="38" spans="1:16" x14ac:dyDescent="0.3">
      <c r="A38" t="s">
        <v>62</v>
      </c>
      <c r="B38">
        <v>60</v>
      </c>
      <c r="C38" t="s">
        <v>151</v>
      </c>
      <c r="D38" t="str">
        <f t="shared" si="1"/>
        <v>G</v>
      </c>
      <c r="E38" s="34" t="str">
        <f>IF('Group Condition'!J38="","",'Group Condition'!J38)</f>
        <v>no change</v>
      </c>
      <c r="F38" s="34">
        <f>'Group Condition'!D38</f>
        <v>0</v>
      </c>
      <c r="G38" s="34">
        <f>'Group Condition'!E38</f>
        <v>0</v>
      </c>
      <c r="H38" s="34">
        <f>'Group Condition'!G38</f>
        <v>0</v>
      </c>
      <c r="I38" s="34" t="str">
        <f>'Group Condition'!I38</f>
        <v>X</v>
      </c>
      <c r="J38"/>
      <c r="K38"/>
      <c r="L38"/>
      <c r="M38"/>
      <c r="N38"/>
      <c r="O38"/>
    </row>
    <row r="39" spans="1:16" x14ac:dyDescent="0.3">
      <c r="A39" t="s">
        <v>76</v>
      </c>
      <c r="B39">
        <v>74</v>
      </c>
      <c r="C39" t="s">
        <v>165</v>
      </c>
      <c r="D39" t="str">
        <f t="shared" si="1"/>
        <v>G</v>
      </c>
      <c r="E39" s="34" t="str">
        <f>IF('Group Condition'!J39="","",'Group Condition'!J39)</f>
        <v>no change</v>
      </c>
      <c r="F39" s="34">
        <f>'Group Condition'!D39</f>
        <v>0</v>
      </c>
      <c r="G39" s="34">
        <f>'Group Condition'!E39</f>
        <v>0</v>
      </c>
      <c r="H39" s="34">
        <f>'Group Condition'!G39</f>
        <v>0</v>
      </c>
      <c r="I39" s="34" t="str">
        <f>'Group Condition'!I39</f>
        <v>X</v>
      </c>
      <c r="J39"/>
      <c r="K39"/>
      <c r="L39"/>
      <c r="M39"/>
      <c r="N39"/>
      <c r="O39"/>
    </row>
    <row r="40" spans="1:16" x14ac:dyDescent="0.3">
      <c r="A40" t="s">
        <v>10</v>
      </c>
      <c r="B40">
        <v>1</v>
      </c>
      <c r="C40" t="s">
        <v>92</v>
      </c>
      <c r="D40" t="str">
        <f t="shared" si="1"/>
        <v>L</v>
      </c>
      <c r="E40" s="34" t="str">
        <f>IF('Group Condition'!J40="","",'Group Condition'!J40)</f>
        <v>better</v>
      </c>
      <c r="F40" s="34">
        <f>'Group Condition'!D40</f>
        <v>0</v>
      </c>
      <c r="G40" s="34" t="str">
        <f>'Group Condition'!E40</f>
        <v>X</v>
      </c>
      <c r="H40" s="34">
        <f>'Group Condition'!G40</f>
        <v>0</v>
      </c>
      <c r="I40" s="34" t="str">
        <f>'Group Condition'!I40</f>
        <v/>
      </c>
    </row>
    <row r="41" spans="1:16" x14ac:dyDescent="0.3">
      <c r="A41" t="s">
        <v>25</v>
      </c>
      <c r="B41">
        <v>21</v>
      </c>
      <c r="C41" t="s">
        <v>112</v>
      </c>
      <c r="D41" t="str">
        <f t="shared" si="1"/>
        <v>C</v>
      </c>
      <c r="E41" s="34" t="str">
        <f>IF('Group Condition'!J41="","",'Group Condition'!J41)</f>
        <v>no change</v>
      </c>
      <c r="F41" s="34">
        <f>'Group Condition'!D41</f>
        <v>0</v>
      </c>
      <c r="G41" s="34">
        <f>'Group Condition'!E41</f>
        <v>0</v>
      </c>
      <c r="H41" s="34" t="str">
        <f>'Group Condition'!G41</f>
        <v>X</v>
      </c>
      <c r="I41" s="34" t="str">
        <f>'Group Condition'!I41</f>
        <v/>
      </c>
    </row>
    <row r="42" spans="1:16" x14ac:dyDescent="0.3">
      <c r="A42" t="s">
        <v>21</v>
      </c>
      <c r="B42">
        <v>16</v>
      </c>
      <c r="C42" t="s">
        <v>107</v>
      </c>
      <c r="D42" t="str">
        <f t="shared" si="1"/>
        <v>G</v>
      </c>
      <c r="E42" s="34" t="str">
        <f>IF('Group Condition'!J42="","",'Group Condition'!J42)</f>
        <v>better</v>
      </c>
      <c r="F42" s="34">
        <f>'Group Condition'!D42</f>
        <v>0</v>
      </c>
      <c r="G42" s="34">
        <f>'Group Condition'!E42</f>
        <v>0</v>
      </c>
      <c r="H42" s="34">
        <f>'Group Condition'!G42</f>
        <v>0</v>
      </c>
      <c r="I42" s="34" t="str">
        <f>'Group Condition'!I42</f>
        <v>X</v>
      </c>
    </row>
    <row r="43" spans="1:16" x14ac:dyDescent="0.3">
      <c r="A43" t="s">
        <v>72</v>
      </c>
      <c r="B43">
        <v>70</v>
      </c>
      <c r="C43" t="s">
        <v>161</v>
      </c>
      <c r="D43" t="str">
        <f t="shared" si="1"/>
        <v>G</v>
      </c>
      <c r="E43" s="34" t="str">
        <f>IF('Group Condition'!J43="","",'Group Condition'!J43)</f>
        <v/>
      </c>
      <c r="F43" s="34">
        <f>'Group Condition'!D43</f>
        <v>0</v>
      </c>
      <c r="G43" s="34">
        <f>'Group Condition'!E43</f>
        <v>0</v>
      </c>
      <c r="H43" s="34">
        <f>'Group Condition'!G43</f>
        <v>0</v>
      </c>
      <c r="I43" s="34" t="str">
        <f>'Group Condition'!I43</f>
        <v>X</v>
      </c>
      <c r="J43"/>
      <c r="K43"/>
      <c r="L43"/>
      <c r="M43"/>
      <c r="N43"/>
      <c r="O43"/>
    </row>
    <row r="44" spans="1:16" x14ac:dyDescent="0.3">
      <c r="A44" t="s">
        <v>28</v>
      </c>
      <c r="B44">
        <v>25</v>
      </c>
      <c r="C44" t="s">
        <v>116</v>
      </c>
      <c r="D44" t="str">
        <f t="shared" si="1"/>
        <v>H</v>
      </c>
      <c r="E44" s="34" t="str">
        <f>IF('Group Condition'!J44="","",'Group Condition'!J44)</f>
        <v>worse</v>
      </c>
      <c r="F44" s="34" t="str">
        <f>'Group Condition'!D44</f>
        <v>X</v>
      </c>
      <c r="G44" s="34">
        <f>'Group Condition'!E44</f>
        <v>0</v>
      </c>
      <c r="H44" s="34">
        <f>'Group Condition'!G44</f>
        <v>0</v>
      </c>
      <c r="I44" s="34" t="str">
        <f>'Group Condition'!I44</f>
        <v/>
      </c>
      <c r="J44"/>
      <c r="K44"/>
      <c r="L44"/>
      <c r="M44"/>
      <c r="N44"/>
      <c r="O44"/>
    </row>
    <row r="45" spans="1:16" x14ac:dyDescent="0.3">
      <c r="A45" t="s">
        <v>34</v>
      </c>
      <c r="B45">
        <v>32</v>
      </c>
      <c r="C45" t="s">
        <v>123</v>
      </c>
      <c r="D45" t="str">
        <f t="shared" si="1"/>
        <v>H</v>
      </c>
      <c r="E45" s="34" t="str">
        <f>IF('Group Condition'!J45="","",'Group Condition'!J45)</f>
        <v>worse</v>
      </c>
      <c r="F45" s="34" t="str">
        <f>'Group Condition'!D45</f>
        <v>X</v>
      </c>
      <c r="G45" s="34">
        <f>'Group Condition'!E45</f>
        <v>0</v>
      </c>
      <c r="H45" s="34">
        <f>'Group Condition'!G45</f>
        <v>0</v>
      </c>
      <c r="I45" s="34" t="str">
        <f>'Group Condition'!I45</f>
        <v/>
      </c>
      <c r="J45"/>
      <c r="K45"/>
      <c r="L45"/>
      <c r="M45"/>
      <c r="N45"/>
      <c r="O45"/>
    </row>
    <row r="46" spans="1:16" x14ac:dyDescent="0.3">
      <c r="A46" t="s">
        <v>73</v>
      </c>
      <c r="B46">
        <v>71</v>
      </c>
      <c r="C46" t="s">
        <v>162</v>
      </c>
      <c r="D46" t="str">
        <f t="shared" si="1"/>
        <v>G</v>
      </c>
      <c r="E46" s="34" t="str">
        <f>IF('Group Condition'!J46="","",'Group Condition'!J46)</f>
        <v/>
      </c>
      <c r="F46" s="34">
        <f>'Group Condition'!D46</f>
        <v>0</v>
      </c>
      <c r="G46" s="34">
        <f>'Group Condition'!E46</f>
        <v>0</v>
      </c>
      <c r="H46" s="34">
        <f>'Group Condition'!G46</f>
        <v>0</v>
      </c>
      <c r="I46" s="34" t="str">
        <f>'Group Condition'!I46</f>
        <v>X</v>
      </c>
      <c r="J46"/>
      <c r="K46"/>
      <c r="L46"/>
      <c r="M46"/>
      <c r="N46"/>
      <c r="O46"/>
    </row>
    <row r="47" spans="1:16" x14ac:dyDescent="0.3">
      <c r="A47" t="s">
        <v>85</v>
      </c>
      <c r="B47">
        <v>84</v>
      </c>
      <c r="C47" t="s">
        <v>174</v>
      </c>
      <c r="D47" t="str">
        <f t="shared" si="1"/>
        <v>G</v>
      </c>
      <c r="E47" s="34" t="str">
        <f>IF('Group Condition'!J47="","",'Group Condition'!J47)</f>
        <v>worse</v>
      </c>
      <c r="F47" s="34">
        <f>'Group Condition'!D47</f>
        <v>0</v>
      </c>
      <c r="G47" s="34">
        <f>'Group Condition'!E47</f>
        <v>0</v>
      </c>
      <c r="H47" s="34">
        <f>'Group Condition'!G47</f>
        <v>0</v>
      </c>
      <c r="I47" s="34" t="str">
        <f>'Group Condition'!I47</f>
        <v>X</v>
      </c>
      <c r="J47"/>
      <c r="K47"/>
      <c r="L47"/>
      <c r="M47"/>
      <c r="N47"/>
      <c r="O47"/>
    </row>
    <row r="48" spans="1:16" x14ac:dyDescent="0.3">
      <c r="A48" t="s">
        <v>55</v>
      </c>
      <c r="B48">
        <v>53</v>
      </c>
      <c r="C48" t="s">
        <v>144</v>
      </c>
      <c r="D48" t="str">
        <f t="shared" si="1"/>
        <v>G</v>
      </c>
      <c r="E48" s="34" t="str">
        <f>IF('Group Condition'!J48="","",'Group Condition'!J48)</f>
        <v/>
      </c>
      <c r="F48" s="34">
        <f>'Group Condition'!D48</f>
        <v>0</v>
      </c>
      <c r="G48" s="34">
        <f>'Group Condition'!E48</f>
        <v>0</v>
      </c>
      <c r="H48" s="34">
        <f>'Group Condition'!G48</f>
        <v>0</v>
      </c>
      <c r="I48" s="34" t="str">
        <f>'Group Condition'!I48</f>
        <v>X</v>
      </c>
    </row>
    <row r="49" spans="1:16" x14ac:dyDescent="0.3">
      <c r="A49" t="s">
        <v>80</v>
      </c>
      <c r="B49">
        <v>79</v>
      </c>
      <c r="C49" t="s">
        <v>169</v>
      </c>
      <c r="D49" t="str">
        <f t="shared" si="1"/>
        <v>G</v>
      </c>
      <c r="E49" s="34" t="str">
        <f>IF('Group Condition'!J49="","",'Group Condition'!J49)</f>
        <v/>
      </c>
      <c r="F49" s="34">
        <f>'Group Condition'!D49</f>
        <v>0</v>
      </c>
      <c r="G49" s="34">
        <f>'Group Condition'!E49</f>
        <v>0</v>
      </c>
      <c r="H49" s="34">
        <f>'Group Condition'!G49</f>
        <v>0</v>
      </c>
      <c r="I49" s="34" t="str">
        <f>'Group Condition'!I49</f>
        <v>X</v>
      </c>
      <c r="J49"/>
      <c r="K49"/>
      <c r="L49"/>
      <c r="M49"/>
      <c r="N49"/>
      <c r="O49" s="30"/>
    </row>
    <row r="50" spans="1:16" x14ac:dyDescent="0.3">
      <c r="A50" t="s">
        <v>4</v>
      </c>
      <c r="B50">
        <v>11</v>
      </c>
      <c r="C50" t="s">
        <v>102</v>
      </c>
      <c r="D50" t="str">
        <f t="shared" si="1"/>
        <v>H</v>
      </c>
      <c r="E50" s="34" t="str">
        <f>IF('Group Condition'!J50="","",'Group Condition'!J50)</f>
        <v>worse</v>
      </c>
      <c r="F50" s="34" t="str">
        <f>'Group Condition'!D50</f>
        <v>X</v>
      </c>
      <c r="G50" s="34">
        <f>'Group Condition'!E50</f>
        <v>0</v>
      </c>
      <c r="H50" s="34">
        <f>'Group Condition'!G50</f>
        <v>0</v>
      </c>
      <c r="I50" s="34" t="str">
        <f>'Group Condition'!I50</f>
        <v/>
      </c>
    </row>
    <row r="51" spans="1:16" x14ac:dyDescent="0.3">
      <c r="A51" t="s">
        <v>29</v>
      </c>
      <c r="B51">
        <v>26</v>
      </c>
      <c r="C51" t="s">
        <v>117</v>
      </c>
      <c r="D51" t="str">
        <f t="shared" si="1"/>
        <v>H</v>
      </c>
      <c r="E51" s="34" t="str">
        <f>IF('Group Condition'!J51="","",'Group Condition'!J51)</f>
        <v>worse</v>
      </c>
      <c r="F51" s="34" t="str">
        <f>'Group Condition'!D51</f>
        <v>X</v>
      </c>
      <c r="G51" s="34">
        <f>'Group Condition'!E51</f>
        <v>0</v>
      </c>
      <c r="H51" s="34">
        <f>'Group Condition'!G51</f>
        <v>0</v>
      </c>
      <c r="I51" s="34" t="str">
        <f>'Group Condition'!I51</f>
        <v/>
      </c>
      <c r="K51"/>
      <c r="L51"/>
      <c r="M51"/>
      <c r="N51"/>
    </row>
    <row r="52" spans="1:16" x14ac:dyDescent="0.3">
      <c r="A52" t="s">
        <v>49</v>
      </c>
      <c r="B52">
        <v>47</v>
      </c>
      <c r="C52" t="s">
        <v>138</v>
      </c>
      <c r="D52" t="str">
        <f t="shared" si="1"/>
        <v>H</v>
      </c>
      <c r="E52" s="34" t="str">
        <f>IF('Group Condition'!J52="","",'Group Condition'!J52)</f>
        <v>worse</v>
      </c>
      <c r="F52" s="34" t="str">
        <f>'Group Condition'!D52</f>
        <v>X</v>
      </c>
      <c r="G52" s="34">
        <f>'Group Condition'!E52</f>
        <v>0</v>
      </c>
      <c r="H52" s="34">
        <f>'Group Condition'!G52</f>
        <v>0</v>
      </c>
      <c r="I52" s="34" t="str">
        <f>'Group Condition'!I52</f>
        <v/>
      </c>
      <c r="J52"/>
      <c r="K52"/>
      <c r="L52"/>
      <c r="M52"/>
      <c r="N52"/>
      <c r="O52"/>
    </row>
    <row r="53" spans="1:16" x14ac:dyDescent="0.3">
      <c r="A53" t="s">
        <v>82</v>
      </c>
      <c r="B53">
        <v>81</v>
      </c>
      <c r="C53" t="s">
        <v>171</v>
      </c>
      <c r="D53" t="str">
        <f t="shared" si="1"/>
        <v>G</v>
      </c>
      <c r="E53" s="34" t="str">
        <f>IF('Group Condition'!J53="","",'Group Condition'!J53)</f>
        <v/>
      </c>
      <c r="F53" s="34">
        <f>'Group Condition'!D53</f>
        <v>0</v>
      </c>
      <c r="G53" s="34">
        <f>'Group Condition'!E53</f>
        <v>0</v>
      </c>
      <c r="H53" s="34">
        <f>'Group Condition'!G53</f>
        <v>0</v>
      </c>
      <c r="I53" s="34" t="str">
        <f>'Group Condition'!I53</f>
        <v>X</v>
      </c>
      <c r="J53"/>
      <c r="K53"/>
      <c r="L53"/>
      <c r="M53"/>
      <c r="N53"/>
      <c r="O53"/>
    </row>
    <row r="54" spans="1:16" x14ac:dyDescent="0.3">
      <c r="A54" t="s">
        <v>50</v>
      </c>
      <c r="B54">
        <v>48</v>
      </c>
      <c r="C54" t="s">
        <v>139</v>
      </c>
      <c r="D54" t="str">
        <f t="shared" si="1"/>
        <v>H</v>
      </c>
      <c r="E54" s="34" t="str">
        <f>IF('Group Condition'!J54="","",'Group Condition'!J54)</f>
        <v>worse</v>
      </c>
      <c r="F54" s="34" t="str">
        <f>'Group Condition'!D54</f>
        <v>X</v>
      </c>
      <c r="G54" s="34">
        <f>'Group Condition'!E54</f>
        <v>0</v>
      </c>
      <c r="H54" s="34">
        <f>'Group Condition'!G54</f>
        <v>0</v>
      </c>
      <c r="I54" s="34" t="str">
        <f>'Group Condition'!I54</f>
        <v/>
      </c>
      <c r="J54"/>
      <c r="K54"/>
      <c r="M54"/>
      <c r="N54"/>
    </row>
    <row r="55" spans="1:16" x14ac:dyDescent="0.3">
      <c r="A55" t="s">
        <v>65</v>
      </c>
      <c r="B55">
        <v>63</v>
      </c>
      <c r="C55" t="s">
        <v>154</v>
      </c>
      <c r="D55" t="str">
        <f t="shared" si="1"/>
        <v>L</v>
      </c>
      <c r="E55" s="34" t="str">
        <f>IF('Group Condition'!J55="","",'Group Condition'!J55)</f>
        <v>no change</v>
      </c>
      <c r="F55" s="34">
        <f>'Group Condition'!D55</f>
        <v>0</v>
      </c>
      <c r="G55" s="34" t="str">
        <f>'Group Condition'!E55</f>
        <v>X</v>
      </c>
      <c r="H55" s="34">
        <f>'Group Condition'!G55</f>
        <v>0</v>
      </c>
      <c r="I55" s="34" t="str">
        <f>'Group Condition'!I55</f>
        <v/>
      </c>
      <c r="P55" t="s">
        <v>410</v>
      </c>
    </row>
    <row r="56" spans="1:16" x14ac:dyDescent="0.3">
      <c r="A56" t="s">
        <v>70</v>
      </c>
      <c r="B56">
        <v>68</v>
      </c>
      <c r="C56" t="s">
        <v>159</v>
      </c>
      <c r="D56" t="str">
        <f t="shared" si="1"/>
        <v>C</v>
      </c>
      <c r="E56" s="34" t="str">
        <f>IF('Group Condition'!J56="","",'Group Condition'!J56)</f>
        <v>better</v>
      </c>
      <c r="F56" s="34">
        <f>'Group Condition'!D56</f>
        <v>0</v>
      </c>
      <c r="G56" s="34">
        <f>'Group Condition'!E56</f>
        <v>0</v>
      </c>
      <c r="H56" s="34" t="str">
        <f>'Group Condition'!G56</f>
        <v>X</v>
      </c>
      <c r="I56" s="34" t="str">
        <f>'Group Condition'!I56</f>
        <v/>
      </c>
      <c r="J56"/>
      <c r="K56"/>
      <c r="L56"/>
      <c r="M56"/>
      <c r="N56"/>
      <c r="O56"/>
      <c r="P56" t="s">
        <v>410</v>
      </c>
    </row>
    <row r="57" spans="1:16" x14ac:dyDescent="0.3">
      <c r="A57" t="s">
        <v>3</v>
      </c>
      <c r="B57">
        <v>31</v>
      </c>
      <c r="C57" t="s">
        <v>122</v>
      </c>
      <c r="D57" t="str">
        <f t="shared" si="1"/>
        <v>H</v>
      </c>
      <c r="E57" s="34" t="str">
        <f>IF('Group Condition'!J57="","",'Group Condition'!J57)</f>
        <v>worse</v>
      </c>
      <c r="F57" s="34" t="str">
        <f>'Group Condition'!D57</f>
        <v>X</v>
      </c>
      <c r="G57" s="34">
        <f>'Group Condition'!E57</f>
        <v>0</v>
      </c>
      <c r="H57" s="34">
        <f>'Group Condition'!G57</f>
        <v>0</v>
      </c>
      <c r="I57" s="34" t="str">
        <f>'Group Condition'!I57</f>
        <v/>
      </c>
      <c r="J57"/>
      <c r="K57"/>
      <c r="L57"/>
      <c r="M57"/>
      <c r="N57"/>
      <c r="O57"/>
    </row>
    <row r="58" spans="1:16" x14ac:dyDescent="0.3">
      <c r="A58" t="s">
        <v>56</v>
      </c>
      <c r="B58">
        <v>54</v>
      </c>
      <c r="C58" t="s">
        <v>145</v>
      </c>
      <c r="D58" t="str">
        <f t="shared" si="1"/>
        <v>G</v>
      </c>
      <c r="E58" s="34" t="str">
        <f>IF('Group Condition'!J58="","",'Group Condition'!J58)</f>
        <v/>
      </c>
      <c r="F58" s="34">
        <f>'Group Condition'!D58</f>
        <v>0</v>
      </c>
      <c r="G58" s="34">
        <f>'Group Condition'!E58</f>
        <v>0</v>
      </c>
      <c r="H58" s="34">
        <f>'Group Condition'!G58</f>
        <v>0</v>
      </c>
      <c r="I58" s="34" t="str">
        <f>'Group Condition'!I58</f>
        <v>X</v>
      </c>
      <c r="J58"/>
      <c r="K58"/>
      <c r="L58"/>
      <c r="M58"/>
      <c r="N58"/>
      <c r="O58"/>
    </row>
    <row r="59" spans="1:16" x14ac:dyDescent="0.3">
      <c r="A59" t="s">
        <v>30</v>
      </c>
      <c r="B59">
        <v>27</v>
      </c>
      <c r="C59" t="s">
        <v>118</v>
      </c>
      <c r="D59" t="str">
        <f t="shared" si="1"/>
        <v>H</v>
      </c>
      <c r="E59" s="34" t="str">
        <f>IF('Group Condition'!J59="","",'Group Condition'!J59)</f>
        <v>worse</v>
      </c>
      <c r="F59" s="34" t="str">
        <f>'Group Condition'!D59</f>
        <v>X</v>
      </c>
      <c r="G59" s="34">
        <f>'Group Condition'!E59</f>
        <v>0</v>
      </c>
      <c r="H59" s="34">
        <f>'Group Condition'!G59</f>
        <v>0</v>
      </c>
      <c r="I59" s="34" t="str">
        <f>'Group Condition'!I59</f>
        <v/>
      </c>
      <c r="J59"/>
      <c r="K59"/>
      <c r="L59"/>
      <c r="M59"/>
      <c r="N59"/>
      <c r="O59"/>
    </row>
    <row r="60" spans="1:16" x14ac:dyDescent="0.3">
      <c r="A60" t="s">
        <v>57</v>
      </c>
      <c r="B60">
        <v>55</v>
      </c>
      <c r="C60" t="s">
        <v>146</v>
      </c>
      <c r="D60" t="str">
        <f t="shared" si="1"/>
        <v>G</v>
      </c>
      <c r="E60" s="34" t="str">
        <f>IF('Group Condition'!J60="","",'Group Condition'!J60)</f>
        <v/>
      </c>
      <c r="F60" s="34">
        <f>'Group Condition'!D60</f>
        <v>0</v>
      </c>
      <c r="G60" s="34">
        <f>'Group Condition'!E60</f>
        <v>0</v>
      </c>
      <c r="H60" s="34">
        <f>'Group Condition'!G60</f>
        <v>0</v>
      </c>
      <c r="I60" s="34" t="str">
        <f>'Group Condition'!I60</f>
        <v>X</v>
      </c>
      <c r="J60"/>
      <c r="K60"/>
      <c r="L60"/>
      <c r="M60"/>
      <c r="N60"/>
      <c r="O60"/>
    </row>
    <row r="61" spans="1:16" x14ac:dyDescent="0.3">
      <c r="A61" t="s">
        <v>35</v>
      </c>
      <c r="B61">
        <v>33</v>
      </c>
      <c r="C61" t="s">
        <v>124</v>
      </c>
      <c r="D61" t="str">
        <f t="shared" si="1"/>
        <v>L</v>
      </c>
      <c r="E61" s="34" t="str">
        <f>IF('Group Condition'!J61="","",'Group Condition'!J61)</f>
        <v/>
      </c>
      <c r="F61" s="34">
        <f>'Group Condition'!D61</f>
        <v>0</v>
      </c>
      <c r="G61" s="34" t="str">
        <f>'Group Condition'!E61</f>
        <v>X</v>
      </c>
      <c r="H61" s="34">
        <f>'Group Condition'!G61</f>
        <v>0</v>
      </c>
      <c r="I61" s="34" t="str">
        <f>'Group Condition'!I61</f>
        <v/>
      </c>
    </row>
    <row r="62" spans="1:16" x14ac:dyDescent="0.3">
      <c r="A62" t="s">
        <v>54</v>
      </c>
      <c r="B62">
        <v>52</v>
      </c>
      <c r="C62" t="s">
        <v>143</v>
      </c>
      <c r="D62" t="str">
        <f t="shared" si="1"/>
        <v>G</v>
      </c>
      <c r="E62" s="34" t="str">
        <f>IF('Group Condition'!J62="","",'Group Condition'!J62)</f>
        <v/>
      </c>
      <c r="F62" s="34">
        <f>'Group Condition'!D62</f>
        <v>0</v>
      </c>
      <c r="G62" s="34">
        <f>'Group Condition'!E62</f>
        <v>0</v>
      </c>
      <c r="H62" s="34">
        <f>'Group Condition'!G62</f>
        <v>0</v>
      </c>
      <c r="I62" s="34" t="str">
        <f>'Group Condition'!I62</f>
        <v>X</v>
      </c>
    </row>
    <row r="63" spans="1:16" x14ac:dyDescent="0.3">
      <c r="A63" t="s">
        <v>64</v>
      </c>
      <c r="B63">
        <v>62</v>
      </c>
      <c r="C63" t="s">
        <v>153</v>
      </c>
      <c r="D63" t="str">
        <f t="shared" si="1"/>
        <v>C</v>
      </c>
      <c r="E63" s="34" t="str">
        <f>IF('Group Condition'!J63="","",'Group Condition'!J63)</f>
        <v>worse</v>
      </c>
      <c r="F63" s="34">
        <f>'Group Condition'!D63</f>
        <v>0</v>
      </c>
      <c r="G63" s="34">
        <f>'Group Condition'!E63</f>
        <v>0</v>
      </c>
      <c r="H63" s="34" t="str">
        <f>'Group Condition'!G63</f>
        <v>X</v>
      </c>
      <c r="I63" s="34" t="str">
        <f>'Group Condition'!I63</f>
        <v/>
      </c>
      <c r="P63" t="s">
        <v>410</v>
      </c>
    </row>
    <row r="64" spans="1:16" x14ac:dyDescent="0.3">
      <c r="A64" t="s">
        <v>32</v>
      </c>
      <c r="B64">
        <v>29</v>
      </c>
      <c r="C64" t="s">
        <v>120</v>
      </c>
      <c r="D64" t="str">
        <f t="shared" si="1"/>
        <v>H</v>
      </c>
      <c r="E64" s="34" t="str">
        <f>IF('Group Condition'!J64="","",'Group Condition'!J64)</f>
        <v>better</v>
      </c>
      <c r="F64" s="34" t="str">
        <f>'Group Condition'!D64</f>
        <v>X</v>
      </c>
      <c r="G64" s="34">
        <f>'Group Condition'!E64</f>
        <v>0</v>
      </c>
      <c r="H64" s="34">
        <f>'Group Condition'!G64</f>
        <v>0</v>
      </c>
      <c r="I64" s="34" t="str">
        <f>'Group Condition'!I64</f>
        <v/>
      </c>
    </row>
    <row r="65" spans="1:16" x14ac:dyDescent="0.3">
      <c r="A65" t="s">
        <v>40</v>
      </c>
      <c r="B65">
        <v>38</v>
      </c>
      <c r="C65" t="s">
        <v>129</v>
      </c>
      <c r="D65" t="str">
        <f t="shared" si="1"/>
        <v>H</v>
      </c>
      <c r="E65" s="34" t="str">
        <f>IF('Group Condition'!J65="","",'Group Condition'!J65)</f>
        <v>worse</v>
      </c>
      <c r="F65" s="34" t="str">
        <f>'Group Condition'!D65</f>
        <v>X</v>
      </c>
      <c r="G65" s="34">
        <f>'Group Condition'!E65</f>
        <v>0</v>
      </c>
      <c r="H65" s="34">
        <f>'Group Condition'!G65</f>
        <v>0</v>
      </c>
      <c r="I65" s="34" t="str">
        <f>'Group Condition'!I65</f>
        <v/>
      </c>
    </row>
    <row r="66" spans="1:16" x14ac:dyDescent="0.3">
      <c r="A66" t="s">
        <v>77</v>
      </c>
      <c r="B66">
        <v>76</v>
      </c>
      <c r="C66" t="s">
        <v>166</v>
      </c>
      <c r="D66" t="str">
        <f t="shared" ref="D66:D88" si="2">IF(F66="X","H",IF(G66="X","L",IF(H66="X","C","G")))</f>
        <v>C</v>
      </c>
      <c r="E66" s="34" t="str">
        <f>IF('Group Condition'!J66="","",'Group Condition'!J66)</f>
        <v/>
      </c>
      <c r="F66" s="34">
        <f>'Group Condition'!D66</f>
        <v>0</v>
      </c>
      <c r="G66" s="34">
        <f>'Group Condition'!E66</f>
        <v>0</v>
      </c>
      <c r="H66" s="34" t="str">
        <f>'Group Condition'!G66</f>
        <v>X</v>
      </c>
      <c r="I66" s="34" t="str">
        <f>'Group Condition'!I66</f>
        <v/>
      </c>
    </row>
    <row r="67" spans="1:16" x14ac:dyDescent="0.3">
      <c r="A67" t="s">
        <v>27</v>
      </c>
      <c r="B67">
        <v>24</v>
      </c>
      <c r="C67" t="s">
        <v>115</v>
      </c>
      <c r="D67" t="str">
        <f t="shared" si="2"/>
        <v>G</v>
      </c>
      <c r="E67" s="34" t="str">
        <f>IF('Group Condition'!J67="","",'Group Condition'!J67)</f>
        <v>worse</v>
      </c>
      <c r="F67" s="34">
        <f>'Group Condition'!D67</f>
        <v>0</v>
      </c>
      <c r="G67" s="34">
        <f>'Group Condition'!E67</f>
        <v>0</v>
      </c>
      <c r="H67" s="34">
        <f>'Group Condition'!G67</f>
        <v>0</v>
      </c>
      <c r="I67" s="34" t="str">
        <f>'Group Condition'!I67</f>
        <v>X</v>
      </c>
      <c r="J67"/>
      <c r="K67"/>
      <c r="L67"/>
      <c r="M67"/>
      <c r="N67"/>
    </row>
    <row r="68" spans="1:16" x14ac:dyDescent="0.3">
      <c r="A68" t="s">
        <v>53</v>
      </c>
      <c r="B68">
        <v>51</v>
      </c>
      <c r="C68" t="s">
        <v>142</v>
      </c>
      <c r="D68" t="str">
        <f t="shared" si="2"/>
        <v>G</v>
      </c>
      <c r="E68" s="34" t="str">
        <f>IF('Group Condition'!J68="","",'Group Condition'!J68)</f>
        <v>better</v>
      </c>
      <c r="F68" s="34">
        <f>'Group Condition'!D68</f>
        <v>0</v>
      </c>
      <c r="G68" s="34">
        <f>'Group Condition'!E68</f>
        <v>0</v>
      </c>
      <c r="H68" s="34">
        <f>'Group Condition'!G68</f>
        <v>0</v>
      </c>
      <c r="I68" s="34" t="str">
        <f>'Group Condition'!I68</f>
        <v>X</v>
      </c>
      <c r="J68"/>
      <c r="K68"/>
      <c r="L68"/>
      <c r="M68"/>
      <c r="N68"/>
      <c r="O68"/>
    </row>
    <row r="69" spans="1:16" x14ac:dyDescent="0.3">
      <c r="A69" t="s">
        <v>45</v>
      </c>
      <c r="B69">
        <v>43</v>
      </c>
      <c r="C69" t="s">
        <v>134</v>
      </c>
      <c r="D69" t="str">
        <f t="shared" si="2"/>
        <v>H</v>
      </c>
      <c r="E69" s="34" t="str">
        <f>IF('Group Condition'!J69="","",'Group Condition'!J69)</f>
        <v>no change</v>
      </c>
      <c r="F69" s="34" t="str">
        <f>'Group Condition'!D69</f>
        <v>X</v>
      </c>
      <c r="G69" s="34">
        <f>'Group Condition'!E69</f>
        <v>0</v>
      </c>
      <c r="H69" s="34">
        <f>'Group Condition'!G69</f>
        <v>0</v>
      </c>
      <c r="I69" s="34" t="str">
        <f>'Group Condition'!I69</f>
        <v/>
      </c>
      <c r="J69"/>
      <c r="K69"/>
      <c r="L69"/>
      <c r="M69"/>
      <c r="N69"/>
      <c r="O69"/>
    </row>
    <row r="70" spans="1:16" x14ac:dyDescent="0.3">
      <c r="A70" t="s">
        <v>46</v>
      </c>
      <c r="B70">
        <v>44</v>
      </c>
      <c r="C70" t="s">
        <v>135</v>
      </c>
      <c r="D70" t="str">
        <f t="shared" si="2"/>
        <v>H</v>
      </c>
      <c r="E70" s="34" t="str">
        <f>IF('Group Condition'!J70="","",'Group Condition'!J70)</f>
        <v>worse</v>
      </c>
      <c r="F70" s="34" t="str">
        <f>'Group Condition'!D70</f>
        <v>X</v>
      </c>
      <c r="G70" s="34">
        <f>'Group Condition'!E70</f>
        <v>0</v>
      </c>
      <c r="H70" s="34">
        <f>'Group Condition'!G70</f>
        <v>0</v>
      </c>
      <c r="I70" s="34" t="str">
        <f>'Group Condition'!I70</f>
        <v/>
      </c>
      <c r="J70"/>
      <c r="K70"/>
      <c r="L70"/>
      <c r="M70"/>
      <c r="N70"/>
      <c r="O70"/>
    </row>
    <row r="71" spans="1:16" x14ac:dyDescent="0.3">
      <c r="A71" t="s">
        <v>37</v>
      </c>
      <c r="B71">
        <v>35</v>
      </c>
      <c r="C71" t="s">
        <v>126</v>
      </c>
      <c r="D71" t="str">
        <f t="shared" si="2"/>
        <v>H</v>
      </c>
      <c r="E71" s="34" t="str">
        <f>IF('Group Condition'!J71="","",'Group Condition'!J71)</f>
        <v>better</v>
      </c>
      <c r="F71" s="34" t="str">
        <f>'Group Condition'!D71</f>
        <v>X</v>
      </c>
      <c r="G71" s="34">
        <f>'Group Condition'!E71</f>
        <v>0</v>
      </c>
      <c r="H71" s="34">
        <f>'Group Condition'!G71</f>
        <v>0</v>
      </c>
      <c r="I71" s="34" t="str">
        <f>'Group Condition'!I71</f>
        <v/>
      </c>
    </row>
    <row r="72" spans="1:16" x14ac:dyDescent="0.3">
      <c r="A72" t="s">
        <v>14</v>
      </c>
      <c r="B72">
        <v>6</v>
      </c>
      <c r="C72" t="s">
        <v>97</v>
      </c>
      <c r="D72" t="str">
        <f t="shared" si="2"/>
        <v>C</v>
      </c>
      <c r="E72" s="34" t="str">
        <f>IF('Group Condition'!J72="","",'Group Condition'!J72)</f>
        <v>worse</v>
      </c>
      <c r="F72" s="34">
        <f>'Group Condition'!D72</f>
        <v>0</v>
      </c>
      <c r="G72" s="34">
        <f>'Group Condition'!E72</f>
        <v>0</v>
      </c>
      <c r="H72" s="34" t="str">
        <f>'Group Condition'!G72</f>
        <v>X</v>
      </c>
      <c r="I72" s="34" t="str">
        <f>'Group Condition'!I72</f>
        <v/>
      </c>
      <c r="P72" s="13"/>
    </row>
    <row r="73" spans="1:16" x14ac:dyDescent="0.3">
      <c r="A73" t="s">
        <v>59</v>
      </c>
      <c r="B73">
        <v>57</v>
      </c>
      <c r="C73" t="s">
        <v>148</v>
      </c>
      <c r="D73" t="str">
        <f t="shared" si="2"/>
        <v>G</v>
      </c>
      <c r="E73" s="34" t="str">
        <f>IF('Group Condition'!J73="","",'Group Condition'!J73)</f>
        <v/>
      </c>
      <c r="F73" s="34">
        <f>'Group Condition'!D73</f>
        <v>0</v>
      </c>
      <c r="G73" s="34">
        <f>'Group Condition'!E73</f>
        <v>0</v>
      </c>
      <c r="H73" s="34">
        <f>'Group Condition'!G73</f>
        <v>0</v>
      </c>
      <c r="I73" s="34" t="str">
        <f>'Group Condition'!I73</f>
        <v>X</v>
      </c>
    </row>
    <row r="74" spans="1:16" x14ac:dyDescent="0.3">
      <c r="A74" t="s">
        <v>38</v>
      </c>
      <c r="B74">
        <v>36</v>
      </c>
      <c r="C74" t="s">
        <v>127</v>
      </c>
      <c r="D74" t="str">
        <f t="shared" si="2"/>
        <v>H</v>
      </c>
      <c r="E74" s="34" t="str">
        <f>IF('Group Condition'!J74="","",'Group Condition'!J74)</f>
        <v>better</v>
      </c>
      <c r="F74" s="34" t="str">
        <f>'Group Condition'!D74</f>
        <v>X</v>
      </c>
      <c r="G74" s="34">
        <f>'Group Condition'!E74</f>
        <v>0</v>
      </c>
      <c r="H74" s="34">
        <f>'Group Condition'!G74</f>
        <v>0</v>
      </c>
      <c r="I74" s="34" t="str">
        <f>'Group Condition'!I74</f>
        <v/>
      </c>
    </row>
    <row r="75" spans="1:16" x14ac:dyDescent="0.3">
      <c r="A75" t="s">
        <v>19</v>
      </c>
      <c r="B75">
        <v>14</v>
      </c>
      <c r="C75" t="s">
        <v>105</v>
      </c>
      <c r="D75" t="str">
        <f t="shared" si="2"/>
        <v>G</v>
      </c>
      <c r="E75" s="34" t="str">
        <f>IF('Group Condition'!J75="","",'Group Condition'!J75)</f>
        <v/>
      </c>
      <c r="F75" s="34">
        <f>'Group Condition'!D75</f>
        <v>0</v>
      </c>
      <c r="G75" s="34">
        <f>'Group Condition'!E75</f>
        <v>0</v>
      </c>
      <c r="H75" s="34">
        <f>'Group Condition'!G75</f>
        <v>0</v>
      </c>
      <c r="I75" s="34" t="str">
        <f>'Group Condition'!I75</f>
        <v>X</v>
      </c>
      <c r="J75"/>
      <c r="K75"/>
      <c r="L75"/>
      <c r="M75"/>
      <c r="N75"/>
      <c r="O75"/>
    </row>
    <row r="76" spans="1:16" x14ac:dyDescent="0.3">
      <c r="A76" t="s">
        <v>60</v>
      </c>
      <c r="B76">
        <v>58</v>
      </c>
      <c r="C76" t="s">
        <v>149</v>
      </c>
      <c r="D76" t="str">
        <f t="shared" si="2"/>
        <v>G</v>
      </c>
      <c r="F76" s="34">
        <f>'Group Condition'!D76</f>
        <v>0</v>
      </c>
      <c r="G76" s="34">
        <f>'Group Condition'!E76</f>
        <v>0</v>
      </c>
      <c r="H76" s="34">
        <f>'Group Condition'!G76</f>
        <v>0</v>
      </c>
      <c r="I76" s="34" t="str">
        <f>'Group Condition'!I76</f>
        <v>X</v>
      </c>
      <c r="J76"/>
      <c r="K76"/>
      <c r="L76"/>
      <c r="M76"/>
      <c r="N76"/>
      <c r="O76"/>
    </row>
    <row r="77" spans="1:16" x14ac:dyDescent="0.3">
      <c r="A77" t="s">
        <v>33</v>
      </c>
      <c r="B77">
        <v>30</v>
      </c>
      <c r="C77" t="s">
        <v>121</v>
      </c>
      <c r="D77" t="str">
        <f t="shared" si="2"/>
        <v>H</v>
      </c>
      <c r="E77" s="34" t="str">
        <f>IF('Group Condition'!J77="","",'Group Condition'!J77)</f>
        <v>better</v>
      </c>
      <c r="F77" s="34" t="str">
        <f>'Group Condition'!D77</f>
        <v>X</v>
      </c>
      <c r="G77" s="34">
        <f>'Group Condition'!E77</f>
        <v>0</v>
      </c>
      <c r="H77" s="34">
        <f>'Group Condition'!G77</f>
        <v>0</v>
      </c>
      <c r="I77" s="34" t="str">
        <f>'Group Condition'!I77</f>
        <v/>
      </c>
    </row>
    <row r="78" spans="1:16" x14ac:dyDescent="0.3">
      <c r="A78" t="s">
        <v>11</v>
      </c>
      <c r="B78">
        <v>3</v>
      </c>
      <c r="C78" t="s">
        <v>94</v>
      </c>
      <c r="D78" t="str">
        <f t="shared" si="2"/>
        <v>H</v>
      </c>
      <c r="E78" s="34" t="str">
        <f>IF('Group Condition'!J78="","",'Group Condition'!J78)</f>
        <v>worse</v>
      </c>
      <c r="F78" s="34" t="str">
        <f>'Group Condition'!D78</f>
        <v>X</v>
      </c>
      <c r="G78" s="34">
        <f>'Group Condition'!E78</f>
        <v>0</v>
      </c>
      <c r="H78" s="34">
        <f>'Group Condition'!G78</f>
        <v>0</v>
      </c>
      <c r="I78" s="34" t="str">
        <f>'Group Condition'!I78</f>
        <v/>
      </c>
    </row>
    <row r="79" spans="1:16" x14ac:dyDescent="0.3">
      <c r="A79" t="s">
        <v>15</v>
      </c>
      <c r="B79">
        <v>7</v>
      </c>
      <c r="C79" t="s">
        <v>98</v>
      </c>
      <c r="D79" t="str">
        <f t="shared" si="2"/>
        <v>H</v>
      </c>
      <c r="E79" s="34" t="str">
        <f>IF('Group Condition'!J79="","",'Group Condition'!J79)</f>
        <v>worse</v>
      </c>
      <c r="F79" s="34" t="str">
        <f>'Group Condition'!D79</f>
        <v>X</v>
      </c>
      <c r="G79" s="34">
        <f>'Group Condition'!E79</f>
        <v>0</v>
      </c>
      <c r="H79" s="34">
        <f>'Group Condition'!G79</f>
        <v>0</v>
      </c>
      <c r="I79" s="34" t="str">
        <f>'Group Condition'!I79</f>
        <v/>
      </c>
    </row>
    <row r="80" spans="1:16" x14ac:dyDescent="0.3">
      <c r="A80" t="s">
        <v>39</v>
      </c>
      <c r="B80">
        <v>37</v>
      </c>
      <c r="C80" t="s">
        <v>128</v>
      </c>
      <c r="D80" t="str">
        <f t="shared" si="2"/>
        <v>H</v>
      </c>
      <c r="E80" s="34" t="str">
        <f>IF('Group Condition'!J80="","",'Group Condition'!J80)</f>
        <v>better</v>
      </c>
      <c r="F80" s="34" t="str">
        <f>'Group Condition'!D80</f>
        <v>X</v>
      </c>
      <c r="G80" s="34">
        <f>'Group Condition'!E80</f>
        <v>0</v>
      </c>
      <c r="H80" s="34">
        <f>'Group Condition'!G80</f>
        <v>0</v>
      </c>
      <c r="I80" s="34" t="str">
        <f>'Group Condition'!I80</f>
        <v/>
      </c>
      <c r="J80"/>
      <c r="K80"/>
      <c r="L80"/>
      <c r="M80"/>
      <c r="N80"/>
      <c r="O80"/>
    </row>
    <row r="81" spans="1:15" x14ac:dyDescent="0.3">
      <c r="A81" t="s">
        <v>13</v>
      </c>
      <c r="B81">
        <v>5</v>
      </c>
      <c r="C81" t="s">
        <v>96</v>
      </c>
      <c r="D81" t="str">
        <f t="shared" si="2"/>
        <v>H</v>
      </c>
      <c r="E81" s="34" t="str">
        <f>IF('Group Condition'!J81="","",'Group Condition'!J81)</f>
        <v>worse</v>
      </c>
      <c r="F81" s="34" t="str">
        <f>'Group Condition'!D81</f>
        <v>X</v>
      </c>
      <c r="G81" s="34">
        <f>'Group Condition'!E81</f>
        <v>0</v>
      </c>
      <c r="H81" s="34">
        <f>'Group Condition'!G81</f>
        <v>0</v>
      </c>
      <c r="I81" s="34" t="str">
        <f>'Group Condition'!I81</f>
        <v/>
      </c>
      <c r="J81"/>
      <c r="M81"/>
      <c r="N81"/>
    </row>
    <row r="82" spans="1:15" x14ac:dyDescent="0.3">
      <c r="A82" t="s">
        <v>51</v>
      </c>
      <c r="B82">
        <v>49</v>
      </c>
      <c r="C82" t="s">
        <v>140</v>
      </c>
      <c r="D82" t="str">
        <f t="shared" si="2"/>
        <v>H</v>
      </c>
      <c r="E82" s="34" t="str">
        <f>IF('Group Condition'!J82="","",'Group Condition'!J82)</f>
        <v>worse</v>
      </c>
      <c r="F82" s="34" t="str">
        <f>'Group Condition'!D82</f>
        <v>X</v>
      </c>
      <c r="G82" s="34">
        <f>'Group Condition'!E82</f>
        <v>0</v>
      </c>
      <c r="H82" s="34">
        <f>'Group Condition'!G82</f>
        <v>0</v>
      </c>
      <c r="I82" s="34" t="str">
        <f>'Group Condition'!I82</f>
        <v/>
      </c>
    </row>
    <row r="83" spans="1:15" x14ac:dyDescent="0.3">
      <c r="A83" t="s">
        <v>16</v>
      </c>
      <c r="B83">
        <v>8</v>
      </c>
      <c r="C83" t="s">
        <v>99</v>
      </c>
      <c r="D83" t="str">
        <f t="shared" si="2"/>
        <v>H</v>
      </c>
      <c r="E83" s="34" t="str">
        <f>IF('Group Condition'!J83="","",'Group Condition'!J83)</f>
        <v>worse</v>
      </c>
      <c r="F83" s="34" t="str">
        <f>'Group Condition'!D83</f>
        <v>X</v>
      </c>
      <c r="G83" s="34">
        <f>'Group Condition'!E83</f>
        <v>0</v>
      </c>
      <c r="H83" s="34">
        <f>'Group Condition'!G83</f>
        <v>0</v>
      </c>
      <c r="I83" s="34" t="str">
        <f>'Group Condition'!I83</f>
        <v/>
      </c>
    </row>
    <row r="84" spans="1:15" x14ac:dyDescent="0.3">
      <c r="A84" t="s">
        <v>43</v>
      </c>
      <c r="B84">
        <v>41</v>
      </c>
      <c r="C84" t="s">
        <v>132</v>
      </c>
      <c r="D84" t="str">
        <f t="shared" si="2"/>
        <v>H</v>
      </c>
      <c r="E84" s="34" t="str">
        <f>IF('Group Condition'!J84="","",'Group Condition'!J84)</f>
        <v>worse</v>
      </c>
      <c r="F84" s="34" t="str">
        <f>'Group Condition'!D84</f>
        <v>X</v>
      </c>
      <c r="G84" s="34">
        <f>'Group Condition'!E84</f>
        <v>0</v>
      </c>
      <c r="H84" s="34">
        <f>'Group Condition'!G84</f>
        <v>0</v>
      </c>
      <c r="I84" s="34" t="str">
        <f>'Group Condition'!I84</f>
        <v/>
      </c>
      <c r="J84"/>
      <c r="K84"/>
      <c r="L84"/>
      <c r="M84"/>
      <c r="N84"/>
      <c r="O84"/>
    </row>
    <row r="85" spans="1:15" x14ac:dyDescent="0.3">
      <c r="A85" t="s">
        <v>79</v>
      </c>
      <c r="B85">
        <v>78</v>
      </c>
      <c r="C85" t="s">
        <v>168</v>
      </c>
      <c r="D85" t="str">
        <f t="shared" si="2"/>
        <v>G</v>
      </c>
      <c r="E85" s="34" t="str">
        <f>IF('Group Condition'!J85="","",'Group Condition'!J85)</f>
        <v>better</v>
      </c>
      <c r="F85" s="34">
        <f>'Group Condition'!D85</f>
        <v>0</v>
      </c>
      <c r="G85" s="34">
        <f>'Group Condition'!E85</f>
        <v>0</v>
      </c>
      <c r="H85" s="34">
        <f>'Group Condition'!G85</f>
        <v>0</v>
      </c>
      <c r="I85" s="34" t="str">
        <f>'Group Condition'!I85</f>
        <v>X</v>
      </c>
    </row>
    <row r="86" spans="1:15" x14ac:dyDescent="0.3">
      <c r="A86" t="s">
        <v>74</v>
      </c>
      <c r="B86">
        <v>72</v>
      </c>
      <c r="C86" t="s">
        <v>163</v>
      </c>
      <c r="D86" t="str">
        <f t="shared" si="2"/>
        <v>L</v>
      </c>
      <c r="E86" s="34" t="str">
        <f>IF('Group Condition'!J86="","",'Group Condition'!J86)</f>
        <v>better</v>
      </c>
      <c r="F86" s="34">
        <f>'Group Condition'!D86</f>
        <v>0</v>
      </c>
      <c r="G86" s="34" t="str">
        <f>'Group Condition'!E86</f>
        <v>X</v>
      </c>
      <c r="H86" s="34">
        <f>'Group Condition'!G86</f>
        <v>0</v>
      </c>
      <c r="I86" s="34" t="str">
        <f>'Group Condition'!I86</f>
        <v/>
      </c>
    </row>
    <row r="87" spans="1:15" x14ac:dyDescent="0.3">
      <c r="A87" t="s">
        <v>83</v>
      </c>
      <c r="B87">
        <v>82</v>
      </c>
      <c r="C87" t="s">
        <v>172</v>
      </c>
      <c r="D87" t="str">
        <f t="shared" si="2"/>
        <v>G</v>
      </c>
      <c r="E87" s="34" t="str">
        <f>IF('Group Condition'!J87="","",'Group Condition'!J87)</f>
        <v>better</v>
      </c>
      <c r="F87" s="34">
        <f>'Group Condition'!D87</f>
        <v>0</v>
      </c>
      <c r="G87" s="34">
        <f>'Group Condition'!E87</f>
        <v>0</v>
      </c>
      <c r="H87" s="34">
        <f>'Group Condition'!G87</f>
        <v>0</v>
      </c>
      <c r="I87" s="34" t="str">
        <f>'Group Condition'!I87</f>
        <v>X</v>
      </c>
    </row>
    <row r="88" spans="1:15" x14ac:dyDescent="0.3">
      <c r="A88" t="s">
        <v>84</v>
      </c>
      <c r="B88">
        <v>83</v>
      </c>
      <c r="C88" t="s">
        <v>173</v>
      </c>
      <c r="D88" t="str">
        <f t="shared" si="2"/>
        <v>L</v>
      </c>
      <c r="E88" s="34" t="str">
        <f>IF('Group Condition'!J88="","",'Group Condition'!J88)</f>
        <v>better</v>
      </c>
      <c r="F88" s="34">
        <f>'Group Condition'!D88</f>
        <v>0</v>
      </c>
      <c r="G88" s="34" t="str">
        <f>'Group Condition'!E88</f>
        <v>X</v>
      </c>
      <c r="H88" s="34">
        <f>'Group Condition'!G88</f>
        <v>0</v>
      </c>
      <c r="I88" s="34" t="str">
        <f>'Group Condition'!I88</f>
        <v/>
      </c>
      <c r="J88"/>
      <c r="K88"/>
      <c r="L88"/>
      <c r="M88"/>
      <c r="N88"/>
      <c r="O88"/>
    </row>
  </sheetData>
  <autoFilter ref="A1:P88">
    <sortState ref="A2:P88">
      <sortCondition ref="A1:A8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workbookViewId="0">
      <pane xSplit="5" ySplit="1" topLeftCell="R14" activePane="bottomRight" state="frozen"/>
      <selection pane="topRight" activeCell="E1" sqref="E1"/>
      <selection pane="bottomLeft" activeCell="A2" sqref="A2"/>
      <selection pane="bottomRight" activeCell="T39" sqref="T39"/>
    </sheetView>
  </sheetViews>
  <sheetFormatPr defaultRowHeight="15.6" x14ac:dyDescent="0.3"/>
  <cols>
    <col min="1" max="2" width="8.88671875" style="3"/>
    <col min="3" max="3" width="17.21875" style="3" customWidth="1"/>
    <col min="4" max="4" width="15.21875" style="3" customWidth="1"/>
    <col min="5" max="5" width="6" style="3" customWidth="1"/>
    <col min="6" max="6" width="20" style="3" bestFit="1" customWidth="1"/>
    <col min="7" max="7" width="25.44140625" style="3" customWidth="1"/>
    <col min="8" max="8" width="24.21875" style="10" customWidth="1"/>
    <col min="9" max="9" width="20" style="4" customWidth="1"/>
    <col min="10" max="10" width="27.88671875" style="3" customWidth="1"/>
    <col min="11" max="11" width="12.5546875" style="3" customWidth="1"/>
    <col min="12" max="13" width="21.44140625" style="3" customWidth="1"/>
    <col min="14" max="14" width="15" style="3" bestFit="1" customWidth="1"/>
    <col min="15" max="15" width="15" style="3" customWidth="1"/>
    <col min="16" max="16" width="21.44140625" style="3" bestFit="1" customWidth="1"/>
    <col min="17" max="17" width="22.44140625" style="3" bestFit="1" customWidth="1"/>
    <col min="18" max="18" width="23.6640625" style="3" bestFit="1" customWidth="1"/>
    <col min="19" max="19" width="21.44140625" style="3" bestFit="1" customWidth="1"/>
    <col min="20" max="20" width="20.21875" style="3" bestFit="1" customWidth="1"/>
    <col min="21" max="16384" width="8.88671875" style="3"/>
  </cols>
  <sheetData>
    <row r="1" spans="1:20" ht="16.2" thickBot="1" x14ac:dyDescent="0.35">
      <c r="A1" s="6" t="s">
        <v>90</v>
      </c>
      <c r="B1" s="6" t="s">
        <v>409</v>
      </c>
      <c r="C1" s="6" t="s">
        <v>181</v>
      </c>
      <c r="D1" s="3" t="s">
        <v>182</v>
      </c>
      <c r="E1" s="3" t="s">
        <v>185</v>
      </c>
      <c r="F1" s="3" t="s">
        <v>184</v>
      </c>
      <c r="G1" s="3" t="s">
        <v>186</v>
      </c>
      <c r="H1" s="10" t="s">
        <v>189</v>
      </c>
      <c r="I1" s="4" t="s">
        <v>271</v>
      </c>
      <c r="J1" s="3" t="s">
        <v>246</v>
      </c>
      <c r="K1" s="3" t="s">
        <v>273</v>
      </c>
      <c r="L1" s="3" t="s">
        <v>359</v>
      </c>
      <c r="M1" s="3" t="s">
        <v>393</v>
      </c>
      <c r="N1" s="3" t="s">
        <v>392</v>
      </c>
      <c r="O1" s="3" t="s">
        <v>412</v>
      </c>
      <c r="P1" s="3" t="s">
        <v>411</v>
      </c>
      <c r="Q1" s="3" t="s">
        <v>421</v>
      </c>
      <c r="R1" s="3" t="s">
        <v>426</v>
      </c>
      <c r="S1" s="3" t="s">
        <v>431</v>
      </c>
      <c r="T1" s="3" t="s">
        <v>436</v>
      </c>
    </row>
    <row r="2" spans="1:20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 s="7">
        <v>932233758.39999998</v>
      </c>
      <c r="E2" s="7" t="str">
        <f>VLOOKUP(A2,'Group Condition'!$A$2:$K$88,9,FALSE)</f>
        <v/>
      </c>
      <c r="F2" s="6">
        <v>532233758.39999998</v>
      </c>
      <c r="G2" s="6"/>
      <c r="H2" s="11"/>
      <c r="K2" s="17">
        <v>932233758.39999998</v>
      </c>
      <c r="M2" s="3">
        <f>VLOOKUP($A2,[2]Master_11302020_KDENR!$A$2:$B$68,2,FALSE)</f>
        <v>532233758.39999998</v>
      </c>
      <c r="N2" s="3">
        <f t="shared" ref="N2:N33" si="0">IF(M2=D2,"",1)</f>
        <v>1</v>
      </c>
      <c r="O2">
        <v>932233758.39999998</v>
      </c>
      <c r="S2" s="3">
        <f>O2*2</f>
        <v>1864467516.8</v>
      </c>
    </row>
    <row r="3" spans="1:20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 s="8">
        <v>229000000000</v>
      </c>
      <c r="E3" s="7" t="str">
        <f>VLOOKUP(A3,'Group Condition'!$A$2:$K$88,9,FALSE)</f>
        <v/>
      </c>
      <c r="F3" s="6">
        <v>2000000000000</v>
      </c>
      <c r="G3" s="6"/>
      <c r="H3" s="11"/>
      <c r="M3" s="3">
        <f>VLOOKUP($A3,[2]Master_11302020_KDENR!$A$2:$B$68,2,FALSE)</f>
        <v>2000000000000</v>
      </c>
      <c r="N3" s="3">
        <f t="shared" si="0"/>
        <v>1</v>
      </c>
      <c r="O3" s="14">
        <v>229000000000</v>
      </c>
      <c r="S3" s="5">
        <f>O3*1.5</f>
        <v>343500000000</v>
      </c>
      <c r="T3" s="5">
        <f>S3*1.5</f>
        <v>515250000000</v>
      </c>
    </row>
    <row r="4" spans="1:20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 s="7">
        <v>52020187.369999997</v>
      </c>
      <c r="E4" s="7" t="str">
        <f>VLOOKUP(A4,'Group Condition'!$A$2:$K$88,9,FALSE)</f>
        <v/>
      </c>
      <c r="F4" s="6">
        <v>52020187.369999997</v>
      </c>
      <c r="G4" s="6"/>
      <c r="H4" s="16"/>
      <c r="M4" s="3">
        <f>VLOOKUP($A4,[2]Master_11302020_KDENR!$A$2:$B$68,2,FALSE)</f>
        <v>52020187.369999997</v>
      </c>
      <c r="N4" s="3" t="str">
        <f t="shared" si="0"/>
        <v/>
      </c>
      <c r="O4">
        <v>104040374</v>
      </c>
      <c r="P4" s="3">
        <f>O4*2</f>
        <v>208080748</v>
      </c>
      <c r="Q4" s="3">
        <f>P4*1.5</f>
        <v>312121122</v>
      </c>
      <c r="R4" s="3">
        <f>Q4*1.5</f>
        <v>468181683</v>
      </c>
    </row>
    <row r="5" spans="1:20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 s="7">
        <v>2124041.1490000002</v>
      </c>
      <c r="E5" s="7" t="str">
        <f>VLOOKUP(A5,'Group Condition'!$A$2:$K$88,9,FALSE)</f>
        <v/>
      </c>
      <c r="F5" s="6">
        <v>2124041.1490000002</v>
      </c>
      <c r="G5" s="6"/>
      <c r="H5" s="11">
        <f>F5*1.25</f>
        <v>2655051.4362500003</v>
      </c>
      <c r="L5" s="5">
        <v>4000000</v>
      </c>
      <c r="M5" s="3">
        <f>VLOOKUP($A5,[2]Master_11302020_KDENR!$A$2:$B$68,2,FALSE)</f>
        <v>2655051.4360000002</v>
      </c>
      <c r="N5" s="3">
        <f t="shared" si="0"/>
        <v>1</v>
      </c>
      <c r="O5">
        <v>5310102</v>
      </c>
      <c r="P5">
        <v>43367500</v>
      </c>
      <c r="R5" s="5">
        <f>P5*2</f>
        <v>86735000</v>
      </c>
      <c r="S5" s="5">
        <f>R5*2</f>
        <v>173470000</v>
      </c>
      <c r="T5" s="5">
        <f>S5*2</f>
        <v>346940000</v>
      </c>
    </row>
    <row r="6" spans="1:20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 s="7">
        <v>14975339.800000001</v>
      </c>
      <c r="E6" s="7" t="str">
        <f>VLOOKUP(A6,'Group Condition'!$A$2:$K$88,9,FALSE)</f>
        <v/>
      </c>
      <c r="F6" s="6">
        <v>747664.42</v>
      </c>
      <c r="G6" s="6"/>
      <c r="H6" s="11">
        <v>1000000</v>
      </c>
      <c r="M6" s="3">
        <f>VLOOKUP($A6,[2]Master_11302020_KDENR!$A$2:$B$68,2,FALSE)</f>
        <v>1000000</v>
      </c>
      <c r="N6" s="3">
        <f t="shared" si="0"/>
        <v>1</v>
      </c>
      <c r="O6">
        <v>14975339.800000001</v>
      </c>
    </row>
    <row r="7" spans="1:20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 s="7">
        <v>1053704.304</v>
      </c>
      <c r="E7" s="7" t="str">
        <f>VLOOKUP(A7,'Group Condition'!$A$2:$K$88,9,FALSE)</f>
        <v/>
      </c>
      <c r="F7" s="6">
        <v>1001250</v>
      </c>
      <c r="G7" s="6">
        <v>750000</v>
      </c>
      <c r="H7" s="7">
        <v>1053704.304</v>
      </c>
      <c r="J7" s="3">
        <f>H7*1.25</f>
        <v>1317130.3799999999</v>
      </c>
      <c r="K7" s="5">
        <v>10000000</v>
      </c>
      <c r="M7" s="3">
        <f>VLOOKUP($A7,[2]Master_11302020_KDENR!$A$2:$B$68,2,FALSE)</f>
        <v>1053704.304</v>
      </c>
      <c r="N7" s="3" t="str">
        <f t="shared" si="0"/>
        <v/>
      </c>
      <c r="O7">
        <v>2107408</v>
      </c>
      <c r="P7">
        <v>50731000</v>
      </c>
    </row>
    <row r="8" spans="1:20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 s="7">
        <v>3738776.034</v>
      </c>
      <c r="E8" s="7" t="str">
        <f>VLOOKUP(A8,'Group Condition'!$A$2:$K$88,9,FALSE)</f>
        <v/>
      </c>
      <c r="F8" s="6">
        <v>1080000</v>
      </c>
      <c r="G8" s="6"/>
      <c r="H8" s="11">
        <v>2000000</v>
      </c>
      <c r="M8" s="3">
        <f>VLOOKUP($A8,[2]Master_11302020_KDENR!$A$2:$B$68,2,FALSE)</f>
        <v>2000000</v>
      </c>
      <c r="N8" s="3">
        <f t="shared" si="0"/>
        <v>1</v>
      </c>
      <c r="O8">
        <v>4000000</v>
      </c>
      <c r="P8">
        <v>13393000</v>
      </c>
    </row>
    <row r="9" spans="1:20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 s="7">
        <v>20265685.109999999</v>
      </c>
      <c r="E9" s="7" t="str">
        <f>VLOOKUP(A9,'Group Condition'!$A$2:$K$88,9,FALSE)</f>
        <v/>
      </c>
      <c r="F9" s="6">
        <v>10265685.109999999</v>
      </c>
      <c r="G9" s="6"/>
      <c r="H9" s="11">
        <v>15000000</v>
      </c>
      <c r="M9" s="3">
        <f>VLOOKUP($A9,[2]Master_11302020_KDENR!$A$2:$B$68,2,FALSE)</f>
        <v>15000000</v>
      </c>
      <c r="N9" s="3">
        <f t="shared" si="0"/>
        <v>1</v>
      </c>
      <c r="O9">
        <v>15000000</v>
      </c>
    </row>
    <row r="10" spans="1:20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 s="7">
        <v>13236869.029999999</v>
      </c>
      <c r="E10" s="7" t="str">
        <f>VLOOKUP(A10,'Group Condition'!$A$2:$K$88,9,FALSE)</f>
        <v>X</v>
      </c>
      <c r="F10" s="6">
        <v>6500000</v>
      </c>
      <c r="G10" s="6"/>
      <c r="H10" s="11"/>
      <c r="I10" s="31"/>
      <c r="M10" s="3">
        <f>VLOOKUP($A10,[2]Master_11302020_KDENR!$A$2:$B$68,2,FALSE)</f>
        <v>6500000</v>
      </c>
      <c r="N10" s="3">
        <f t="shared" si="0"/>
        <v>1</v>
      </c>
      <c r="O10">
        <v>254421.22440000001</v>
      </c>
      <c r="P10" s="5"/>
      <c r="Q10" s="3">
        <f>O10*2</f>
        <v>508842.44880000001</v>
      </c>
      <c r="R10" s="5">
        <f>Q10*2</f>
        <v>1017684.8976</v>
      </c>
      <c r="S10" s="5">
        <f>R10*2</f>
        <v>2035369.7952000001</v>
      </c>
      <c r="T10" s="5">
        <f>S10*2</f>
        <v>4070739.5904000001</v>
      </c>
    </row>
    <row r="11" spans="1:20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 s="7">
        <v>254421.22440000001</v>
      </c>
      <c r="E11" s="7" t="str">
        <f>VLOOKUP(A11,'Group Condition'!$A$2:$K$88,9,FALSE)</f>
        <v/>
      </c>
      <c r="F11" s="6">
        <v>150000</v>
      </c>
      <c r="G11" s="6">
        <v>100000</v>
      </c>
      <c r="H11" s="11">
        <v>200000</v>
      </c>
      <c r="M11" s="3">
        <f>VLOOKUP($A11,[2]Master_11302020_KDENR!$A$2:$B$68,2,FALSE)</f>
        <v>200000</v>
      </c>
      <c r="N11" s="3">
        <f t="shared" si="0"/>
        <v>1</v>
      </c>
      <c r="O11">
        <v>20527442.649999999</v>
      </c>
    </row>
    <row r="12" spans="1:20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 s="7">
        <v>20527442.649999999</v>
      </c>
      <c r="E12" s="7" t="str">
        <f>VLOOKUP(A12,'Group Condition'!$A$2:$K$88,9,FALSE)</f>
        <v/>
      </c>
      <c r="F12" s="6">
        <v>6384375</v>
      </c>
      <c r="G12" s="6"/>
      <c r="H12" s="11"/>
      <c r="K12" s="3">
        <v>10000000</v>
      </c>
      <c r="L12" s="3">
        <f>K12*5</f>
        <v>50000000</v>
      </c>
      <c r="M12" s="3">
        <f>VLOOKUP($A12,[2]Master_11302020_KDENR!$A$2:$B$68,2,FALSE)</f>
        <v>6384375</v>
      </c>
      <c r="N12" s="3">
        <f t="shared" si="0"/>
        <v>1</v>
      </c>
      <c r="O12">
        <v>6500000</v>
      </c>
      <c r="P12">
        <v>20930000</v>
      </c>
      <c r="S12" s="3">
        <f>P12*2</f>
        <v>41860000</v>
      </c>
      <c r="T12" s="3">
        <f>S12*2</f>
        <v>83720000</v>
      </c>
    </row>
    <row r="13" spans="1:20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 s="7">
        <v>17230050.359999999</v>
      </c>
      <c r="E13" s="7" t="str">
        <f>VLOOKUP(A13,'Group Condition'!$A$2:$K$88,9,FALSE)</f>
        <v/>
      </c>
      <c r="F13" s="6">
        <v>8500000</v>
      </c>
      <c r="G13" s="6"/>
      <c r="H13" s="11">
        <v>10000000</v>
      </c>
      <c r="M13" s="3">
        <f>VLOOKUP($A13,[2]Master_11302020_KDENR!$A$2:$B$68,2,FALSE)</f>
        <v>10000000</v>
      </c>
      <c r="N13" s="3">
        <f t="shared" si="0"/>
        <v>1</v>
      </c>
      <c r="O13">
        <v>10000000</v>
      </c>
      <c r="R13" s="5"/>
    </row>
    <row r="14" spans="1:20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 s="7">
        <v>15816.31169</v>
      </c>
      <c r="E14" s="7" t="str">
        <f>VLOOKUP(A14,'Group Condition'!$A$2:$K$88,9,FALSE)</f>
        <v>X</v>
      </c>
      <c r="F14" s="6">
        <v>175816.31169</v>
      </c>
      <c r="G14" s="6"/>
      <c r="H14" s="16"/>
      <c r="L14" s="3">
        <f>D14*5</f>
        <v>79081.558449999997</v>
      </c>
      <c r="M14" s="3">
        <f>VLOOKUP($A14,[2]Master_11302020_KDENR!$A$2:$B$68,2,FALSE)</f>
        <v>175816.31169999999</v>
      </c>
      <c r="N14" s="3">
        <f t="shared" si="0"/>
        <v>1</v>
      </c>
      <c r="O14">
        <v>175816.31169</v>
      </c>
      <c r="S14" s="3">
        <f>O14*0.75</f>
        <v>131862.2337675</v>
      </c>
      <c r="T14" s="3">
        <f>S14/2</f>
        <v>65931.116883750001</v>
      </c>
    </row>
    <row r="15" spans="1:20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 s="7">
        <v>401050.08909999998</v>
      </c>
      <c r="E15" s="7" t="str">
        <f>VLOOKUP(A15,'Group Condition'!$A$2:$K$88,9,FALSE)</f>
        <v>X</v>
      </c>
      <c r="F15" s="6">
        <v>201050.08910000001</v>
      </c>
      <c r="G15" s="6"/>
      <c r="H15" s="11"/>
      <c r="M15" s="3">
        <f>VLOOKUP($A15,[2]Master_11302020_KDENR!$A$2:$B$68,2,FALSE)</f>
        <v>201050.08910000001</v>
      </c>
      <c r="N15" s="3">
        <f t="shared" si="0"/>
        <v>1</v>
      </c>
      <c r="O15">
        <v>401050.08909999998</v>
      </c>
      <c r="R15" s="5"/>
    </row>
    <row r="16" spans="1:20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 s="7">
        <v>25797.24295</v>
      </c>
      <c r="E16" s="7" t="str">
        <f>VLOOKUP(A16,'Group Condition'!$A$2:$K$88,9,FALSE)</f>
        <v>X</v>
      </c>
      <c r="F16" s="6">
        <v>100</v>
      </c>
      <c r="G16" s="6"/>
      <c r="H16" s="16"/>
      <c r="M16" s="3">
        <f>VLOOKUP($A16,[2]Master_11302020_KDENR!$A$2:$B$68,2,FALSE)</f>
        <v>100</v>
      </c>
      <c r="N16" s="3">
        <f t="shared" si="0"/>
        <v>1</v>
      </c>
      <c r="O16">
        <v>25797.24295</v>
      </c>
      <c r="S16" s="5"/>
    </row>
    <row r="17" spans="1:20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 s="7">
        <v>4986608.142</v>
      </c>
      <c r="E17" s="7" t="str">
        <f>VLOOKUP(A17,'Group Condition'!$A$2:$K$88,9,FALSE)</f>
        <v>X</v>
      </c>
      <c r="F17" s="6">
        <v>4986608.142</v>
      </c>
      <c r="G17" s="6"/>
      <c r="H17" s="11"/>
      <c r="M17" s="3">
        <f>VLOOKUP($A17,[2]Master_11302020_KDENR!$A$2:$B$68,2,FALSE)</f>
        <v>4986608.142</v>
      </c>
      <c r="N17" s="3" t="str">
        <f t="shared" si="0"/>
        <v/>
      </c>
      <c r="O17">
        <v>4986608.142</v>
      </c>
      <c r="P17" s="3">
        <f>O17*2</f>
        <v>9973216.284</v>
      </c>
      <c r="Q17" s="3">
        <f>P17*2</f>
        <v>19946432.568</v>
      </c>
      <c r="R17" s="3">
        <f>Q17*2</f>
        <v>39892865.136</v>
      </c>
      <c r="S17" s="3">
        <f>R17*2</f>
        <v>79785730.272</v>
      </c>
      <c r="T17" s="3">
        <f>S17*2</f>
        <v>159571460.544</v>
      </c>
    </row>
    <row r="18" spans="1:20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 s="7">
        <v>21996106.07</v>
      </c>
      <c r="E18" s="7" t="str">
        <f>VLOOKUP(A18,'Group Condition'!$A$2:$K$88,9,FALSE)</f>
        <v/>
      </c>
      <c r="F18" s="6">
        <v>4000000</v>
      </c>
      <c r="G18" s="6"/>
      <c r="H18" s="11">
        <v>10000000</v>
      </c>
      <c r="L18" s="5">
        <f>D18*0.75</f>
        <v>16497079.5525</v>
      </c>
      <c r="M18" s="3">
        <f>VLOOKUP($A18,[2]Master_11302020_KDENR!$A$2:$B$68,2,FALSE)</f>
        <v>10000000</v>
      </c>
      <c r="N18" s="3">
        <f t="shared" si="0"/>
        <v>1</v>
      </c>
      <c r="O18">
        <v>21996106.07</v>
      </c>
      <c r="P18">
        <v>8377000</v>
      </c>
      <c r="Q18">
        <v>21996106.07</v>
      </c>
      <c r="R18" s="3">
        <f>Q18*2</f>
        <v>43992212.140000001</v>
      </c>
      <c r="S18" s="5"/>
    </row>
    <row r="19" spans="1:20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 s="7">
        <v>34847060.600000001</v>
      </c>
      <c r="E19" s="7" t="str">
        <f>VLOOKUP(A19,'Group Condition'!$A$2:$K$88,9,FALSE)</f>
        <v>X</v>
      </c>
      <c r="F19" s="6">
        <v>1742353</v>
      </c>
      <c r="G19" s="6"/>
      <c r="H19" s="11"/>
      <c r="I19" s="18"/>
      <c r="M19" s="3">
        <f>VLOOKUP($A19,[2]Master_11302020_KDENR!$A$2:$B$68,2,FALSE)</f>
        <v>1742353</v>
      </c>
      <c r="N19" s="3">
        <f t="shared" si="0"/>
        <v>1</v>
      </c>
      <c r="O19">
        <v>114181041.2</v>
      </c>
      <c r="S19" s="5"/>
    </row>
    <row r="20" spans="1:20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 s="7">
        <v>114181041.2</v>
      </c>
      <c r="E20" s="7" t="str">
        <f>VLOOKUP(A20,'Group Condition'!$A$2:$K$88,9,FALSE)</f>
        <v/>
      </c>
      <c r="F20" s="6">
        <v>19030174.25</v>
      </c>
      <c r="G20" s="6"/>
      <c r="H20" s="17">
        <v>114181041.2</v>
      </c>
      <c r="M20" s="3">
        <f>VLOOKUP($A20,[2]Master_11302020_KDENR!$A$2:$B$68,2,FALSE)</f>
        <v>114181041.2</v>
      </c>
      <c r="N20" s="3" t="str">
        <f t="shared" si="0"/>
        <v/>
      </c>
      <c r="O20">
        <v>34847060.600000001</v>
      </c>
      <c r="P20" s="3">
        <f>O20*2</f>
        <v>69694121.200000003</v>
      </c>
      <c r="Q20" s="5">
        <f>P20*10</f>
        <v>696941212</v>
      </c>
      <c r="R20" s="7">
        <v>114181041.2</v>
      </c>
      <c r="S20" s="5">
        <f>R20*2</f>
        <v>228362082.40000001</v>
      </c>
      <c r="T20" s="5">
        <v>2280000000</v>
      </c>
    </row>
    <row r="21" spans="1:20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 s="7">
        <v>432544359.30000001</v>
      </c>
      <c r="E21" s="7" t="str">
        <f>VLOOKUP(A21,'Group Condition'!$A$2:$K$88,9,FALSE)</f>
        <v/>
      </c>
      <c r="F21" s="6">
        <v>2430000</v>
      </c>
      <c r="G21" s="6"/>
      <c r="H21" s="11"/>
      <c r="I21" s="17">
        <v>432544359.30000001</v>
      </c>
      <c r="M21" s="3">
        <f>VLOOKUP($A21,[2]Master_11302020_KDENR!$A$2:$B$68,2,FALSE)</f>
        <v>2430000</v>
      </c>
      <c r="N21" s="3">
        <f t="shared" si="0"/>
        <v>1</v>
      </c>
      <c r="O21">
        <v>432544359.30000001</v>
      </c>
      <c r="P21" s="3">
        <f>O21*2</f>
        <v>865088718.60000002</v>
      </c>
      <c r="R21" s="5"/>
    </row>
    <row r="22" spans="1:20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 s="7">
        <v>32122718.550000001</v>
      </c>
      <c r="E22" s="7" t="str">
        <f>VLOOKUP(A22,'Group Condition'!$A$2:$K$88,9,FALSE)</f>
        <v/>
      </c>
      <c r="F22" s="6">
        <v>321227180.55000001</v>
      </c>
      <c r="G22" s="6"/>
      <c r="H22" s="11"/>
      <c r="I22" s="17">
        <v>32122718.550000001</v>
      </c>
      <c r="K22" s="3">
        <v>124245436</v>
      </c>
      <c r="L22" s="11">
        <v>12424654360</v>
      </c>
      <c r="M22" s="3">
        <f>VLOOKUP($A22,[2]Master_11302020_KDENR!$A$2:$B$68,2,FALSE)</f>
        <v>321227180.60000002</v>
      </c>
      <c r="N22" s="3">
        <f t="shared" si="0"/>
        <v>1</v>
      </c>
      <c r="O22">
        <v>32122718.550000001</v>
      </c>
      <c r="P22" s="11"/>
      <c r="R22" s="11"/>
      <c r="T22" s="3">
        <f>O22*2</f>
        <v>64245437.100000001</v>
      </c>
    </row>
    <row r="23" spans="1:20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 s="7">
        <v>2957397.3650000002</v>
      </c>
      <c r="E23" s="7" t="str">
        <f>VLOOKUP(A23,'Group Condition'!$A$2:$K$88,9,FALSE)</f>
        <v/>
      </c>
      <c r="F23" s="6">
        <v>4928995.608</v>
      </c>
      <c r="G23" s="6"/>
      <c r="H23" s="17">
        <v>2957397.3650000002</v>
      </c>
      <c r="K23" s="3">
        <f>H23*1.5</f>
        <v>4436096.0475000003</v>
      </c>
      <c r="L23" s="3">
        <f>K23*3</f>
        <v>13308288.142500002</v>
      </c>
      <c r="M23" s="3">
        <f>VLOOKUP($A23,[2]Master_11302020_KDENR!$A$2:$B$68,2,FALSE)</f>
        <v>2957397.3650000002</v>
      </c>
      <c r="N23" s="3" t="str">
        <f t="shared" si="0"/>
        <v/>
      </c>
      <c r="O23">
        <v>2957397.3650000002</v>
      </c>
      <c r="P23" s="3">
        <f>O23*2</f>
        <v>5914794.7300000004</v>
      </c>
      <c r="T23" s="3">
        <f>P23*2</f>
        <v>11829589.460000001</v>
      </c>
    </row>
    <row r="24" spans="1:20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 s="7">
        <v>16477555.609999999</v>
      </c>
      <c r="E24" s="7" t="str">
        <f>VLOOKUP(A24,'Group Condition'!$A$2:$K$88,9,FALSE)</f>
        <v/>
      </c>
      <c r="F24" s="6">
        <v>993066.96089999995</v>
      </c>
      <c r="G24" s="6"/>
      <c r="H24" s="17">
        <f>D24*0.75</f>
        <v>12358166.7075</v>
      </c>
      <c r="L24" s="11"/>
      <c r="M24" s="3">
        <f>VLOOKUP($A24,[2]Master_11302020_KDENR!$A$2:$B$68,2,FALSE)</f>
        <v>12358166.710000001</v>
      </c>
      <c r="N24" s="3">
        <f t="shared" si="0"/>
        <v>1</v>
      </c>
      <c r="O24">
        <v>16477555.609999999</v>
      </c>
      <c r="P24" s="3">
        <f>O24*2</f>
        <v>32955111.219999999</v>
      </c>
      <c r="R24" s="3">
        <f>P24*2</f>
        <v>65910222.439999998</v>
      </c>
      <c r="S24" s="5"/>
    </row>
    <row r="25" spans="1:20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 s="7">
        <v>361154520.60000002</v>
      </c>
      <c r="E25" s="7" t="str">
        <f>VLOOKUP(A25,'Group Condition'!$A$2:$K$88,9,FALSE)</f>
        <v>X</v>
      </c>
      <c r="F25" s="6">
        <v>72230904</v>
      </c>
      <c r="G25" s="6"/>
      <c r="H25" s="17">
        <v>361154520.60000002</v>
      </c>
      <c r="K25" s="7">
        <f>D25*5</f>
        <v>1805772603</v>
      </c>
      <c r="M25" s="3">
        <f>VLOOKUP($A25,[2]Master_11302020_KDENR!$A$2:$B$68,2,FALSE)</f>
        <v>361154520.60000002</v>
      </c>
      <c r="N25" s="3" t="str">
        <f t="shared" si="0"/>
        <v/>
      </c>
      <c r="O25">
        <v>361154520.60000002</v>
      </c>
      <c r="S25" s="3">
        <f>O25*2</f>
        <v>722309041.20000005</v>
      </c>
    </row>
    <row r="26" spans="1:20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 s="7">
        <v>19201175.25</v>
      </c>
      <c r="E26" s="7" t="str">
        <f>VLOOKUP(A26,'Group Condition'!$A$2:$K$88,9,FALSE)</f>
        <v/>
      </c>
      <c r="F26" s="6">
        <v>49069.656669999997</v>
      </c>
      <c r="G26" s="6"/>
      <c r="H26" s="16"/>
      <c r="M26" s="3">
        <f>VLOOKUP($A26,[2]Master_11302020_KDENR!$A$2:$B$68,2,FALSE)</f>
        <v>49069.656669999997</v>
      </c>
      <c r="N26" s="3">
        <f t="shared" si="0"/>
        <v>1</v>
      </c>
      <c r="O26">
        <v>16705.027440000002</v>
      </c>
    </row>
    <row r="27" spans="1:20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 s="7">
        <v>15779070.359999999</v>
      </c>
      <c r="E27" s="7" t="str">
        <f>VLOOKUP(A27,'Group Condition'!$A$2:$K$88,9,FALSE)</f>
        <v/>
      </c>
      <c r="F27" s="6">
        <v>1540000</v>
      </c>
      <c r="G27" s="6"/>
      <c r="H27" s="11"/>
      <c r="M27" s="3">
        <f>VLOOKUP($A27,[2]Master_11302020_KDENR!$A$2:$B$68,2,FALSE)</f>
        <v>1540000</v>
      </c>
      <c r="N27" s="3">
        <f t="shared" si="0"/>
        <v>1</v>
      </c>
      <c r="O27">
        <v>19201175.25</v>
      </c>
      <c r="S27" s="3">
        <f>O27*2</f>
        <v>38402350.5</v>
      </c>
    </row>
    <row r="28" spans="1:20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 s="7">
        <v>24854569.199999999</v>
      </c>
      <c r="E28" s="7" t="str">
        <f>VLOOKUP(A28,'Group Condition'!$A$2:$K$88,9,FALSE)</f>
        <v/>
      </c>
      <c r="F28" s="6">
        <v>3521063.9419999998</v>
      </c>
      <c r="G28" s="6"/>
      <c r="H28" s="11"/>
      <c r="I28" s="18"/>
      <c r="M28" s="3">
        <f>VLOOKUP($A28,[2]Master_11302020_KDENR!$A$2:$B$68,2,FALSE)</f>
        <v>3521063.9419999998</v>
      </c>
      <c r="N28" s="3">
        <f t="shared" si="0"/>
        <v>1</v>
      </c>
      <c r="O28">
        <v>1540000</v>
      </c>
    </row>
    <row r="29" spans="1:20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 s="7">
        <v>1718757.3940000001</v>
      </c>
      <c r="E29" s="7" t="str">
        <f>VLOOKUP(A29,'Group Condition'!$A$2:$K$88,9,FALSE)</f>
        <v/>
      </c>
      <c r="F29" s="6">
        <v>1718757.3940000001</v>
      </c>
      <c r="G29" s="6">
        <f>F29*0.5</f>
        <v>859378.69700000004</v>
      </c>
      <c r="H29" s="11">
        <v>1000000</v>
      </c>
      <c r="L29" s="3">
        <v>1500000</v>
      </c>
      <c r="M29" s="3">
        <f>VLOOKUP($A29,[2]Master_11302020_KDENR!$A$2:$B$68,2,FALSE)</f>
        <v>1000000</v>
      </c>
      <c r="N29" s="3">
        <f t="shared" si="0"/>
        <v>1</v>
      </c>
      <c r="O29">
        <v>24854569.199999999</v>
      </c>
      <c r="P29">
        <v>31237429060</v>
      </c>
      <c r="Q29" s="3">
        <f>O29*2</f>
        <v>49709138.399999999</v>
      </c>
      <c r="R29" s="7">
        <v>1718757.3940000001</v>
      </c>
      <c r="T29" s="5">
        <v>10000000</v>
      </c>
    </row>
    <row r="30" spans="1:20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 s="7">
        <v>5700290.8640000001</v>
      </c>
      <c r="E30" s="7" t="str">
        <f>VLOOKUP(A30,'Group Condition'!$A$2:$K$88,9,FALSE)</f>
        <v/>
      </c>
      <c r="F30" s="6">
        <v>5700290.8640000001</v>
      </c>
      <c r="G30" s="6"/>
      <c r="H30" s="11"/>
      <c r="K30" s="3">
        <f>D30*1.5</f>
        <v>8550436.2960000001</v>
      </c>
      <c r="L30" s="5">
        <v>10000000</v>
      </c>
      <c r="M30" s="3">
        <f>VLOOKUP($A30,[2]Master_11302020_KDENR!$A$2:$B$68,2,FALSE)</f>
        <v>5700290.8640000001</v>
      </c>
      <c r="N30" s="3" t="str">
        <f t="shared" si="0"/>
        <v/>
      </c>
      <c r="O30">
        <v>1718757.3940000001</v>
      </c>
      <c r="P30" s="14">
        <v>112000000</v>
      </c>
      <c r="R30" s="7">
        <v>5700290.8640000001</v>
      </c>
      <c r="S30" s="3">
        <f>R30*2</f>
        <v>11400581.728</v>
      </c>
      <c r="T30" s="3">
        <f>S30*2</f>
        <v>22801163.456</v>
      </c>
    </row>
    <row r="31" spans="1:20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 s="7">
        <v>40960.04507</v>
      </c>
      <c r="E31" s="7" t="str">
        <f>VLOOKUP(A31,'Group Condition'!$A$2:$K$88,9,FALSE)</f>
        <v/>
      </c>
      <c r="F31" s="6">
        <v>639000</v>
      </c>
      <c r="G31" s="6">
        <v>1000000</v>
      </c>
      <c r="H31" s="17">
        <v>40960.04507</v>
      </c>
      <c r="I31" s="9"/>
      <c r="J31" s="3">
        <v>80000</v>
      </c>
      <c r="M31" s="3">
        <f>VLOOKUP($A31,[2]Master_11302020_KDENR!$A$2:$B$68,2,FALSE)</f>
        <v>40960.04507</v>
      </c>
      <c r="N31" s="3" t="str">
        <f t="shared" si="0"/>
        <v/>
      </c>
      <c r="O31">
        <v>5700290.8640000001</v>
      </c>
      <c r="P31" s="3">
        <f>O31*2</f>
        <v>11400581.728</v>
      </c>
      <c r="S31" s="5"/>
    </row>
    <row r="32" spans="1:20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 s="7">
        <v>1001094433</v>
      </c>
      <c r="E32" s="7" t="str">
        <f>VLOOKUP(A32,'Group Condition'!$A$2:$K$88,9,FALSE)</f>
        <v/>
      </c>
      <c r="F32" s="6">
        <v>45700000</v>
      </c>
      <c r="G32" s="7">
        <v>1001094433</v>
      </c>
      <c r="H32" s="11">
        <f>G32*1.25</f>
        <v>1251368041.25</v>
      </c>
      <c r="M32" s="3">
        <f>VLOOKUP($A32,[2]Master_11302020_KDENR!$A$2:$B$68,2,FALSE)</f>
        <v>1251368041</v>
      </c>
      <c r="N32" s="3">
        <f t="shared" si="0"/>
        <v>1</v>
      </c>
      <c r="O32">
        <v>40960.04507</v>
      </c>
    </row>
    <row r="33" spans="1:20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 s="7">
        <v>22940055.34</v>
      </c>
      <c r="E33" s="7" t="str">
        <f>VLOOKUP(A33,'Group Condition'!$A$2:$K$88,9,FALSE)</f>
        <v/>
      </c>
      <c r="F33" s="6">
        <v>22940055.34</v>
      </c>
      <c r="G33" s="6"/>
      <c r="H33" s="11"/>
      <c r="M33" s="3">
        <f>VLOOKUP($A33,[2]Master_11302020_KDENR!$A$2:$B$68,2,FALSE)</f>
        <v>22940055.34</v>
      </c>
      <c r="N33" s="3" t="str">
        <f t="shared" si="0"/>
        <v/>
      </c>
      <c r="O33">
        <v>1251368041</v>
      </c>
    </row>
    <row r="34" spans="1:20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 s="7">
        <v>2123.8950410000002</v>
      </c>
      <c r="E34" s="7" t="str">
        <f>VLOOKUP(A34,'Group Condition'!$A$2:$K$88,9,FALSE)</f>
        <v/>
      </c>
      <c r="F34" s="6">
        <v>2123.8950410000002</v>
      </c>
      <c r="G34" s="6"/>
      <c r="H34" s="11"/>
      <c r="J34" s="3">
        <v>5000</v>
      </c>
      <c r="K34" s="3">
        <v>50000</v>
      </c>
      <c r="L34" s="3">
        <f>K34*10</f>
        <v>500000</v>
      </c>
      <c r="M34" s="3">
        <f>VLOOKUP($A34,[2]Master_11302020_KDENR!$A$2:$B$68,2,FALSE)</f>
        <v>2123.8950410000002</v>
      </c>
      <c r="N34" s="3" t="str">
        <f t="shared" ref="N34:N65" si="1">IF(M34=D34,"",1)</f>
        <v/>
      </c>
      <c r="O34">
        <v>22940055.34</v>
      </c>
      <c r="P34" s="3">
        <f>O34*2</f>
        <v>45880110.68</v>
      </c>
      <c r="Q34" s="3">
        <v>10000</v>
      </c>
      <c r="S34" s="3">
        <v>4000</v>
      </c>
    </row>
    <row r="35" spans="1:20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 s="7">
        <v>129309.07709999999</v>
      </c>
      <c r="E35" s="7" t="str">
        <f>VLOOKUP(A35,'Group Condition'!$A$2:$K$88,9,FALSE)</f>
        <v/>
      </c>
      <c r="F35" s="6">
        <v>100000</v>
      </c>
      <c r="G35" s="6">
        <f>F35*0.75</f>
        <v>75000</v>
      </c>
      <c r="H35" s="15">
        <v>100000</v>
      </c>
      <c r="K35" s="3">
        <v>1000000</v>
      </c>
      <c r="L35" s="3">
        <f>K35*10</f>
        <v>10000000</v>
      </c>
      <c r="M35" s="3">
        <f>VLOOKUP($A35,[2]Master_11302020_KDENR!$A$2:$B$68,2,FALSE)</f>
        <v>100000</v>
      </c>
      <c r="N35" s="3">
        <f t="shared" si="1"/>
        <v>1</v>
      </c>
      <c r="O35">
        <v>2123.8950410000002</v>
      </c>
      <c r="P35" s="3">
        <f>O35*2</f>
        <v>4247.7900820000004</v>
      </c>
      <c r="Q35" s="3">
        <f>P35*2</f>
        <v>8495.5801640000009</v>
      </c>
      <c r="R35" s="7">
        <v>129309.07709999999</v>
      </c>
    </row>
    <row r="36" spans="1:20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 s="7">
        <v>233447.39780000001</v>
      </c>
      <c r="E36" s="7" t="str">
        <f>VLOOKUP(A36,'Group Condition'!$A$2:$K$88,9,FALSE)</f>
        <v/>
      </c>
      <c r="F36" s="6">
        <v>58361.849450000002</v>
      </c>
      <c r="G36" s="6"/>
      <c r="H36" s="17">
        <v>233447.39780000001</v>
      </c>
      <c r="M36" s="3">
        <f>VLOOKUP($A36,[2]Master_11302020_KDENR!$A$2:$B$68,2,FALSE)</f>
        <v>233447.39780000001</v>
      </c>
      <c r="N36" s="3" t="str">
        <f t="shared" si="1"/>
        <v/>
      </c>
      <c r="O36">
        <v>129309.07709999999</v>
      </c>
      <c r="P36" s="3">
        <f>O36*2</f>
        <v>258618.15419999999</v>
      </c>
    </row>
    <row r="37" spans="1:20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 s="7">
        <v>177129.4045</v>
      </c>
      <c r="E37" s="7" t="str">
        <f>VLOOKUP(A37,'Group Condition'!$A$2:$K$88,9,FALSE)</f>
        <v/>
      </c>
      <c r="F37" s="6">
        <v>125000</v>
      </c>
      <c r="G37" s="6">
        <v>100000</v>
      </c>
      <c r="H37" s="11">
        <v>150000</v>
      </c>
      <c r="L37" s="3">
        <f>H37*2</f>
        <v>300000</v>
      </c>
      <c r="M37" s="3">
        <f>VLOOKUP($A37,[2]Master_11302020_KDENR!$A$2:$B$68,2,FALSE)</f>
        <v>150000</v>
      </c>
      <c r="N37" s="3">
        <f t="shared" si="1"/>
        <v>1</v>
      </c>
      <c r="O37">
        <v>233447.39780000001</v>
      </c>
      <c r="P37" s="3">
        <f>O37*2</f>
        <v>466894.79560000001</v>
      </c>
    </row>
    <row r="38" spans="1:20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 s="7">
        <v>2983706.8709999998</v>
      </c>
      <c r="E38" s="7" t="str">
        <f>VLOOKUP(A38,'Group Condition'!$A$2:$K$88,9,FALSE)</f>
        <v/>
      </c>
      <c r="F38" s="6">
        <v>491000</v>
      </c>
      <c r="G38" s="6"/>
      <c r="H38" s="11"/>
      <c r="M38" s="3">
        <f>VLOOKUP($A38,[2]Master_11302020_KDENR!$A$2:$B$68,2,FALSE)</f>
        <v>491000</v>
      </c>
      <c r="N38" s="3">
        <f t="shared" si="1"/>
        <v>1</v>
      </c>
      <c r="O38">
        <v>177129.4045</v>
      </c>
    </row>
    <row r="39" spans="1:20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 s="7">
        <v>74822.192989999996</v>
      </c>
      <c r="E39" s="7" t="str">
        <f>VLOOKUP(A39,'Group Condition'!$A$2:$K$88,9,FALSE)</f>
        <v/>
      </c>
      <c r="F39" s="6">
        <v>74822.192989999996</v>
      </c>
      <c r="G39" s="6"/>
      <c r="H39" s="11"/>
      <c r="L39" s="11">
        <v>748220</v>
      </c>
      <c r="M39" s="3">
        <f>VLOOKUP($A39,[2]Master_11302020_KDENR!$A$2:$B$68,2,FALSE)</f>
        <v>74822.192989999996</v>
      </c>
      <c r="N39" s="3" t="str">
        <f t="shared" si="1"/>
        <v/>
      </c>
      <c r="O39">
        <v>491000</v>
      </c>
      <c r="P39" s="3">
        <f>O39*2</f>
        <v>982000</v>
      </c>
      <c r="R39" s="11"/>
      <c r="S39" s="5"/>
      <c r="T39" s="3">
        <f>P39*0.75</f>
        <v>736500</v>
      </c>
    </row>
    <row r="40" spans="1:20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 s="7">
        <v>174418341.5</v>
      </c>
      <c r="E40" s="7" t="str">
        <f>VLOOKUP(A40,'Group Condition'!$A$2:$K$88,9,FALSE)</f>
        <v/>
      </c>
      <c r="F40" s="6">
        <v>7850000</v>
      </c>
      <c r="G40" s="6"/>
      <c r="H40" s="11"/>
      <c r="I40" s="31"/>
      <c r="M40" s="3">
        <f>VLOOKUP($A40,[2]Master_11302020_KDENR!$A$2:$B$68,2,FALSE)</f>
        <v>7850000</v>
      </c>
      <c r="N40" s="3">
        <f t="shared" si="1"/>
        <v>1</v>
      </c>
      <c r="O40">
        <v>74822.192989999996</v>
      </c>
    </row>
    <row r="41" spans="1:20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 s="7">
        <v>172649603.19999999</v>
      </c>
      <c r="E41" s="7" t="str">
        <f>VLOOKUP(A41,'Group Condition'!$A$2:$K$88,9,FALSE)</f>
        <v>X</v>
      </c>
      <c r="F41" s="6">
        <v>49700000</v>
      </c>
      <c r="G41" s="6"/>
      <c r="H41" s="11">
        <v>100000000</v>
      </c>
      <c r="K41" s="3">
        <v>150000000</v>
      </c>
      <c r="M41" s="3">
        <f>VLOOKUP($A41,[2]Master_11302020_KDENR!$A$2:$B$68,2,FALSE)</f>
        <v>100000000</v>
      </c>
      <c r="N41" s="3">
        <f t="shared" si="1"/>
        <v>1</v>
      </c>
      <c r="O41">
        <v>174418341.5</v>
      </c>
      <c r="P41" s="3">
        <f>O41*2</f>
        <v>348836683</v>
      </c>
      <c r="R41" s="5"/>
    </row>
    <row r="42" spans="1:20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 s="7">
        <v>204805160.5</v>
      </c>
      <c r="E42" s="7" t="str">
        <f>VLOOKUP(A42,'Group Condition'!$A$2:$K$88,9,FALSE)</f>
        <v/>
      </c>
      <c r="F42" s="6">
        <v>150805160.5</v>
      </c>
      <c r="G42" s="6"/>
      <c r="H42" s="11"/>
      <c r="M42" s="3">
        <f>VLOOKUP($A42,[2]Master_11302020_KDENR!$A$2:$B$68,2,FALSE)</f>
        <v>150805160.5</v>
      </c>
      <c r="N42" s="3">
        <f t="shared" si="1"/>
        <v>1</v>
      </c>
      <c r="O42">
        <v>172649603.19999999</v>
      </c>
    </row>
    <row r="43" spans="1:20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 s="7">
        <v>352590040.69999999</v>
      </c>
      <c r="E43" s="7" t="str">
        <f>VLOOKUP(A43,'Group Condition'!$A$2:$K$88,9,FALSE)</f>
        <v/>
      </c>
      <c r="F43" s="6">
        <v>176000000</v>
      </c>
      <c r="G43" s="7">
        <f>F43*0.75</f>
        <v>132000000</v>
      </c>
      <c r="H43" s="15">
        <v>176000000</v>
      </c>
      <c r="M43" s="3">
        <f>VLOOKUP($A43,[2]Master_11302020_KDENR!$A$2:$B$68,2,FALSE)</f>
        <v>176000000</v>
      </c>
      <c r="N43" s="3">
        <f t="shared" si="1"/>
        <v>1</v>
      </c>
      <c r="O43">
        <v>150805160.5</v>
      </c>
    </row>
    <row r="44" spans="1:20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 s="7">
        <v>358999.37920000002</v>
      </c>
      <c r="E44" s="7" t="str">
        <f>VLOOKUP(A44,'Group Condition'!$A$2:$K$88,9,FALSE)</f>
        <v/>
      </c>
      <c r="F44" s="6">
        <v>250000</v>
      </c>
      <c r="G44" s="6">
        <v>200000</v>
      </c>
      <c r="H44" s="15">
        <v>250000</v>
      </c>
      <c r="K44" s="33"/>
      <c r="M44" s="3">
        <f>VLOOKUP($A44,[2]Master_11302020_KDENR!$A$2:$B$68,2,FALSE)</f>
        <v>250000</v>
      </c>
      <c r="N44" s="3">
        <f t="shared" si="1"/>
        <v>1</v>
      </c>
      <c r="O44">
        <v>352590040.69999999</v>
      </c>
    </row>
    <row r="45" spans="1:20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 s="7">
        <v>16705.027440000002</v>
      </c>
      <c r="E45" s="7" t="str">
        <f>VLOOKUP(A45,'Group Condition'!$A$2:$K$88,9,FALSE)</f>
        <v/>
      </c>
      <c r="F45" s="6">
        <v>75000</v>
      </c>
      <c r="G45" s="6"/>
      <c r="H45" s="7">
        <v>16705.027440000002</v>
      </c>
      <c r="M45" s="3">
        <f>VLOOKUP($A45,[2]Master_11302020_KDENR!$A$2:$B$68,2,FALSE)</f>
        <v>16705.027440000002</v>
      </c>
      <c r="N45" s="3" t="str">
        <f t="shared" si="1"/>
        <v/>
      </c>
      <c r="O45">
        <v>250000</v>
      </c>
      <c r="S45" s="5"/>
    </row>
    <row r="46" spans="1:20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 s="7">
        <v>554.64984700000002</v>
      </c>
      <c r="E46" s="7" t="str">
        <f>VLOOKUP(A46,'Group Condition'!$A$2:$K$88,9,FALSE)</f>
        <v/>
      </c>
      <c r="F46" s="6">
        <v>110.9</v>
      </c>
      <c r="G46" s="6"/>
      <c r="H46" s="11"/>
      <c r="M46" s="3">
        <f>VLOOKUP($A46,[2]Master_11302020_KDENR!$A$2:$B$68,2,FALSE)</f>
        <v>110.9</v>
      </c>
      <c r="N46" s="3">
        <f t="shared" si="1"/>
        <v>1</v>
      </c>
      <c r="O46">
        <v>110.9</v>
      </c>
    </row>
    <row r="47" spans="1:20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 s="7">
        <v>15874.27808</v>
      </c>
      <c r="E47" s="7" t="str">
        <f>VLOOKUP(A47,'Group Condition'!$A$2:$K$88,9,FALSE)</f>
        <v/>
      </c>
      <c r="F47" s="6">
        <v>15874.27808</v>
      </c>
      <c r="G47" s="6"/>
      <c r="H47" s="16"/>
      <c r="M47" s="3">
        <f>VLOOKUP($A47,[2]Master_11302020_KDENR!$A$2:$B$68,2,FALSE)</f>
        <v>15874.27808</v>
      </c>
      <c r="N47" s="3" t="str">
        <f t="shared" si="1"/>
        <v/>
      </c>
      <c r="O47">
        <v>15874.27808</v>
      </c>
    </row>
    <row r="48" spans="1:20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 s="7">
        <v>6221.5131609999999</v>
      </c>
      <c r="E48" s="7" t="str">
        <f>VLOOKUP(A48,'Group Condition'!$A$2:$K$88,9,FALSE)</f>
        <v/>
      </c>
      <c r="F48" s="6">
        <v>6221.5131609999999</v>
      </c>
      <c r="G48" s="6"/>
      <c r="H48" s="16"/>
      <c r="M48" s="3">
        <f>VLOOKUP($A48,[2]Master_11302020_KDENR!$A$2:$B$68,2,FALSE)</f>
        <v>6221.5131609999999</v>
      </c>
      <c r="N48" s="3" t="str">
        <f t="shared" si="1"/>
        <v/>
      </c>
      <c r="O48">
        <v>6221.5131609999999</v>
      </c>
    </row>
    <row r="49" spans="1:18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 s="7">
        <v>4273.9050960000004</v>
      </c>
      <c r="E49" s="7" t="str">
        <f>VLOOKUP(A49,'Group Condition'!$A$2:$K$88,9,FALSE)</f>
        <v/>
      </c>
      <c r="F49" s="6">
        <v>4273.9050960000004</v>
      </c>
      <c r="G49" s="6"/>
      <c r="H49" s="16"/>
      <c r="K49" s="32"/>
      <c r="M49" s="3">
        <f>VLOOKUP($A49,[2]Master_11302020_KDENR!$A$2:$B$68,2,FALSE)</f>
        <v>4273.9050960000004</v>
      </c>
      <c r="N49" s="3" t="str">
        <f t="shared" si="1"/>
        <v/>
      </c>
      <c r="O49">
        <v>4273.9050960000004</v>
      </c>
    </row>
    <row r="50" spans="1:18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 s="7">
        <v>97071048.260000005</v>
      </c>
      <c r="E50" s="7" t="str">
        <f>VLOOKUP(A50,'Group Condition'!$A$2:$K$88,9,FALSE)</f>
        <v/>
      </c>
      <c r="F50" s="6">
        <v>60071048.259999998</v>
      </c>
      <c r="G50" s="6"/>
      <c r="H50" s="16"/>
      <c r="K50" s="3">
        <v>40071048.259999998</v>
      </c>
      <c r="M50" s="3">
        <f>VLOOKUP($A50,[2]Master_11302020_KDENR!$A$2:$B$68,2,FALSE)</f>
        <v>60071048.259999998</v>
      </c>
      <c r="N50" s="3">
        <f t="shared" si="1"/>
        <v>1</v>
      </c>
      <c r="O50">
        <v>60071048.259999998</v>
      </c>
      <c r="P50" s="3">
        <f>O50*2</f>
        <v>120142096.52</v>
      </c>
    </row>
    <row r="51" spans="1:18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 s="7">
        <v>15150975.09</v>
      </c>
      <c r="E51" s="7" t="str">
        <f>VLOOKUP(A51,'Group Condition'!$A$2:$K$88,9,FALSE)</f>
        <v>X</v>
      </c>
      <c r="F51" s="6">
        <v>15150975.09</v>
      </c>
      <c r="G51" s="6"/>
      <c r="H51" s="11"/>
      <c r="K51" s="33"/>
      <c r="M51" s="3">
        <f>VLOOKUP($A51,[2]Master_11302020_KDENR!$A$2:$B$68,2,FALSE)</f>
        <v>15150975.09</v>
      </c>
      <c r="N51" s="3" t="str">
        <f t="shared" si="1"/>
        <v/>
      </c>
      <c r="O51">
        <v>15150975.09</v>
      </c>
      <c r="P51" s="3">
        <f>O51*2</f>
        <v>30301950.18</v>
      </c>
    </row>
    <row r="52" spans="1:18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 s="7">
        <v>4108787.665</v>
      </c>
      <c r="E52" s="7" t="str">
        <f>VLOOKUP(A52,'Group Condition'!$A$2:$K$88,9,FALSE)</f>
        <v>X</v>
      </c>
      <c r="F52" s="6">
        <v>328703</v>
      </c>
      <c r="G52" s="6"/>
      <c r="H52" s="16"/>
      <c r="M52" s="3">
        <f>VLOOKUP($A52,[2]Master_11302020_KDENR!$A$2:$B$68,2,FALSE)</f>
        <v>328703</v>
      </c>
      <c r="N52" s="3">
        <f t="shared" si="1"/>
        <v>1</v>
      </c>
      <c r="O52">
        <v>328703</v>
      </c>
      <c r="R52" s="5"/>
    </row>
    <row r="53" spans="1:18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 s="7">
        <v>10723808.939999999</v>
      </c>
      <c r="E53" s="7" t="str">
        <f>VLOOKUP(A53,'Group Condition'!$A$2:$K$88,9,FALSE)</f>
        <v>X</v>
      </c>
      <c r="F53" s="6">
        <v>357460.29800000001</v>
      </c>
      <c r="G53" s="6"/>
      <c r="H53" s="7">
        <v>10723808.939999999</v>
      </c>
      <c r="M53" s="3">
        <f>VLOOKUP($A53,[2]Master_11302020_KDENR!$A$2:$B$68,2,FALSE)</f>
        <v>10723808.939999999</v>
      </c>
      <c r="N53" s="3" t="str">
        <f t="shared" si="1"/>
        <v/>
      </c>
      <c r="O53">
        <v>10723808.939999999</v>
      </c>
      <c r="P53" s="3">
        <f>O53*2</f>
        <v>21447617.879999999</v>
      </c>
    </row>
    <row r="54" spans="1:18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 s="7">
        <v>28898.867849999999</v>
      </c>
      <c r="E54" s="7" t="str">
        <f>VLOOKUP(A54,'Group Condition'!$A$2:$K$88,9,FALSE)</f>
        <v>X</v>
      </c>
      <c r="F54" s="6">
        <v>28898.867849999999</v>
      </c>
      <c r="G54" s="6"/>
      <c r="H54" s="16"/>
      <c r="M54" s="3">
        <f>VLOOKUP($A54,[2]Master_11302020_KDENR!$A$2:$B$68,2,FALSE)</f>
        <v>28898.867849999999</v>
      </c>
      <c r="N54" s="3" t="str">
        <f t="shared" si="1"/>
        <v/>
      </c>
      <c r="O54">
        <v>28898.867849999999</v>
      </c>
      <c r="P54" s="3">
        <f>O54*2</f>
        <v>57797.735699999997</v>
      </c>
    </row>
    <row r="55" spans="1:18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 s="7">
        <v>749.83099549999997</v>
      </c>
      <c r="E55" s="7" t="str">
        <f>VLOOKUP(A55,'Group Condition'!$A$2:$K$88,9,FALSE)</f>
        <v>X</v>
      </c>
      <c r="F55" s="6">
        <v>100</v>
      </c>
      <c r="G55" s="6"/>
      <c r="H55" s="17">
        <v>749.83099549999997</v>
      </c>
      <c r="M55" s="3">
        <f>VLOOKUP($A55,[2]Master_11302020_KDENR!$A$2:$B$68,2,FALSE)</f>
        <v>749</v>
      </c>
      <c r="N55" s="3">
        <f t="shared" si="1"/>
        <v>1</v>
      </c>
      <c r="O55">
        <v>749.83099549999997</v>
      </c>
    </row>
    <row r="56" spans="1:18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 s="7">
        <v>53.609603989999997</v>
      </c>
      <c r="E56" s="7" t="str">
        <f>VLOOKUP(A56,'Group Condition'!$A$2:$K$88,9,FALSE)</f>
        <v>X</v>
      </c>
      <c r="F56" s="6">
        <v>20</v>
      </c>
      <c r="G56" s="6"/>
      <c r="H56" s="16">
        <v>53</v>
      </c>
      <c r="M56" s="3">
        <f>VLOOKUP($A56,[2]Master_11302020_KDENR!$A$2:$B$68,2,FALSE)</f>
        <v>53</v>
      </c>
      <c r="N56" s="3">
        <f t="shared" si="1"/>
        <v>1</v>
      </c>
      <c r="O56">
        <v>53</v>
      </c>
    </row>
    <row r="57" spans="1:18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 s="7">
        <v>235.45910710000001</v>
      </c>
      <c r="E57" s="7" t="str">
        <f>VLOOKUP(A57,'Group Condition'!$A$2:$K$88,9,FALSE)</f>
        <v>X</v>
      </c>
      <c r="F57" s="6">
        <v>10</v>
      </c>
      <c r="G57" s="6"/>
      <c r="H57" s="11">
        <v>235</v>
      </c>
      <c r="M57" s="3">
        <f>VLOOKUP($A57,[2]Master_11302020_KDENR!$A$2:$B$68,2,FALSE)</f>
        <v>235</v>
      </c>
      <c r="N57" s="3">
        <f t="shared" si="1"/>
        <v>1</v>
      </c>
      <c r="O57">
        <v>235</v>
      </c>
      <c r="P57" s="3">
        <f>O57*2</f>
        <v>470</v>
      </c>
    </row>
    <row r="58" spans="1:18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 s="7">
        <v>7496.955054</v>
      </c>
      <c r="E58" s="7" t="str">
        <f>VLOOKUP(A58,'Group Condition'!$A$2:$K$88,9,FALSE)</f>
        <v>X</v>
      </c>
      <c r="F58" s="6">
        <v>7496.955054</v>
      </c>
      <c r="G58" s="6">
        <v>10000</v>
      </c>
      <c r="H58" s="17">
        <v>7496.955054</v>
      </c>
      <c r="M58" s="3">
        <f>VLOOKUP($A58,[2]Master_11302020_KDENR!$A$2:$B$68,2,FALSE)</f>
        <v>7496</v>
      </c>
      <c r="N58" s="3">
        <f t="shared" si="1"/>
        <v>1</v>
      </c>
      <c r="O58">
        <v>7496</v>
      </c>
      <c r="P58" s="3">
        <f>O58*2</f>
        <v>14992</v>
      </c>
      <c r="R58" s="5"/>
    </row>
    <row r="59" spans="1:18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 s="7">
        <v>71.004761549999998</v>
      </c>
      <c r="E59" s="7" t="str">
        <f>VLOOKUP(A59,'Group Condition'!$A$2:$K$88,9,FALSE)</f>
        <v>X</v>
      </c>
      <c r="F59" s="6">
        <v>71.004761549999998</v>
      </c>
      <c r="G59" s="6"/>
      <c r="H59" s="11"/>
      <c r="M59" s="3">
        <f>VLOOKUP($A59,[2]Master_11302020_KDENR!$A$2:$B$68,2,FALSE)</f>
        <v>71.004761549999998</v>
      </c>
      <c r="N59" s="3" t="str">
        <f t="shared" si="1"/>
        <v/>
      </c>
      <c r="O59">
        <v>71.004761549999998</v>
      </c>
    </row>
    <row r="60" spans="1:18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 s="7">
        <v>747577.53830000001</v>
      </c>
      <c r="E60" s="7" t="str">
        <f>VLOOKUP(A60,'Group Condition'!$A$2:$K$88,9,FALSE)</f>
        <v/>
      </c>
      <c r="F60" s="6">
        <v>197000</v>
      </c>
      <c r="G60" s="6"/>
      <c r="H60" s="11">
        <v>500000</v>
      </c>
      <c r="M60" s="3">
        <f>VLOOKUP($A60,[2]Master_11302020_KDENR!$A$2:$B$68,2,FALSE)</f>
        <v>500000</v>
      </c>
      <c r="N60" s="3">
        <f t="shared" si="1"/>
        <v>1</v>
      </c>
      <c r="O60">
        <v>500000</v>
      </c>
    </row>
    <row r="61" spans="1:18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 s="7">
        <v>0.05</v>
      </c>
      <c r="E61" s="7" t="str">
        <f>VLOOKUP(A61,'Group Condition'!$A$2:$K$88,9,FALSE)</f>
        <v>X</v>
      </c>
      <c r="F61" s="6">
        <v>3.5000000000000003E-2</v>
      </c>
      <c r="G61" s="6">
        <v>0.02</v>
      </c>
      <c r="H61" s="11"/>
      <c r="I61" s="4">
        <v>0.01</v>
      </c>
      <c r="M61" s="3">
        <v>0.02</v>
      </c>
      <c r="N61" s="3">
        <f t="shared" si="1"/>
        <v>1</v>
      </c>
      <c r="O61">
        <v>0.02</v>
      </c>
      <c r="R61" s="5"/>
    </row>
    <row r="62" spans="1:18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 s="7">
        <v>0.05</v>
      </c>
      <c r="E62" s="7" t="str">
        <f>VLOOKUP(A62,'Group Condition'!$A$2:$K$88,9,FALSE)</f>
        <v>X</v>
      </c>
      <c r="F62" s="6">
        <v>3.5000000000000003E-2</v>
      </c>
      <c r="G62" s="6">
        <f>0.02</f>
        <v>0.02</v>
      </c>
      <c r="H62" s="11"/>
      <c r="I62" s="4">
        <v>0.01</v>
      </c>
      <c r="M62" s="3">
        <v>0.02</v>
      </c>
      <c r="N62" s="3">
        <f t="shared" si="1"/>
        <v>1</v>
      </c>
      <c r="O62">
        <v>0.02</v>
      </c>
      <c r="Q62" s="3">
        <v>0.01</v>
      </c>
      <c r="R62" s="3">
        <v>0.01</v>
      </c>
    </row>
    <row r="63" spans="1:18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 s="7">
        <v>0.05</v>
      </c>
      <c r="E63" s="7" t="str">
        <f>VLOOKUP(A63,'Group Condition'!$A$2:$K$88,9,FALSE)</f>
        <v>X</v>
      </c>
      <c r="F63" s="6">
        <v>1.2500000000000001E-2</v>
      </c>
      <c r="G63" s="6"/>
      <c r="H63" s="11"/>
      <c r="M63" s="3">
        <v>1.2500000000000001E-2</v>
      </c>
      <c r="N63" s="3">
        <f t="shared" si="1"/>
        <v>1</v>
      </c>
      <c r="O63">
        <v>1.2500000000000001E-2</v>
      </c>
    </row>
    <row r="64" spans="1:18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 s="7">
        <v>0.05</v>
      </c>
      <c r="E64" s="7" t="str">
        <f>VLOOKUP(A64,'Group Condition'!$A$2:$K$88,9,FALSE)</f>
        <v>X</v>
      </c>
      <c r="F64" s="6">
        <v>0.05</v>
      </c>
      <c r="G64" s="6"/>
      <c r="H64" s="11"/>
      <c r="M64" s="3">
        <v>0.05</v>
      </c>
      <c r="N64" s="3" t="str">
        <f t="shared" si="1"/>
        <v/>
      </c>
      <c r="O64">
        <v>0.05</v>
      </c>
    </row>
    <row r="65" spans="1:15" ht="16.2" thickBot="1" x14ac:dyDescent="0.35">
      <c r="A65" s="1"/>
      <c r="B65" s="17"/>
      <c r="C65"/>
      <c r="D65"/>
      <c r="E65"/>
      <c r="G65" s="6"/>
      <c r="H65" s="11"/>
      <c r="N65" s="3" t="str">
        <f t="shared" si="1"/>
        <v/>
      </c>
    </row>
    <row r="66" spans="1:15" ht="16.2" thickBot="1" x14ac:dyDescent="0.35">
      <c r="A66" s="1"/>
      <c r="B66" s="17"/>
      <c r="C66"/>
      <c r="D66"/>
      <c r="E66"/>
      <c r="G66" s="6"/>
      <c r="H66" s="11"/>
      <c r="N66" s="3" t="str">
        <f t="shared" ref="N66:N68" si="2">IF(M66=D66,"",1)</f>
        <v/>
      </c>
      <c r="O66"/>
    </row>
    <row r="67" spans="1:15" ht="16.2" thickBot="1" x14ac:dyDescent="0.35">
      <c r="A67" s="2"/>
      <c r="B67" s="17"/>
      <c r="C67"/>
      <c r="D67"/>
      <c r="E67"/>
      <c r="F67"/>
      <c r="G67" s="6"/>
      <c r="H67" s="11"/>
      <c r="N67" s="3" t="str">
        <f t="shared" si="2"/>
        <v/>
      </c>
    </row>
    <row r="68" spans="1:15" ht="16.2" thickBot="1" x14ac:dyDescent="0.35">
      <c r="B68" s="17"/>
      <c r="C68"/>
      <c r="D68"/>
      <c r="E68"/>
      <c r="G68" s="6"/>
      <c r="H68" s="11"/>
      <c r="N68" s="3" t="str">
        <f t="shared" si="2"/>
        <v/>
      </c>
      <c r="O68"/>
    </row>
    <row r="71" spans="1:15" x14ac:dyDescent="0.3">
      <c r="G71"/>
      <c r="H71" s="12"/>
    </row>
  </sheetData>
  <autoFilter ref="A1:R68">
    <sortState ref="A2:R68">
      <sortCondition ref="B1:B68"/>
    </sortState>
  </autoFilter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pane xSplit="6" ySplit="1" topLeftCell="Q41" activePane="bottomRight" state="frozen"/>
      <selection pane="topRight" activeCell="F1" sqref="F1"/>
      <selection pane="bottomLeft" activeCell="A2" sqref="A2"/>
      <selection pane="bottomRight" activeCell="V55" sqref="V55:W55"/>
    </sheetView>
  </sheetViews>
  <sheetFormatPr defaultRowHeight="14.4" x14ac:dyDescent="0.3"/>
  <cols>
    <col min="3" max="3" width="18.109375" customWidth="1"/>
    <col min="6" max="6" width="8.6640625" customWidth="1"/>
    <col min="7" max="7" width="17.33203125" hidden="1" customWidth="1"/>
    <col min="8" max="8" width="19.5546875" hidden="1" customWidth="1"/>
    <col min="9" max="10" width="8.88671875" hidden="1" customWidth="1"/>
    <col min="11" max="11" width="19.109375" bestFit="1" customWidth="1"/>
    <col min="12" max="12" width="19.5546875" bestFit="1" customWidth="1"/>
    <col min="14" max="15" width="10.44140625" customWidth="1"/>
    <col min="16" max="16" width="12.33203125" customWidth="1"/>
    <col min="17" max="17" width="10.5546875" customWidth="1"/>
    <col min="18" max="18" width="10" bestFit="1" customWidth="1"/>
  </cols>
  <sheetData>
    <row r="1" spans="1:23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t="s">
        <v>191</v>
      </c>
      <c r="I1" t="s">
        <v>246</v>
      </c>
      <c r="J1" t="s">
        <v>246</v>
      </c>
      <c r="K1" t="s">
        <v>407</v>
      </c>
      <c r="L1" t="s">
        <v>406</v>
      </c>
      <c r="M1" t="s">
        <v>408</v>
      </c>
      <c r="N1" t="s">
        <v>413</v>
      </c>
      <c r="O1" t="s">
        <v>414</v>
      </c>
      <c r="P1" t="s">
        <v>415</v>
      </c>
      <c r="Q1" t="s">
        <v>416</v>
      </c>
      <c r="R1" t="s">
        <v>422</v>
      </c>
      <c r="S1" t="s">
        <v>423</v>
      </c>
      <c r="T1" t="s">
        <v>427</v>
      </c>
      <c r="U1" t="s">
        <v>428</v>
      </c>
      <c r="V1" t="s">
        <v>432</v>
      </c>
      <c r="W1" t="s">
        <v>433</v>
      </c>
    </row>
    <row r="2" spans="1:23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0</v>
      </c>
      <c r="E2">
        <v>0</v>
      </c>
      <c r="F2" s="7" t="str">
        <f>VLOOKUP(A2,'Group Condition'!$A$2:$K$88,9,FALSE)</f>
        <v/>
      </c>
      <c r="K2">
        <f>VLOOKUP(A2,[3]mL!$A$2:$C$87,3,FALSE)</f>
        <v>0</v>
      </c>
      <c r="L2">
        <f>VLOOKUP(A2,[3]mL!$A$2:$D$87,4,FALSE)</f>
        <v>0</v>
      </c>
      <c r="M2" t="str">
        <f t="shared" ref="M2:M33" si="0">IF(OR(K2&lt;&gt;D2,L2&lt;&gt;E2),1,"")</f>
        <v/>
      </c>
      <c r="N2">
        <f>VLOOKUP(A2,[4]mL!$A$2:$D$87,3,FALSE)</f>
        <v>0</v>
      </c>
      <c r="O2">
        <f>VLOOKUP(A2,[4]mL!$A$2:$D$87,4,FALSE)</f>
        <v>0</v>
      </c>
    </row>
    <row r="3" spans="1:23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0</v>
      </c>
      <c r="E3">
        <v>0</v>
      </c>
      <c r="F3" s="7" t="str">
        <f>VLOOKUP(A3,'Group Condition'!$A$2:$K$88,9,FALSE)</f>
        <v/>
      </c>
      <c r="K3">
        <f>VLOOKUP(A3,[3]mL!$A$2:$C$87,3,FALSE)</f>
        <v>0</v>
      </c>
      <c r="L3">
        <f>VLOOKUP(A3,[3]mL!$A$2:$D$87,4,FALSE)</f>
        <v>0</v>
      </c>
      <c r="M3" t="str">
        <f t="shared" si="0"/>
        <v/>
      </c>
      <c r="N3">
        <f>VLOOKUP(A3,[4]mL!$A$2:$D$87,3,FALSE)</f>
        <v>0</v>
      </c>
      <c r="O3">
        <f>VLOOKUP(A3,[4]mL!$A$2:$D$87,4,FALSE)</f>
        <v>0</v>
      </c>
    </row>
    <row r="4" spans="1:23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3.8000000000000001E-9</v>
      </c>
      <c r="E4">
        <v>3.8000000000000001E-9</v>
      </c>
      <c r="F4" s="7" t="str">
        <f>VLOOKUP(A4,'Group Condition'!$A$2:$K$88,9,FALSE)</f>
        <v/>
      </c>
      <c r="K4">
        <f>VLOOKUP(A4,[3]mL!$A$2:$C$87,3,FALSE)</f>
        <v>0</v>
      </c>
      <c r="L4">
        <f>VLOOKUP(A4,[3]mL!$A$2:$D$87,4,FALSE)</f>
        <v>0</v>
      </c>
      <c r="M4">
        <f t="shared" si="0"/>
        <v>1</v>
      </c>
      <c r="N4">
        <f>VLOOKUP(A4,[4]mL!$A$2:$D$87,3,FALSE)</f>
        <v>3.8000000000000001E-9</v>
      </c>
      <c r="O4">
        <f>VLOOKUP(A4,[4]mL!$A$2:$D$87,4,FALSE)</f>
        <v>3.8000000000000001E-9</v>
      </c>
      <c r="P4">
        <v>0</v>
      </c>
      <c r="Q4">
        <v>0</v>
      </c>
    </row>
    <row r="5" spans="1:23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0</v>
      </c>
      <c r="E5">
        <v>0</v>
      </c>
      <c r="F5" s="7" t="str">
        <f>VLOOKUP(A5,'Group Condition'!$A$2:$K$88,9,FALSE)</f>
        <v/>
      </c>
      <c r="K5">
        <f>VLOOKUP(A5,[3]mL!$A$2:$C$87,3,FALSE)</f>
        <v>0</v>
      </c>
      <c r="L5">
        <f>VLOOKUP(A5,[3]mL!$A$2:$D$87,4,FALSE)</f>
        <v>0</v>
      </c>
      <c r="M5" t="str">
        <f t="shared" si="0"/>
        <v/>
      </c>
      <c r="N5">
        <f>VLOOKUP(A5,[4]mL!$A$2:$D$87,3,FALSE)</f>
        <v>0</v>
      </c>
      <c r="O5">
        <f>VLOOKUP(A5,[4]mL!$A$2:$D$87,4,FALSE)</f>
        <v>0</v>
      </c>
    </row>
    <row r="6" spans="1:23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0</v>
      </c>
      <c r="E6">
        <v>0</v>
      </c>
      <c r="F6" s="7" t="str">
        <f>VLOOKUP(A6,'Group Condition'!$A$2:$K$88,9,FALSE)</f>
        <v/>
      </c>
      <c r="K6">
        <f>VLOOKUP(A6,[3]mL!$A$2:$C$87,3,FALSE)</f>
        <v>0</v>
      </c>
      <c r="L6">
        <f>VLOOKUP(A6,[3]mL!$A$2:$D$87,4,FALSE)</f>
        <v>0</v>
      </c>
      <c r="M6" t="str">
        <f t="shared" si="0"/>
        <v/>
      </c>
      <c r="N6">
        <f>VLOOKUP(A6,[4]mL!$A$2:$D$87,3,FALSE)</f>
        <v>0</v>
      </c>
      <c r="O6">
        <f>VLOOKUP(A6,[4]mL!$A$2:$D$87,4,FALSE)</f>
        <v>0</v>
      </c>
    </row>
    <row r="7" spans="1:23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0</v>
      </c>
      <c r="E7">
        <v>0</v>
      </c>
      <c r="F7" s="7" t="str">
        <f>VLOOKUP(A7,'Group Condition'!$A$2:$K$88,9,FALSE)</f>
        <v/>
      </c>
      <c r="K7">
        <f>VLOOKUP(A7,[3]mL!$A$2:$C$87,3,FALSE)</f>
        <v>0</v>
      </c>
      <c r="L7">
        <f>VLOOKUP(A7,[3]mL!$A$2:$D$87,4,FALSE)</f>
        <v>0</v>
      </c>
      <c r="M7" t="str">
        <f t="shared" si="0"/>
        <v/>
      </c>
      <c r="N7">
        <f>VLOOKUP(A7,[4]mL!$A$2:$D$87,3,FALSE)</f>
        <v>0</v>
      </c>
      <c r="O7">
        <f>VLOOKUP(A7,[4]mL!$A$2:$D$87,4,FALSE)</f>
        <v>0</v>
      </c>
    </row>
    <row r="8" spans="1:23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0</v>
      </c>
      <c r="E8">
        <v>0</v>
      </c>
      <c r="F8" s="7" t="str">
        <f>VLOOKUP(A8,'Group Condition'!$A$2:$K$88,9,FALSE)</f>
        <v/>
      </c>
      <c r="K8">
        <f>VLOOKUP(A8,[3]mL!$A$2:$C$87,3,FALSE)</f>
        <v>0</v>
      </c>
      <c r="L8">
        <f>VLOOKUP(A8,[3]mL!$A$2:$D$87,4,FALSE)</f>
        <v>0</v>
      </c>
      <c r="M8" t="str">
        <f t="shared" si="0"/>
        <v/>
      </c>
      <c r="N8">
        <f>VLOOKUP(A8,[4]mL!$A$2:$D$87,3,FALSE)</f>
        <v>0</v>
      </c>
      <c r="O8">
        <f>VLOOKUP(A8,[4]mL!$A$2:$D$87,4,FALSE)</f>
        <v>0</v>
      </c>
    </row>
    <row r="9" spans="1:23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0</v>
      </c>
      <c r="E9">
        <v>0</v>
      </c>
      <c r="F9" s="7" t="str">
        <f>VLOOKUP(A9,'Group Condition'!$A$2:$K$88,9,FALSE)</f>
        <v/>
      </c>
      <c r="K9">
        <f>VLOOKUP(A9,[3]mL!$A$2:$C$87,3,FALSE)</f>
        <v>0</v>
      </c>
      <c r="L9">
        <f>VLOOKUP(A9,[3]mL!$A$2:$D$87,4,FALSE)</f>
        <v>0</v>
      </c>
      <c r="M9" t="str">
        <f t="shared" si="0"/>
        <v/>
      </c>
      <c r="N9">
        <f>VLOOKUP(A9,[4]mL!$A$2:$D$87,3,FALSE)</f>
        <v>0</v>
      </c>
      <c r="O9">
        <f>VLOOKUP(A9,[4]mL!$A$2:$D$87,4,FALSE)</f>
        <v>0</v>
      </c>
    </row>
    <row r="10" spans="1:23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0</v>
      </c>
      <c r="E10">
        <v>0</v>
      </c>
      <c r="F10" s="7" t="str">
        <f>VLOOKUP(A10,'Group Condition'!$A$2:$K$88,9,FALSE)</f>
        <v>X</v>
      </c>
      <c r="K10">
        <f>VLOOKUP(A10,[3]mL!$A$2:$C$87,3,FALSE)</f>
        <v>0</v>
      </c>
      <c r="L10">
        <f>VLOOKUP(A10,[3]mL!$A$2:$D$87,4,FALSE)</f>
        <v>0</v>
      </c>
      <c r="M10" t="str">
        <f t="shared" si="0"/>
        <v/>
      </c>
      <c r="N10">
        <f>VLOOKUP(A10,[4]mL!$A$2:$D$87,3,FALSE)</f>
        <v>0</v>
      </c>
      <c r="O10">
        <f>VLOOKUP(A10,[4]mL!$A$2:$D$87,4,FALSE)</f>
        <v>0</v>
      </c>
    </row>
    <row r="11" spans="1:23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0</v>
      </c>
      <c r="E11">
        <v>0</v>
      </c>
      <c r="F11" s="7" t="str">
        <f>VLOOKUP(A11,'Group Condition'!$A$2:$K$88,9,FALSE)</f>
        <v/>
      </c>
      <c r="K11">
        <f>VLOOKUP(A11,[3]mL!$A$2:$C$87,3,FALSE)</f>
        <v>0</v>
      </c>
      <c r="L11">
        <f>VLOOKUP(A11,[3]mL!$A$2:$D$87,4,FALSE)</f>
        <v>0</v>
      </c>
      <c r="M11" t="str">
        <f t="shared" si="0"/>
        <v/>
      </c>
      <c r="N11">
        <f>VLOOKUP(A11,[4]mL!$A$2:$D$87,3,FALSE)</f>
        <v>0</v>
      </c>
      <c r="O11">
        <f>VLOOKUP(A11,[4]mL!$A$2:$D$87,4,FALSE)</f>
        <v>0</v>
      </c>
    </row>
    <row r="12" spans="1:23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0</v>
      </c>
      <c r="E12">
        <v>0</v>
      </c>
      <c r="F12" s="7" t="str">
        <f>VLOOKUP(A12,'Group Condition'!$A$2:$K$88,9,FALSE)</f>
        <v/>
      </c>
      <c r="K12">
        <f>VLOOKUP(A12,[3]mL!$A$2:$C$87,3,FALSE)</f>
        <v>0</v>
      </c>
      <c r="L12">
        <f>VLOOKUP(A12,[3]mL!$A$2:$D$87,4,FALSE)</f>
        <v>0</v>
      </c>
      <c r="M12" t="str">
        <f t="shared" si="0"/>
        <v/>
      </c>
      <c r="N12">
        <f>VLOOKUP(A12,[4]mL!$A$2:$D$87,3,FALSE)</f>
        <v>0</v>
      </c>
      <c r="O12">
        <f>VLOOKUP(A12,[4]mL!$A$2:$D$87,4,FALSE)</f>
        <v>0</v>
      </c>
    </row>
    <row r="13" spans="1:23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0</v>
      </c>
      <c r="E13">
        <v>0</v>
      </c>
      <c r="F13" s="7" t="str">
        <f>VLOOKUP(A13,'Group Condition'!$A$2:$K$88,9,FALSE)</f>
        <v/>
      </c>
      <c r="K13">
        <f>VLOOKUP(A13,[3]mL!$A$2:$C$87,3,FALSE)</f>
        <v>0</v>
      </c>
      <c r="L13">
        <f>VLOOKUP(A13,[3]mL!$A$2:$D$87,4,FALSE)</f>
        <v>0</v>
      </c>
      <c r="M13" t="str">
        <f t="shared" si="0"/>
        <v/>
      </c>
      <c r="N13">
        <f>VLOOKUP(A13,[4]mL!$A$2:$D$87,3,FALSE)</f>
        <v>0</v>
      </c>
      <c r="O13">
        <f>VLOOKUP(A13,[4]mL!$A$2:$D$87,4,FALSE)</f>
        <v>0</v>
      </c>
    </row>
    <row r="14" spans="1:23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0</v>
      </c>
      <c r="E14">
        <v>0</v>
      </c>
      <c r="F14" s="7" t="str">
        <f>VLOOKUP(A14,'Group Condition'!$A$2:$K$88,9,FALSE)</f>
        <v>X</v>
      </c>
      <c r="K14">
        <f>VLOOKUP(A14,[3]mL!$A$2:$C$87,3,FALSE)</f>
        <v>0</v>
      </c>
      <c r="L14">
        <f>VLOOKUP(A14,[3]mL!$A$2:$D$87,4,FALSE)</f>
        <v>0</v>
      </c>
      <c r="M14" t="str">
        <f t="shared" si="0"/>
        <v/>
      </c>
      <c r="N14">
        <f>VLOOKUP(A14,[4]mL!$A$2:$D$87,3,FALSE)</f>
        <v>0</v>
      </c>
      <c r="O14">
        <f>VLOOKUP(A14,[4]mL!$A$2:$D$87,4,FALSE)</f>
        <v>0</v>
      </c>
      <c r="P14" s="14">
        <v>1E-13</v>
      </c>
      <c r="Q14" s="14">
        <v>1E-13</v>
      </c>
      <c r="R14" s="14">
        <v>2.0000000000000001E-13</v>
      </c>
      <c r="S14" s="14">
        <v>2.0000000000000001E-13</v>
      </c>
      <c r="T14" s="14">
        <f>R14*2</f>
        <v>4.0000000000000001E-13</v>
      </c>
      <c r="U14" s="14">
        <f>S14*2</f>
        <v>4.0000000000000001E-13</v>
      </c>
      <c r="V14" s="14">
        <f>U14*5</f>
        <v>2E-12</v>
      </c>
      <c r="W14" s="14">
        <f>U14*5</f>
        <v>2E-12</v>
      </c>
    </row>
    <row r="15" spans="1:23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0</v>
      </c>
      <c r="E15">
        <v>0</v>
      </c>
      <c r="F15" s="7" t="str">
        <f>VLOOKUP(A15,'Group Condition'!$A$2:$K$88,9,FALSE)</f>
        <v>X</v>
      </c>
      <c r="K15">
        <f>VLOOKUP(A15,[3]mL!$A$2:$C$87,3,FALSE)</f>
        <v>0</v>
      </c>
      <c r="L15">
        <f>VLOOKUP(A15,[3]mL!$A$2:$D$87,4,FALSE)</f>
        <v>0</v>
      </c>
      <c r="M15" t="str">
        <f t="shared" si="0"/>
        <v/>
      </c>
      <c r="N15">
        <f>VLOOKUP(A15,[4]mL!$A$2:$D$87,3,FALSE)</f>
        <v>0</v>
      </c>
      <c r="O15">
        <f>VLOOKUP(A15,[4]mL!$A$2:$D$87,4,FALSE)</f>
        <v>0</v>
      </c>
      <c r="P15" s="14">
        <v>1E-13</v>
      </c>
      <c r="Q15" s="14">
        <v>1E-13</v>
      </c>
      <c r="T15" s="14">
        <v>1.4999999999999999E-13</v>
      </c>
      <c r="U15" s="14">
        <v>1.4999999999999999E-13</v>
      </c>
    </row>
    <row r="16" spans="1:23" ht="16.2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0</v>
      </c>
      <c r="E16">
        <v>0</v>
      </c>
      <c r="F16" s="7" t="str">
        <f>VLOOKUP(A16,'Group Condition'!$A$2:$K$88,9,FALSE)</f>
        <v>X</v>
      </c>
      <c r="K16">
        <f>VLOOKUP(A16,[3]mL!$A$2:$C$87,3,FALSE)</f>
        <v>0</v>
      </c>
      <c r="L16">
        <f>VLOOKUP(A16,[3]mL!$A$2:$D$87,4,FALSE)</f>
        <v>0</v>
      </c>
      <c r="M16" t="str">
        <f t="shared" si="0"/>
        <v/>
      </c>
      <c r="N16">
        <f>VLOOKUP(A16,[4]mL!$A$2:$D$87,3,FALSE)</f>
        <v>0</v>
      </c>
      <c r="O16">
        <f>VLOOKUP(A16,[4]mL!$A$2:$D$87,4,FALSE)</f>
        <v>0</v>
      </c>
      <c r="P16" s="14">
        <v>1E-13</v>
      </c>
      <c r="Q16" s="14">
        <v>1E-13</v>
      </c>
      <c r="R16" s="14">
        <v>2.0000000000000001E-13</v>
      </c>
      <c r="S16" s="14">
        <v>2.0000000000000001E-13</v>
      </c>
      <c r="T16" s="14">
        <f>R16*2</f>
        <v>4.0000000000000001E-13</v>
      </c>
      <c r="U16" s="14">
        <f>S16*2</f>
        <v>4.0000000000000001E-13</v>
      </c>
      <c r="V16" s="14">
        <f>U16*5</f>
        <v>2E-12</v>
      </c>
      <c r="W16" s="14">
        <f>U16*5</f>
        <v>2E-12</v>
      </c>
    </row>
    <row r="17" spans="1:17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6.9999999999999997E-7</v>
      </c>
      <c r="E17">
        <v>6.9999999999999997E-7</v>
      </c>
      <c r="F17" s="7" t="str">
        <f>VLOOKUP(A17,'Group Condition'!$A$2:$K$88,9,FALSE)</f>
        <v>X</v>
      </c>
      <c r="K17">
        <f>VLOOKUP(A17,[3]mL!$A$2:$C$87,3,FALSE)</f>
        <v>0</v>
      </c>
      <c r="L17">
        <f>VLOOKUP(A17,[3]mL!$A$2:$D$87,4,FALSE)</f>
        <v>0</v>
      </c>
      <c r="M17">
        <f t="shared" si="0"/>
        <v>1</v>
      </c>
      <c r="N17">
        <f>VLOOKUP(A17,[4]mL!$A$2:$D$87,3,FALSE)</f>
        <v>6.9999999999999997E-7</v>
      </c>
      <c r="O17">
        <f>VLOOKUP(A17,[4]mL!$A$2:$D$87,4,FALSE)</f>
        <v>6.9999999999999997E-7</v>
      </c>
      <c r="P17">
        <v>0</v>
      </c>
      <c r="Q17">
        <v>0</v>
      </c>
    </row>
    <row r="18" spans="1:17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7.9999999999999998E-12</v>
      </c>
      <c r="E18">
        <v>7.9999999999999998E-12</v>
      </c>
      <c r="F18" s="7" t="str">
        <f>VLOOKUP(A18,'Group Condition'!$A$2:$K$88,9,FALSE)</f>
        <v/>
      </c>
      <c r="K18">
        <f>VLOOKUP(A18,[3]mL!$A$2:$C$87,3,FALSE)</f>
        <v>0</v>
      </c>
      <c r="L18">
        <f>VLOOKUP(A18,[3]mL!$A$2:$D$87,4,FALSE)</f>
        <v>0</v>
      </c>
      <c r="M18">
        <f t="shared" si="0"/>
        <v>1</v>
      </c>
      <c r="N18">
        <f>VLOOKUP(A18,[4]mL!$A$2:$D$87,3,FALSE)</f>
        <v>7.9999999999999998E-12</v>
      </c>
      <c r="O18">
        <f>VLOOKUP(A18,[4]mL!$A$2:$D$87,4,FALSE)</f>
        <v>7.9999999999999998E-12</v>
      </c>
      <c r="P18">
        <v>0</v>
      </c>
      <c r="Q18">
        <v>0</v>
      </c>
    </row>
    <row r="19" spans="1:17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7.9999999999999998E-12</v>
      </c>
      <c r="E19">
        <v>7.9999999999999998E-12</v>
      </c>
      <c r="F19" s="7" t="str">
        <f>VLOOKUP(A19,'Group Condition'!$A$2:$K$88,9,FALSE)</f>
        <v>X</v>
      </c>
      <c r="K19">
        <f>VLOOKUP(A19,[3]mL!$A$2:$C$87,3,FALSE)</f>
        <v>0</v>
      </c>
      <c r="L19">
        <f>VLOOKUP(A19,[3]mL!$A$2:$D$87,4,FALSE)</f>
        <v>0</v>
      </c>
      <c r="M19">
        <f t="shared" si="0"/>
        <v>1</v>
      </c>
      <c r="N19">
        <f>VLOOKUP(A19,[4]mL!$A$2:$D$87,3,FALSE)</f>
        <v>0</v>
      </c>
      <c r="O19">
        <f>VLOOKUP(A19,[4]mL!$A$2:$D$87,4,FALSE)</f>
        <v>0</v>
      </c>
    </row>
    <row r="20" spans="1:17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7.9999999999999998E-12</v>
      </c>
      <c r="E20">
        <v>7.9999999999999998E-12</v>
      </c>
      <c r="F20" s="7" t="str">
        <f>VLOOKUP(A20,'Group Condition'!$A$2:$K$88,9,FALSE)</f>
        <v/>
      </c>
      <c r="K20">
        <f>VLOOKUP(A20,[3]mL!$A$2:$C$87,3,FALSE)</f>
        <v>0</v>
      </c>
      <c r="L20">
        <f>VLOOKUP(A20,[3]mL!$A$2:$D$87,4,FALSE)</f>
        <v>0</v>
      </c>
      <c r="M20">
        <f t="shared" si="0"/>
        <v>1</v>
      </c>
      <c r="N20">
        <f>VLOOKUP(A20,[4]mL!$A$2:$D$87,3,FALSE)</f>
        <v>7.9999999999999998E-12</v>
      </c>
      <c r="O20">
        <f>VLOOKUP(A20,[4]mL!$A$2:$D$87,4,FALSE)</f>
        <v>7.9999999999999998E-12</v>
      </c>
      <c r="P20">
        <v>0</v>
      </c>
      <c r="Q20">
        <v>0</v>
      </c>
    </row>
    <row r="21" spans="1:17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0</v>
      </c>
      <c r="E21">
        <v>0</v>
      </c>
      <c r="F21" s="7" t="str">
        <f>VLOOKUP(A21,'Group Condition'!$A$2:$K$88,9,FALSE)</f>
        <v/>
      </c>
      <c r="K21">
        <f>VLOOKUP(A21,[3]mL!$A$2:$C$87,3,FALSE)</f>
        <v>0</v>
      </c>
      <c r="L21">
        <f>VLOOKUP(A21,[3]mL!$A$2:$D$87,4,FALSE)</f>
        <v>0</v>
      </c>
      <c r="M21" t="str">
        <f t="shared" si="0"/>
        <v/>
      </c>
      <c r="N21">
        <f>VLOOKUP(A21,[4]mL!$A$2:$D$87,3,FALSE)</f>
        <v>0</v>
      </c>
      <c r="O21">
        <f>VLOOKUP(A21,[4]mL!$A$2:$D$87,4,FALSE)</f>
        <v>0</v>
      </c>
    </row>
    <row r="22" spans="1:17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9E-13</v>
      </c>
      <c r="E22">
        <v>0</v>
      </c>
      <c r="F22" s="7" t="str">
        <f>VLOOKUP(A22,'Group Condition'!$A$2:$K$88,9,FALSE)</f>
        <v/>
      </c>
      <c r="G22" s="14">
        <v>1.0000000000000001E-15</v>
      </c>
      <c r="H22" s="14"/>
      <c r="I22">
        <v>0</v>
      </c>
      <c r="J22">
        <v>0</v>
      </c>
      <c r="K22">
        <f>VLOOKUP(A22,[3]mL!$A$2:$C$87,3,FALSE)</f>
        <v>0</v>
      </c>
      <c r="L22">
        <f>VLOOKUP(A22,[3]mL!$A$2:$D$87,4,FALSE)</f>
        <v>0</v>
      </c>
      <c r="M22">
        <f t="shared" si="0"/>
        <v>1</v>
      </c>
      <c r="N22">
        <f>VLOOKUP(A22,[4]mL!$A$2:$D$87,3,FALSE)</f>
        <v>9E-13</v>
      </c>
      <c r="O22">
        <f>VLOOKUP(A22,[4]mL!$A$2:$D$87,4,FALSE)</f>
        <v>0</v>
      </c>
      <c r="P22">
        <v>0</v>
      </c>
      <c r="Q22">
        <v>0</v>
      </c>
    </row>
    <row r="23" spans="1:17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9E-13</v>
      </c>
      <c r="E23">
        <v>0</v>
      </c>
      <c r="F23" s="7" t="str">
        <f>VLOOKUP(A23,'Group Condition'!$A$2:$K$88,9,FALSE)</f>
        <v/>
      </c>
      <c r="K23">
        <f>VLOOKUP(A23,[3]mL!$A$2:$C$87,3,FALSE)</f>
        <v>0</v>
      </c>
      <c r="L23">
        <f>VLOOKUP(A23,[3]mL!$A$2:$D$87,4,FALSE)</f>
        <v>0</v>
      </c>
      <c r="M23">
        <f t="shared" si="0"/>
        <v>1</v>
      </c>
      <c r="N23">
        <f>VLOOKUP(A23,[4]mL!$A$2:$D$87,3,FALSE)</f>
        <v>9E-13</v>
      </c>
      <c r="O23">
        <f>VLOOKUP(A23,[4]mL!$A$2:$D$87,4,FALSE)</f>
        <v>0</v>
      </c>
      <c r="P23">
        <v>0</v>
      </c>
      <c r="Q23">
        <v>0</v>
      </c>
    </row>
    <row r="24" spans="1:17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8.2499999999999999E-11</v>
      </c>
      <c r="E24">
        <v>0</v>
      </c>
      <c r="F24" s="7" t="str">
        <f>VLOOKUP(A24,'Group Condition'!$A$2:$K$88,9,FALSE)</f>
        <v/>
      </c>
      <c r="G24" s="14">
        <v>1E-13</v>
      </c>
      <c r="H24" s="14"/>
      <c r="K24">
        <f>VLOOKUP(A24,[3]mL!$A$2:$C$87,3,FALSE)</f>
        <v>0</v>
      </c>
      <c r="L24">
        <f>VLOOKUP(A24,[3]mL!$A$2:$D$87,4,FALSE)</f>
        <v>0</v>
      </c>
      <c r="M24">
        <f t="shared" si="0"/>
        <v>1</v>
      </c>
      <c r="N24">
        <f>VLOOKUP(A24,[4]mL!$A$2:$D$87,3,FALSE)</f>
        <v>8.2499999999999999E-11</v>
      </c>
      <c r="O24">
        <f>VLOOKUP(A24,[4]mL!$A$2:$D$87,4,FALSE)</f>
        <v>0</v>
      </c>
      <c r="P24">
        <v>0</v>
      </c>
      <c r="Q24">
        <v>0</v>
      </c>
    </row>
    <row r="25" spans="1:17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0</v>
      </c>
      <c r="E25">
        <v>0</v>
      </c>
      <c r="F25" s="7" t="str">
        <f>VLOOKUP(A25,'Group Condition'!$A$2:$K$88,9,FALSE)</f>
        <v>X</v>
      </c>
      <c r="K25">
        <f>VLOOKUP(A25,[3]mL!$A$2:$C$87,3,FALSE)</f>
        <v>0</v>
      </c>
      <c r="L25">
        <f>VLOOKUP(A25,[3]mL!$A$2:$D$87,4,FALSE)</f>
        <v>0</v>
      </c>
      <c r="M25" t="str">
        <f t="shared" si="0"/>
        <v/>
      </c>
      <c r="N25">
        <f>VLOOKUP(A25,[4]mL!$A$2:$D$87,3,FALSE)</f>
        <v>0</v>
      </c>
      <c r="O25">
        <f>VLOOKUP(A25,[4]mL!$A$2:$D$87,4,FALSE)</f>
        <v>0</v>
      </c>
    </row>
    <row r="26" spans="1:17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0</v>
      </c>
      <c r="E26">
        <v>0</v>
      </c>
      <c r="F26" s="7" t="str">
        <f>VLOOKUP(A26,'Group Condition'!$A$2:$K$88,9,FALSE)</f>
        <v/>
      </c>
      <c r="K26">
        <f>VLOOKUP(A26,[3]mL!$A$2:$C$87,3,FALSE)</f>
        <v>0</v>
      </c>
      <c r="L26">
        <f>VLOOKUP(A26,[3]mL!$A$2:$D$87,4,FALSE)</f>
        <v>0</v>
      </c>
      <c r="M26" t="str">
        <f t="shared" si="0"/>
        <v/>
      </c>
      <c r="N26">
        <f>VLOOKUP(A26,[4]mL!$A$2:$D$87,3,FALSE)</f>
        <v>0</v>
      </c>
      <c r="O26">
        <f>VLOOKUP(A26,[4]mL!$A$2:$D$87,4,FALSE)</f>
        <v>0</v>
      </c>
    </row>
    <row r="27" spans="1:17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0</v>
      </c>
      <c r="E27">
        <v>0</v>
      </c>
      <c r="F27" s="7" t="str">
        <f>VLOOKUP(A27,'Group Condition'!$A$2:$K$88,9,FALSE)</f>
        <v/>
      </c>
      <c r="K27">
        <f>VLOOKUP(A27,[3]mL!$A$2:$C$87,3,FALSE)</f>
        <v>0</v>
      </c>
      <c r="L27">
        <f>VLOOKUP(A27,[3]mL!$A$2:$D$87,4,FALSE)</f>
        <v>0</v>
      </c>
      <c r="M27" t="str">
        <f t="shared" si="0"/>
        <v/>
      </c>
      <c r="N27">
        <f>VLOOKUP(A27,[4]mL!$A$2:$D$87,3,FALSE)</f>
        <v>0</v>
      </c>
      <c r="O27">
        <f>VLOOKUP(A27,[4]mL!$A$2:$D$87,4,FALSE)</f>
        <v>0</v>
      </c>
    </row>
    <row r="28" spans="1:17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0</v>
      </c>
      <c r="E28">
        <v>0</v>
      </c>
      <c r="F28" s="7" t="str">
        <f>VLOOKUP(A28,'Group Condition'!$A$2:$K$88,9,FALSE)</f>
        <v/>
      </c>
      <c r="K28">
        <f>VLOOKUP(A28,[3]mL!$A$2:$C$87,3,FALSE)</f>
        <v>0</v>
      </c>
      <c r="L28">
        <f>VLOOKUP(A28,[3]mL!$A$2:$D$87,4,FALSE)</f>
        <v>0</v>
      </c>
      <c r="M28" t="str">
        <f t="shared" si="0"/>
        <v/>
      </c>
      <c r="N28">
        <f>VLOOKUP(A28,[4]mL!$A$2:$D$87,3,FALSE)</f>
        <v>0</v>
      </c>
      <c r="O28">
        <f>VLOOKUP(A28,[4]mL!$A$2:$D$87,4,FALSE)</f>
        <v>0</v>
      </c>
    </row>
    <row r="29" spans="1:17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0</v>
      </c>
      <c r="E29">
        <v>0</v>
      </c>
      <c r="F29" s="7" t="str">
        <f>VLOOKUP(A29,'Group Condition'!$A$2:$K$88,9,FALSE)</f>
        <v/>
      </c>
      <c r="K29">
        <f>VLOOKUP(A29,[3]mL!$A$2:$C$87,3,FALSE)</f>
        <v>0</v>
      </c>
      <c r="L29">
        <f>VLOOKUP(A29,[3]mL!$A$2:$D$87,4,FALSE)</f>
        <v>0</v>
      </c>
      <c r="M29" t="str">
        <f t="shared" si="0"/>
        <v/>
      </c>
      <c r="N29">
        <f>VLOOKUP(A29,[4]mL!$A$2:$D$87,3,FALSE)</f>
        <v>0</v>
      </c>
      <c r="O29">
        <f>VLOOKUP(A29,[4]mL!$A$2:$D$87,4,FALSE)</f>
        <v>0</v>
      </c>
    </row>
    <row r="30" spans="1:17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0</v>
      </c>
      <c r="E30">
        <v>0</v>
      </c>
      <c r="F30" s="7" t="str">
        <f>VLOOKUP(A30,'Group Condition'!$A$2:$K$88,9,FALSE)</f>
        <v/>
      </c>
      <c r="K30">
        <f>VLOOKUP(A30,[3]mL!$A$2:$C$87,3,FALSE)</f>
        <v>0</v>
      </c>
      <c r="L30">
        <f>VLOOKUP(A30,[3]mL!$A$2:$D$87,4,FALSE)</f>
        <v>0</v>
      </c>
      <c r="M30" t="str">
        <f t="shared" si="0"/>
        <v/>
      </c>
      <c r="N30">
        <f>VLOOKUP(A30,[4]mL!$A$2:$D$87,3,FALSE)</f>
        <v>0</v>
      </c>
      <c r="O30">
        <f>VLOOKUP(A30,[4]mL!$A$2:$D$87,4,FALSE)</f>
        <v>0</v>
      </c>
    </row>
    <row r="31" spans="1:17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0</v>
      </c>
      <c r="E31">
        <v>0</v>
      </c>
      <c r="F31" s="7" t="str">
        <f>VLOOKUP(A31,'Group Condition'!$A$2:$K$88,9,FALSE)</f>
        <v/>
      </c>
      <c r="K31">
        <f>VLOOKUP(A31,[3]mL!$A$2:$C$87,3,FALSE)</f>
        <v>0</v>
      </c>
      <c r="L31">
        <f>VLOOKUP(A31,[3]mL!$A$2:$D$87,4,FALSE)</f>
        <v>0</v>
      </c>
      <c r="M31" t="str">
        <f t="shared" si="0"/>
        <v/>
      </c>
      <c r="N31">
        <f>VLOOKUP(A31,[4]mL!$A$2:$D$87,3,FALSE)</f>
        <v>0</v>
      </c>
      <c r="O31">
        <f>VLOOKUP(A31,[4]mL!$A$2:$D$87,4,FALSE)</f>
        <v>0</v>
      </c>
    </row>
    <row r="32" spans="1:17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0</v>
      </c>
      <c r="E32">
        <v>0</v>
      </c>
      <c r="F32" s="7" t="str">
        <f>VLOOKUP(A32,'Group Condition'!$A$2:$K$88,9,FALSE)</f>
        <v/>
      </c>
      <c r="K32">
        <f>VLOOKUP(A32,[3]mL!$A$2:$C$87,3,FALSE)</f>
        <v>0</v>
      </c>
      <c r="L32">
        <f>VLOOKUP(A32,[3]mL!$A$2:$D$87,4,FALSE)</f>
        <v>0</v>
      </c>
      <c r="M32" t="str">
        <f t="shared" si="0"/>
        <v/>
      </c>
      <c r="N32">
        <f>VLOOKUP(A32,[4]mL!$A$2:$D$87,3,FALSE)</f>
        <v>0</v>
      </c>
      <c r="O32">
        <f>VLOOKUP(A32,[4]mL!$A$2:$D$87,4,FALSE)</f>
        <v>0</v>
      </c>
    </row>
    <row r="33" spans="1:15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0</v>
      </c>
      <c r="E33">
        <v>0</v>
      </c>
      <c r="F33" s="7" t="str">
        <f>VLOOKUP(A33,'Group Condition'!$A$2:$K$88,9,FALSE)</f>
        <v/>
      </c>
      <c r="K33">
        <f>VLOOKUP(A33,[3]mL!$A$2:$C$87,3,FALSE)</f>
        <v>0</v>
      </c>
      <c r="L33">
        <f>VLOOKUP(A33,[3]mL!$A$2:$D$87,4,FALSE)</f>
        <v>0</v>
      </c>
      <c r="M33" t="str">
        <f t="shared" si="0"/>
        <v/>
      </c>
      <c r="N33">
        <f>VLOOKUP(A33,[4]mL!$A$2:$D$87,3,FALSE)</f>
        <v>0</v>
      </c>
      <c r="O33">
        <f>VLOOKUP(A33,[4]mL!$A$2:$D$87,4,FALSE)</f>
        <v>0</v>
      </c>
    </row>
    <row r="34" spans="1:15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0</v>
      </c>
      <c r="E34">
        <v>0</v>
      </c>
      <c r="F34" s="7" t="str">
        <f>VLOOKUP(A34,'Group Condition'!$A$2:$K$88,9,FALSE)</f>
        <v/>
      </c>
      <c r="K34">
        <f>VLOOKUP(A34,[3]mL!$A$2:$C$87,3,FALSE)</f>
        <v>0</v>
      </c>
      <c r="L34">
        <f>VLOOKUP(A34,[3]mL!$A$2:$D$87,4,FALSE)</f>
        <v>0</v>
      </c>
      <c r="M34" t="str">
        <f t="shared" ref="M34:M64" si="1">IF(OR(K34&lt;&gt;D34,L34&lt;&gt;E34),1,"")</f>
        <v/>
      </c>
      <c r="N34">
        <f>VLOOKUP(A34,[4]mL!$A$2:$D$87,3,FALSE)</f>
        <v>0</v>
      </c>
      <c r="O34">
        <f>VLOOKUP(A34,[4]mL!$A$2:$D$87,4,FALSE)</f>
        <v>0</v>
      </c>
    </row>
    <row r="35" spans="1:15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0</v>
      </c>
      <c r="E35">
        <v>0</v>
      </c>
      <c r="F35" s="7" t="str">
        <f>VLOOKUP(A35,'Group Condition'!$A$2:$K$88,9,FALSE)</f>
        <v/>
      </c>
      <c r="K35">
        <f>VLOOKUP(A35,[3]mL!$A$2:$C$87,3,FALSE)</f>
        <v>0</v>
      </c>
      <c r="L35">
        <f>VLOOKUP(A35,[3]mL!$A$2:$D$87,4,FALSE)</f>
        <v>0</v>
      </c>
      <c r="M35" t="str">
        <f t="shared" si="1"/>
        <v/>
      </c>
      <c r="N35">
        <f>VLOOKUP(A35,[4]mL!$A$2:$D$87,3,FALSE)</f>
        <v>0</v>
      </c>
      <c r="O35">
        <f>VLOOKUP(A35,[4]mL!$A$2:$D$87,4,FALSE)</f>
        <v>0</v>
      </c>
    </row>
    <row r="36" spans="1:15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0</v>
      </c>
      <c r="E36">
        <v>0</v>
      </c>
      <c r="F36" s="7" t="str">
        <f>VLOOKUP(A36,'Group Condition'!$A$2:$K$88,9,FALSE)</f>
        <v/>
      </c>
      <c r="K36">
        <f>VLOOKUP(A36,[3]mL!$A$2:$C$87,3,FALSE)</f>
        <v>0</v>
      </c>
      <c r="L36">
        <f>VLOOKUP(A36,[3]mL!$A$2:$D$87,4,FALSE)</f>
        <v>0</v>
      </c>
      <c r="M36" t="str">
        <f t="shared" si="1"/>
        <v/>
      </c>
      <c r="N36">
        <f>VLOOKUP(A36,[4]mL!$A$2:$D$87,3,FALSE)</f>
        <v>0</v>
      </c>
      <c r="O36">
        <f>VLOOKUP(A36,[4]mL!$A$2:$D$87,4,FALSE)</f>
        <v>0</v>
      </c>
    </row>
    <row r="37" spans="1:15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0</v>
      </c>
      <c r="E37">
        <v>0</v>
      </c>
      <c r="F37" s="7" t="str">
        <f>VLOOKUP(A37,'Group Condition'!$A$2:$K$88,9,FALSE)</f>
        <v/>
      </c>
      <c r="K37">
        <f>VLOOKUP(A37,[3]mL!$A$2:$C$87,3,FALSE)</f>
        <v>0</v>
      </c>
      <c r="L37">
        <f>VLOOKUP(A37,[3]mL!$A$2:$D$87,4,FALSE)</f>
        <v>0</v>
      </c>
      <c r="M37" t="str">
        <f t="shared" si="1"/>
        <v/>
      </c>
      <c r="N37">
        <f>VLOOKUP(A37,[4]mL!$A$2:$D$87,3,FALSE)</f>
        <v>0</v>
      </c>
      <c r="O37">
        <f>VLOOKUP(A37,[4]mL!$A$2:$D$87,4,FALSE)</f>
        <v>0</v>
      </c>
    </row>
    <row r="38" spans="1:15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0</v>
      </c>
      <c r="E38">
        <v>0</v>
      </c>
      <c r="F38" s="7" t="str">
        <f>VLOOKUP(A38,'Group Condition'!$A$2:$K$88,9,FALSE)</f>
        <v/>
      </c>
      <c r="K38">
        <f>VLOOKUP(A38,[3]mL!$A$2:$C$87,3,FALSE)</f>
        <v>0</v>
      </c>
      <c r="L38">
        <f>VLOOKUP(A38,[3]mL!$A$2:$D$87,4,FALSE)</f>
        <v>0</v>
      </c>
      <c r="M38" t="str">
        <f t="shared" si="1"/>
        <v/>
      </c>
      <c r="N38">
        <f>VLOOKUP(A38,[4]mL!$A$2:$D$87,3,FALSE)</f>
        <v>0</v>
      </c>
      <c r="O38">
        <f>VLOOKUP(A38,[4]mL!$A$2:$D$87,4,FALSE)</f>
        <v>0</v>
      </c>
    </row>
    <row r="39" spans="1:15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0</v>
      </c>
      <c r="E39">
        <v>0</v>
      </c>
      <c r="F39" s="7" t="str">
        <f>VLOOKUP(A39,'Group Condition'!$A$2:$K$88,9,FALSE)</f>
        <v/>
      </c>
      <c r="K39">
        <f>VLOOKUP(A39,[3]mL!$A$2:$C$87,3,FALSE)</f>
        <v>0</v>
      </c>
      <c r="L39">
        <f>VLOOKUP(A39,[3]mL!$A$2:$D$87,4,FALSE)</f>
        <v>0</v>
      </c>
      <c r="M39" t="str">
        <f t="shared" si="1"/>
        <v/>
      </c>
      <c r="N39">
        <f>VLOOKUP(A39,[4]mL!$A$2:$D$87,3,FALSE)</f>
        <v>0</v>
      </c>
      <c r="O39">
        <f>VLOOKUP(A39,[4]mL!$A$2:$D$87,4,FALSE)</f>
        <v>0</v>
      </c>
    </row>
    <row r="40" spans="1:15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0</v>
      </c>
      <c r="E40">
        <v>0</v>
      </c>
      <c r="F40" s="7" t="str">
        <f>VLOOKUP(A40,'Group Condition'!$A$2:$K$88,9,FALSE)</f>
        <v/>
      </c>
      <c r="K40">
        <f>VLOOKUP(A40,[3]mL!$A$2:$C$87,3,FALSE)</f>
        <v>0</v>
      </c>
      <c r="L40">
        <f>VLOOKUP(A40,[3]mL!$A$2:$D$87,4,FALSE)</f>
        <v>0</v>
      </c>
      <c r="M40" t="str">
        <f t="shared" si="1"/>
        <v/>
      </c>
      <c r="N40">
        <f>VLOOKUP(A40,[4]mL!$A$2:$D$87,3,FALSE)</f>
        <v>0</v>
      </c>
      <c r="O40">
        <f>VLOOKUP(A40,[4]mL!$A$2:$D$87,4,FALSE)</f>
        <v>0</v>
      </c>
    </row>
    <row r="41" spans="1:15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0</v>
      </c>
      <c r="E41">
        <v>0</v>
      </c>
      <c r="F41" s="7" t="str">
        <f>VLOOKUP(A41,'Group Condition'!$A$2:$K$88,9,FALSE)</f>
        <v>X</v>
      </c>
      <c r="K41">
        <f>VLOOKUP(A41,[3]mL!$A$2:$C$87,3,FALSE)</f>
        <v>0</v>
      </c>
      <c r="L41">
        <f>VLOOKUP(A41,[3]mL!$A$2:$D$87,4,FALSE)</f>
        <v>0</v>
      </c>
      <c r="M41" t="str">
        <f t="shared" si="1"/>
        <v/>
      </c>
      <c r="N41">
        <f>VLOOKUP(A41,[4]mL!$A$2:$D$87,3,FALSE)</f>
        <v>0</v>
      </c>
      <c r="O41">
        <f>VLOOKUP(A41,[4]mL!$A$2:$D$87,4,FALSE)</f>
        <v>0</v>
      </c>
    </row>
    <row r="42" spans="1:15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5.0000000000000004E-19</v>
      </c>
      <c r="E42">
        <v>5.0000000000000004E-19</v>
      </c>
      <c r="F42" s="7" t="str">
        <f>VLOOKUP(A42,'Group Condition'!$A$2:$K$88,9,FALSE)</f>
        <v/>
      </c>
      <c r="K42">
        <f>VLOOKUP(A42,[3]mL!$A$2:$C$87,3,FALSE)</f>
        <v>0</v>
      </c>
      <c r="L42">
        <f>VLOOKUP(A42,[3]mL!$A$2:$D$87,4,FALSE)</f>
        <v>0</v>
      </c>
      <c r="M42">
        <f t="shared" si="1"/>
        <v>1</v>
      </c>
      <c r="N42">
        <f>VLOOKUP(A42,[4]mL!$A$2:$D$87,3,FALSE)</f>
        <v>0</v>
      </c>
      <c r="O42">
        <f>VLOOKUP(A42,[4]mL!$A$2:$D$87,4,FALSE)</f>
        <v>0</v>
      </c>
    </row>
    <row r="43" spans="1:15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0</v>
      </c>
      <c r="E43">
        <v>0</v>
      </c>
      <c r="F43" s="7" t="str">
        <f>VLOOKUP(A43,'Group Condition'!$A$2:$K$88,9,FALSE)</f>
        <v/>
      </c>
      <c r="K43">
        <f>VLOOKUP(A43,[3]mL!$A$2:$C$87,3,FALSE)</f>
        <v>0</v>
      </c>
      <c r="L43">
        <f>VLOOKUP(A43,[3]mL!$A$2:$D$87,4,FALSE)</f>
        <v>0</v>
      </c>
      <c r="M43" t="str">
        <f t="shared" si="1"/>
        <v/>
      </c>
      <c r="N43">
        <f>VLOOKUP(A43,[4]mL!$A$2:$D$87,3,FALSE)</f>
        <v>0</v>
      </c>
      <c r="O43">
        <f>VLOOKUP(A43,[4]mL!$A$2:$D$87,4,FALSE)</f>
        <v>0</v>
      </c>
    </row>
    <row r="44" spans="1:15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0</v>
      </c>
      <c r="E44">
        <v>0</v>
      </c>
      <c r="F44" s="7" t="str">
        <f>VLOOKUP(A44,'Group Condition'!$A$2:$K$88,9,FALSE)</f>
        <v/>
      </c>
      <c r="K44">
        <f>VLOOKUP(A44,[3]mL!$A$2:$C$87,3,FALSE)</f>
        <v>0</v>
      </c>
      <c r="L44">
        <f>VLOOKUP(A44,[3]mL!$A$2:$D$87,4,FALSE)</f>
        <v>0</v>
      </c>
      <c r="M44" t="str">
        <f t="shared" si="1"/>
        <v/>
      </c>
      <c r="N44">
        <f>VLOOKUP(A44,[4]mL!$A$2:$D$87,3,FALSE)</f>
        <v>0</v>
      </c>
      <c r="O44">
        <f>VLOOKUP(A44,[4]mL!$A$2:$D$87,4,FALSE)</f>
        <v>0</v>
      </c>
    </row>
    <row r="45" spans="1:15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0</v>
      </c>
      <c r="E45">
        <v>0</v>
      </c>
      <c r="F45" s="7" t="str">
        <f>VLOOKUP(A45,'Group Condition'!$A$2:$K$88,9,FALSE)</f>
        <v/>
      </c>
      <c r="K45">
        <f>VLOOKUP(A45,[3]mL!$A$2:$C$87,3,FALSE)</f>
        <v>0</v>
      </c>
      <c r="L45">
        <f>VLOOKUP(A45,[3]mL!$A$2:$D$87,4,FALSE)</f>
        <v>0</v>
      </c>
      <c r="M45" t="str">
        <f t="shared" si="1"/>
        <v/>
      </c>
      <c r="N45">
        <f>VLOOKUP(A45,[4]mL!$A$2:$D$87,3,FALSE)</f>
        <v>0</v>
      </c>
      <c r="O45">
        <f>VLOOKUP(A45,[4]mL!$A$2:$D$87,4,FALSE)</f>
        <v>0</v>
      </c>
    </row>
    <row r="46" spans="1:15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0</v>
      </c>
      <c r="E46">
        <v>0</v>
      </c>
      <c r="F46" s="7" t="str">
        <f>VLOOKUP(A46,'Group Condition'!$A$2:$K$88,9,FALSE)</f>
        <v/>
      </c>
      <c r="K46">
        <f>VLOOKUP(A46,[3]mL!$A$2:$C$87,3,FALSE)</f>
        <v>0</v>
      </c>
      <c r="L46">
        <f>VLOOKUP(A46,[3]mL!$A$2:$D$87,4,FALSE)</f>
        <v>0</v>
      </c>
      <c r="M46" t="str">
        <f t="shared" si="1"/>
        <v/>
      </c>
      <c r="N46">
        <f>VLOOKUP(A46,[4]mL!$A$2:$D$87,3,FALSE)</f>
        <v>0</v>
      </c>
      <c r="O46">
        <f>VLOOKUP(A46,[4]mL!$A$2:$D$87,4,FALSE)</f>
        <v>0</v>
      </c>
    </row>
    <row r="47" spans="1:15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0</v>
      </c>
      <c r="E47">
        <v>0</v>
      </c>
      <c r="F47" s="7" t="str">
        <f>VLOOKUP(A47,'Group Condition'!$A$2:$K$88,9,FALSE)</f>
        <v/>
      </c>
      <c r="K47">
        <f>VLOOKUP(A47,[3]mL!$A$2:$C$87,3,FALSE)</f>
        <v>0</v>
      </c>
      <c r="L47">
        <f>VLOOKUP(A47,[3]mL!$A$2:$D$87,4,FALSE)</f>
        <v>0</v>
      </c>
      <c r="M47" t="str">
        <f t="shared" si="1"/>
        <v/>
      </c>
      <c r="N47">
        <f>VLOOKUP(A47,[4]mL!$A$2:$D$87,3,FALSE)</f>
        <v>0</v>
      </c>
      <c r="O47">
        <f>VLOOKUP(A47,[4]mL!$A$2:$D$87,4,FALSE)</f>
        <v>0</v>
      </c>
    </row>
    <row r="48" spans="1:15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0</v>
      </c>
      <c r="E48">
        <v>0</v>
      </c>
      <c r="F48" s="7" t="str">
        <f>VLOOKUP(A48,'Group Condition'!$A$2:$K$88,9,FALSE)</f>
        <v/>
      </c>
      <c r="K48">
        <f>VLOOKUP(A48,[3]mL!$A$2:$C$87,3,FALSE)</f>
        <v>0</v>
      </c>
      <c r="L48">
        <f>VLOOKUP(A48,[3]mL!$A$2:$D$87,4,FALSE)</f>
        <v>0</v>
      </c>
      <c r="M48" t="str">
        <f t="shared" si="1"/>
        <v/>
      </c>
      <c r="N48">
        <f>VLOOKUP(A48,[4]mL!$A$2:$D$87,3,FALSE)</f>
        <v>0</v>
      </c>
      <c r="O48">
        <f>VLOOKUP(A48,[4]mL!$A$2:$D$87,4,FALSE)</f>
        <v>0</v>
      </c>
    </row>
    <row r="49" spans="1:23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0</v>
      </c>
      <c r="E49">
        <v>0</v>
      </c>
      <c r="F49" s="7" t="str">
        <f>VLOOKUP(A49,'Group Condition'!$A$2:$K$88,9,FALSE)</f>
        <v/>
      </c>
      <c r="K49">
        <f>VLOOKUP(A49,[3]mL!$A$2:$C$87,3,FALSE)</f>
        <v>0</v>
      </c>
      <c r="L49">
        <f>VLOOKUP(A49,[3]mL!$A$2:$D$87,4,FALSE)</f>
        <v>0</v>
      </c>
      <c r="M49" t="str">
        <f t="shared" si="1"/>
        <v/>
      </c>
      <c r="N49">
        <f>VLOOKUP(A49,[4]mL!$A$2:$D$87,3,FALSE)</f>
        <v>0</v>
      </c>
      <c r="O49">
        <f>VLOOKUP(A49,[4]mL!$A$2:$D$87,4,FALSE)</f>
        <v>0</v>
      </c>
    </row>
    <row r="50" spans="1:23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1E-10</v>
      </c>
      <c r="E50">
        <v>1E-10</v>
      </c>
      <c r="F50" s="7" t="str">
        <f>VLOOKUP(A50,'Group Condition'!$A$2:$K$88,9,FALSE)</f>
        <v/>
      </c>
      <c r="K50">
        <f>VLOOKUP(A50,[3]mL!$A$2:$C$87,3,FALSE)</f>
        <v>0</v>
      </c>
      <c r="L50">
        <f>VLOOKUP(A50,[3]mL!$A$2:$D$87,4,FALSE)</f>
        <v>0</v>
      </c>
      <c r="M50">
        <f t="shared" si="1"/>
        <v>1</v>
      </c>
      <c r="N50">
        <f>VLOOKUP(A50,[4]mL!$A$2:$D$87,3,FALSE)</f>
        <v>0</v>
      </c>
      <c r="O50">
        <f>VLOOKUP(A50,[4]mL!$A$2:$D$87,4,FALSE)</f>
        <v>0</v>
      </c>
    </row>
    <row r="51" spans="1:23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1E-10</v>
      </c>
      <c r="E51">
        <v>1E-10</v>
      </c>
      <c r="F51" s="7" t="str">
        <f>VLOOKUP(A51,'Group Condition'!$A$2:$K$88,9,FALSE)</f>
        <v>X</v>
      </c>
      <c r="K51">
        <f>VLOOKUP(A51,[3]mL!$A$2:$C$87,3,FALSE)</f>
        <v>0</v>
      </c>
      <c r="L51">
        <f>VLOOKUP(A51,[3]mL!$A$2:$D$87,4,FALSE)</f>
        <v>0</v>
      </c>
      <c r="M51">
        <f t="shared" si="1"/>
        <v>1</v>
      </c>
      <c r="N51">
        <f>VLOOKUP(A51,[4]mL!$A$2:$D$87,3,FALSE)</f>
        <v>1E-10</v>
      </c>
      <c r="O51">
        <f>VLOOKUP(A51,[4]mL!$A$2:$D$87,4,FALSE)</f>
        <v>1E-10</v>
      </c>
      <c r="P51">
        <v>0</v>
      </c>
      <c r="Q51">
        <v>0</v>
      </c>
    </row>
    <row r="52" spans="1:23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1E-10</v>
      </c>
      <c r="E52">
        <v>1E-10</v>
      </c>
      <c r="F52" s="7" t="str">
        <f>VLOOKUP(A52,'Group Condition'!$A$2:$K$88,9,FALSE)</f>
        <v>X</v>
      </c>
      <c r="K52">
        <f>VLOOKUP(A52,[3]mL!$A$2:$C$87,3,FALSE)</f>
        <v>0</v>
      </c>
      <c r="L52">
        <f>VLOOKUP(A52,[3]mL!$A$2:$D$87,4,FALSE)</f>
        <v>0</v>
      </c>
      <c r="M52">
        <f t="shared" si="1"/>
        <v>1</v>
      </c>
      <c r="N52">
        <f>VLOOKUP(A52,[4]mL!$A$2:$D$87,3,FALSE)</f>
        <v>0</v>
      </c>
      <c r="O52">
        <f>VLOOKUP(A52,[4]mL!$A$2:$D$87,4,FALSE)</f>
        <v>0</v>
      </c>
    </row>
    <row r="53" spans="1:23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0</v>
      </c>
      <c r="E53">
        <v>0</v>
      </c>
      <c r="F53" s="7" t="str">
        <f>VLOOKUP(A53,'Group Condition'!$A$2:$K$88,9,FALSE)</f>
        <v>X</v>
      </c>
      <c r="K53">
        <f>VLOOKUP(A53,[3]mL!$A$2:$C$87,3,FALSE)</f>
        <v>0</v>
      </c>
      <c r="L53">
        <f>VLOOKUP(A53,[3]mL!$A$2:$D$87,4,FALSE)</f>
        <v>0</v>
      </c>
      <c r="M53" t="str">
        <f t="shared" si="1"/>
        <v/>
      </c>
      <c r="N53">
        <f>VLOOKUP(A53,[4]mL!$A$2:$D$87,3,FALSE)</f>
        <v>0</v>
      </c>
      <c r="O53">
        <f>VLOOKUP(A53,[4]mL!$A$2:$D$87,4,FALSE)</f>
        <v>0</v>
      </c>
    </row>
    <row r="54" spans="1:23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8.9999999999999996E-7</v>
      </c>
      <c r="E54">
        <v>8.9999999999999996E-7</v>
      </c>
      <c r="F54" s="7" t="str">
        <f>VLOOKUP(A54,'Group Condition'!$A$2:$K$88,9,FALSE)</f>
        <v>X</v>
      </c>
      <c r="K54">
        <f>VLOOKUP(A54,[3]mL!$A$2:$C$87,3,FALSE)</f>
        <v>0</v>
      </c>
      <c r="L54">
        <f>VLOOKUP(A54,[3]mL!$A$2:$D$87,4,FALSE)</f>
        <v>0</v>
      </c>
      <c r="M54">
        <f t="shared" si="1"/>
        <v>1</v>
      </c>
      <c r="N54">
        <f>VLOOKUP(A54,[4]mL!$A$2:$D$87,3,FALSE)</f>
        <v>0</v>
      </c>
      <c r="O54">
        <f>VLOOKUP(A54,[4]mL!$A$2:$D$87,4,FALSE)</f>
        <v>0</v>
      </c>
    </row>
    <row r="55" spans="1:23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1.9999999999999999E-7</v>
      </c>
      <c r="E55">
        <v>1.9999999999999999E-7</v>
      </c>
      <c r="F55" s="7" t="str">
        <f>VLOOKUP(A55,'Group Condition'!$A$2:$K$88,9,FALSE)</f>
        <v>X</v>
      </c>
      <c r="K55">
        <f>VLOOKUP(A55,[3]mL!$A$2:$C$87,3,FALSE)</f>
        <v>1.9999999999999999E-7</v>
      </c>
      <c r="L55">
        <f>VLOOKUP(A55,[3]mL!$A$2:$D$87,4,FALSE)</f>
        <v>1.9999999999999999E-7</v>
      </c>
      <c r="M55" t="str">
        <f t="shared" si="1"/>
        <v/>
      </c>
      <c r="N55">
        <f>VLOOKUP(A55,[4]mL!$A$2:$D$87,3,FALSE)</f>
        <v>1.9999999999999999E-7</v>
      </c>
      <c r="O55">
        <f>VLOOKUP(A55,[4]mL!$A$2:$D$87,4,FALSE)</f>
        <v>1.9999999999999999E-7</v>
      </c>
      <c r="P55">
        <f t="shared" ref="P55:U55" si="2">N55*2</f>
        <v>3.9999999999999998E-7</v>
      </c>
      <c r="Q55">
        <f t="shared" si="2"/>
        <v>3.9999999999999998E-7</v>
      </c>
      <c r="R55">
        <f t="shared" si="2"/>
        <v>7.9999999999999996E-7</v>
      </c>
      <c r="S55">
        <f t="shared" si="2"/>
        <v>7.9999999999999996E-7</v>
      </c>
      <c r="T55" s="14">
        <f t="shared" si="2"/>
        <v>1.5999999999999999E-6</v>
      </c>
      <c r="U55" s="14">
        <f t="shared" si="2"/>
        <v>1.5999999999999999E-6</v>
      </c>
      <c r="V55" s="14">
        <f>U55*5</f>
        <v>7.9999999999999996E-6</v>
      </c>
      <c r="W55" s="14">
        <f>U55*5</f>
        <v>7.9999999999999996E-6</v>
      </c>
    </row>
    <row r="56" spans="1:23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1.0999999999999999E-8</v>
      </c>
      <c r="E56">
        <v>1.0999999999999999E-8</v>
      </c>
      <c r="F56" s="7" t="str">
        <f>VLOOKUP(A56,'Group Condition'!$A$2:$K$88,9,FALSE)</f>
        <v>X</v>
      </c>
      <c r="K56">
        <f>VLOOKUP(A56,[3]mL!$A$2:$C$87,3,FALSE)</f>
        <v>1.0999999999999999E-8</v>
      </c>
      <c r="L56">
        <f>VLOOKUP(A56,[3]mL!$A$2:$D$87,4,FALSE)</f>
        <v>1.0999999999999999E-8</v>
      </c>
      <c r="M56" t="str">
        <f t="shared" si="1"/>
        <v/>
      </c>
      <c r="N56">
        <f>VLOOKUP(A56,[4]mL!$A$2:$D$87,3,FALSE)</f>
        <v>1.0999999999999999E-8</v>
      </c>
      <c r="O56">
        <f>VLOOKUP(A56,[4]mL!$A$2:$D$87,4,FALSE)</f>
        <v>1.0999999999999999E-8</v>
      </c>
    </row>
    <row r="57" spans="1:23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1.0999999999999999E-8</v>
      </c>
      <c r="E57">
        <v>1.0999999999999999E-8</v>
      </c>
      <c r="F57" s="7" t="str">
        <f>VLOOKUP(A57,'Group Condition'!$A$2:$K$88,9,FALSE)</f>
        <v>X</v>
      </c>
      <c r="K57">
        <f>VLOOKUP(A57,[3]mL!$A$2:$C$87,3,FALSE)</f>
        <v>1.0999999999999999E-8</v>
      </c>
      <c r="L57">
        <f>VLOOKUP(A57,[3]mL!$A$2:$D$87,4,FALSE)</f>
        <v>1.0999999999999999E-8</v>
      </c>
      <c r="M57" t="str">
        <f t="shared" si="1"/>
        <v/>
      </c>
      <c r="N57">
        <f>VLOOKUP(A57,[4]mL!$A$2:$D$87,3,FALSE)</f>
        <v>1.0999999999999999E-8</v>
      </c>
      <c r="O57">
        <f>VLOOKUP(A57,[4]mL!$A$2:$D$87,4,FALSE)</f>
        <v>1.0999999999999999E-8</v>
      </c>
      <c r="R57">
        <f>N57/2</f>
        <v>5.4999999999999996E-9</v>
      </c>
      <c r="S57">
        <f>O57/2</f>
        <v>5.4999999999999996E-9</v>
      </c>
    </row>
    <row r="58" spans="1:23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2E-8</v>
      </c>
      <c r="E58">
        <v>2E-8</v>
      </c>
      <c r="F58" s="7" t="str">
        <f>VLOOKUP(A58,'Group Condition'!$A$2:$K$88,9,FALSE)</f>
        <v>X</v>
      </c>
      <c r="K58">
        <f>VLOOKUP(A58,[3]mL!$A$2:$C$87,3,FALSE)</f>
        <v>0</v>
      </c>
      <c r="L58">
        <f>VLOOKUP(A58,[3]mL!$A$2:$D$87,4,FALSE)</f>
        <v>0</v>
      </c>
      <c r="M58">
        <f t="shared" si="1"/>
        <v>1</v>
      </c>
      <c r="N58">
        <f>VLOOKUP(A58,[4]mL!$A$2:$D$87,3,FALSE)</f>
        <v>0</v>
      </c>
      <c r="O58">
        <f>VLOOKUP(A58,[4]mL!$A$2:$D$87,4,FALSE)</f>
        <v>0</v>
      </c>
    </row>
    <row r="59" spans="1:23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2E-8</v>
      </c>
      <c r="E59">
        <v>2E-8</v>
      </c>
      <c r="F59" s="7" t="str">
        <f>VLOOKUP(A59,'Group Condition'!$A$2:$K$88,9,FALSE)</f>
        <v>X</v>
      </c>
      <c r="K59">
        <f>VLOOKUP(A59,[3]mL!$A$2:$C$87,3,FALSE)</f>
        <v>0</v>
      </c>
      <c r="L59">
        <f>VLOOKUP(A59,[3]mL!$A$2:$D$87,4,FALSE)</f>
        <v>0</v>
      </c>
      <c r="M59">
        <f t="shared" si="1"/>
        <v>1</v>
      </c>
      <c r="N59">
        <f>VLOOKUP(A59,[4]mL!$A$2:$D$87,3,FALSE)</f>
        <v>0</v>
      </c>
      <c r="O59">
        <f>VLOOKUP(A59,[4]mL!$A$2:$D$87,4,FALSE)</f>
        <v>0</v>
      </c>
    </row>
    <row r="60" spans="1:23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0</v>
      </c>
      <c r="E60">
        <v>0</v>
      </c>
      <c r="F60" s="7" t="str">
        <f>VLOOKUP(A60,'Group Condition'!$A$2:$K$88,9,FALSE)</f>
        <v/>
      </c>
      <c r="K60">
        <f>VLOOKUP(A60,[3]mL!$A$2:$C$87,3,FALSE)</f>
        <v>0</v>
      </c>
      <c r="L60">
        <f>VLOOKUP(A60,[3]mL!$A$2:$D$87,4,FALSE)</f>
        <v>0</v>
      </c>
      <c r="M60" t="str">
        <f t="shared" si="1"/>
        <v/>
      </c>
      <c r="N60">
        <f>VLOOKUP(A60,[4]mL!$A$2:$D$87,3,FALSE)</f>
        <v>0</v>
      </c>
      <c r="O60">
        <f>VLOOKUP(A60,[4]mL!$A$2:$D$87,4,FALSE)</f>
        <v>0</v>
      </c>
    </row>
    <row r="61" spans="1:23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9.9999999999999995E-7</v>
      </c>
      <c r="E61">
        <v>9.9999999999999995E-7</v>
      </c>
      <c r="F61" s="7" t="str">
        <f>VLOOKUP(A61,'Group Condition'!$A$2:$K$88,9,FALSE)</f>
        <v>X</v>
      </c>
      <c r="K61">
        <f>VLOOKUP(A61,[3]mL!$A$2:$C$87,3,FALSE)</f>
        <v>9.9999999999999995E-7</v>
      </c>
      <c r="L61">
        <f>VLOOKUP(A61,[3]mL!$A$2:$D$87,4,FALSE)</f>
        <v>9.9999999999999995E-7</v>
      </c>
      <c r="M61" t="str">
        <f t="shared" si="1"/>
        <v/>
      </c>
      <c r="N61">
        <f>VLOOKUP(A61,[4]mL!$A$2:$D$87,3,FALSE)</f>
        <v>9.9999999999999995E-7</v>
      </c>
      <c r="O61">
        <f>VLOOKUP(A61,[4]mL!$A$2:$D$87,4,FALSE)</f>
        <v>9.9999999999999995E-7</v>
      </c>
    </row>
    <row r="62" spans="1:23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9.9999999999999995E-7</v>
      </c>
      <c r="E62">
        <v>9.9999999999999995E-7</v>
      </c>
      <c r="F62" s="7" t="str">
        <f>VLOOKUP(A62,'Group Condition'!$A$2:$K$88,9,FALSE)</f>
        <v>X</v>
      </c>
      <c r="K62">
        <f>VLOOKUP(A62,[3]mL!$A$2:$C$87,3,FALSE)</f>
        <v>9.9999999999999995E-7</v>
      </c>
      <c r="L62">
        <f>VLOOKUP(A62,[3]mL!$A$2:$D$87,4,FALSE)</f>
        <v>9.9999999999999995E-7</v>
      </c>
      <c r="M62" t="str">
        <f t="shared" si="1"/>
        <v/>
      </c>
      <c r="N62">
        <f>VLOOKUP(A62,[4]mL!$A$2:$D$87,3,FALSE)</f>
        <v>9.9999999999999995E-7</v>
      </c>
      <c r="O62">
        <f>VLOOKUP(A62,[4]mL!$A$2:$D$87,4,FALSE)</f>
        <v>9.9999999999999995E-7</v>
      </c>
    </row>
    <row r="63" spans="1:23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6.7499999999999997E-6</v>
      </c>
      <c r="E63">
        <v>6.7499999999999997E-6</v>
      </c>
      <c r="F63" s="7" t="str">
        <f>VLOOKUP(A63,'Group Condition'!$A$2:$K$88,9,FALSE)</f>
        <v>X</v>
      </c>
      <c r="K63">
        <f>VLOOKUP(A63,[3]mL!$A$2:$C$87,3,FALSE)</f>
        <v>6.7499999999999997E-6</v>
      </c>
      <c r="L63">
        <f>VLOOKUP(A63,[3]mL!$A$2:$D$87,4,FALSE)</f>
        <v>6.7499999999999997E-6</v>
      </c>
      <c r="M63" t="str">
        <f t="shared" si="1"/>
        <v/>
      </c>
      <c r="N63">
        <f>VLOOKUP(A63,[4]mL!$A$2:$D$87,3,FALSE)</f>
        <v>6.7499999999999997E-6</v>
      </c>
      <c r="O63">
        <f>VLOOKUP(A63,[4]mL!$A$2:$D$87,4,FALSE)</f>
        <v>6.7499999999999997E-6</v>
      </c>
    </row>
    <row r="64" spans="1:23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6.7499999999999997E-6</v>
      </c>
      <c r="E64">
        <v>6.7499999999999997E-6</v>
      </c>
      <c r="F64" s="7" t="str">
        <f>VLOOKUP(A64,'Group Condition'!$A$2:$K$88,9,FALSE)</f>
        <v>X</v>
      </c>
      <c r="K64">
        <f>VLOOKUP(A64,[3]mL!$A$2:$C$87,3,FALSE)</f>
        <v>6.7499999999999997E-6</v>
      </c>
      <c r="L64">
        <f>VLOOKUP(A64,[3]mL!$A$2:$D$87,4,FALSE)</f>
        <v>6.7499999999999997E-6</v>
      </c>
      <c r="M64" t="str">
        <f t="shared" si="1"/>
        <v/>
      </c>
      <c r="N64">
        <f>VLOOKUP(A64,[4]mL!$A$2:$D$87,3,FALSE)</f>
        <v>6.7499999999999997E-6</v>
      </c>
      <c r="O64">
        <f>VLOOKUP(A64,[4]mL!$A$2:$D$87,4,FALSE)</f>
        <v>6.7499999999999997E-6</v>
      </c>
    </row>
  </sheetData>
  <autoFilter ref="A1:S1">
    <sortState ref="A2:S64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workbookViewId="0">
      <pane xSplit="6" ySplit="1" topLeftCell="AB32" activePane="bottomRight" state="frozen"/>
      <selection pane="topRight" activeCell="F1" sqref="F1"/>
      <selection pane="bottomLeft" activeCell="A2" sqref="A2"/>
      <selection pane="bottomRight" activeCell="AD36" sqref="AD36"/>
    </sheetView>
  </sheetViews>
  <sheetFormatPr defaultRowHeight="14.4" x14ac:dyDescent="0.3"/>
  <cols>
    <col min="1" max="1" width="9.109375" bestFit="1" customWidth="1"/>
    <col min="2" max="2" width="9.109375" customWidth="1"/>
    <col min="3" max="3" width="32.44140625" bestFit="1" customWidth="1"/>
    <col min="4" max="5" width="12" bestFit="1" customWidth="1"/>
    <col min="6" max="6" width="4.5546875" customWidth="1"/>
    <col min="7" max="7" width="19.5546875" hidden="1" customWidth="1"/>
    <col min="8" max="8" width="19.5546875" style="14" hidden="1" customWidth="1"/>
    <col min="9" max="10" width="20.6640625" hidden="1" customWidth="1"/>
    <col min="11" max="16" width="17.77734375" hidden="1" customWidth="1"/>
    <col min="17" max="18" width="20.109375" bestFit="1" customWidth="1"/>
    <col min="19" max="19" width="9.88671875" bestFit="1" customWidth="1"/>
    <col min="20" max="20" width="26.6640625" bestFit="1" customWidth="1"/>
    <col min="21" max="21" width="28.88671875" bestFit="1" customWidth="1"/>
    <col min="22" max="22" width="10.77734375" customWidth="1"/>
    <col min="23" max="23" width="12.5546875" customWidth="1"/>
    <col min="24" max="24" width="11" bestFit="1" customWidth="1"/>
    <col min="25" max="25" width="11.21875" customWidth="1"/>
    <col min="26" max="26" width="12" bestFit="1" customWidth="1"/>
    <col min="28" max="30" width="11" bestFit="1" customWidth="1"/>
  </cols>
  <sheetData>
    <row r="1" spans="1:31" ht="16.2" thickBot="1" x14ac:dyDescent="0.35">
      <c r="A1" s="6" t="s">
        <v>90</v>
      </c>
      <c r="B1" s="6" t="s">
        <v>409</v>
      </c>
      <c r="C1" s="6" t="s">
        <v>181</v>
      </c>
      <c r="D1" t="s">
        <v>187</v>
      </c>
      <c r="E1" t="s">
        <v>188</v>
      </c>
      <c r="F1" t="s">
        <v>183</v>
      </c>
      <c r="G1" t="s">
        <v>190</v>
      </c>
      <c r="H1" s="14" t="s">
        <v>191</v>
      </c>
      <c r="I1" t="s">
        <v>268</v>
      </c>
      <c r="J1" t="s">
        <v>269</v>
      </c>
      <c r="K1" t="s">
        <v>270</v>
      </c>
      <c r="L1" t="s">
        <v>332</v>
      </c>
      <c r="M1" t="s">
        <v>333</v>
      </c>
      <c r="N1" t="s">
        <v>334</v>
      </c>
      <c r="O1" t="s">
        <v>360</v>
      </c>
      <c r="P1" t="s">
        <v>361</v>
      </c>
      <c r="Q1" t="s">
        <v>407</v>
      </c>
      <c r="R1" t="s">
        <v>406</v>
      </c>
      <c r="S1" t="s">
        <v>408</v>
      </c>
      <c r="T1" t="s">
        <v>420</v>
      </c>
      <c r="U1" t="s">
        <v>419</v>
      </c>
      <c r="V1" t="s">
        <v>417</v>
      </c>
      <c r="W1" t="s">
        <v>418</v>
      </c>
      <c r="X1" t="s">
        <v>424</v>
      </c>
      <c r="Y1" t="s">
        <v>425</v>
      </c>
      <c r="Z1" t="s">
        <v>429</v>
      </c>
      <c r="AA1" t="s">
        <v>430</v>
      </c>
      <c r="AB1" t="s">
        <v>434</v>
      </c>
      <c r="AC1" t="s">
        <v>435</v>
      </c>
      <c r="AD1" t="s">
        <v>437</v>
      </c>
      <c r="AE1" t="s">
        <v>438</v>
      </c>
    </row>
    <row r="2" spans="1:31" ht="16.2" thickBot="1" x14ac:dyDescent="0.35">
      <c r="A2" s="7" t="s">
        <v>10</v>
      </c>
      <c r="B2" s="17">
        <f>VLOOKUP(A2,'Group Condition'!$A$2:$B$88,2,FALSE)</f>
        <v>1</v>
      </c>
      <c r="C2" s="3" t="s">
        <v>92</v>
      </c>
      <c r="D2">
        <v>1E-14</v>
      </c>
      <c r="E2">
        <v>2.4999999999999998E-12</v>
      </c>
      <c r="F2" s="7" t="str">
        <f>VLOOKUP(A2,'Group Condition'!$A$2:$K$88,9,FALSE)</f>
        <v/>
      </c>
      <c r="G2">
        <f>D2*1.25</f>
        <v>1.25E-14</v>
      </c>
      <c r="H2" s="14">
        <f>E2*1.25</f>
        <v>3.1249999999999997E-12</v>
      </c>
      <c r="K2" s="14">
        <v>1E-14</v>
      </c>
      <c r="L2" s="14">
        <v>1E-13</v>
      </c>
      <c r="O2" s="14">
        <v>1.0000000000000001E-15</v>
      </c>
      <c r="P2" s="14">
        <v>1E-14</v>
      </c>
      <c r="Q2">
        <f>VLOOKUP(A2,[3]mQ!$A$1:$D$78,3,FALSE)</f>
        <v>1.25E-14</v>
      </c>
      <c r="R2">
        <f>VLOOKUP(A2,[3]mQ!$A$1:$D$78,4,FALSE)</f>
        <v>3.1300000000000002E-12</v>
      </c>
      <c r="S2">
        <f t="shared" ref="S2:S33" si="0">IF(OR(Q2&lt;&gt;J2,R2&lt;&gt;K2),1,"")</f>
        <v>1</v>
      </c>
      <c r="T2">
        <f>VLOOKUP($A2,[4]mQ!$A$1:$D$78,3,FALSE)</f>
        <v>1E-14</v>
      </c>
      <c r="U2">
        <f>VLOOKUP($A2,[4]mQ!$A$1:$D$78,4,FALSE)</f>
        <v>2.4999999999999998E-12</v>
      </c>
      <c r="V2">
        <f>T2/2</f>
        <v>5E-15</v>
      </c>
      <c r="W2">
        <f>U2/2</f>
        <v>1.2499999999999999E-12</v>
      </c>
      <c r="X2">
        <f>V2/2</f>
        <v>2.5E-15</v>
      </c>
      <c r="Y2">
        <f>W2/2</f>
        <v>6.2499999999999996E-13</v>
      </c>
      <c r="AB2">
        <v>0</v>
      </c>
      <c r="AC2">
        <v>0</v>
      </c>
    </row>
    <row r="3" spans="1:31" ht="16.2" thickBot="1" x14ac:dyDescent="0.35">
      <c r="A3" s="7" t="s">
        <v>9</v>
      </c>
      <c r="B3" s="17">
        <f>VLOOKUP(A3,'Group Condition'!$A$2:$B$88,2,FALSE)</f>
        <v>2</v>
      </c>
      <c r="C3" s="3" t="s">
        <v>93</v>
      </c>
      <c r="D3">
        <v>1E-14</v>
      </c>
      <c r="E3">
        <v>1E-14</v>
      </c>
      <c r="F3" s="7" t="str">
        <f>VLOOKUP(A3,'Group Condition'!$A$2:$K$88,9,FALSE)</f>
        <v/>
      </c>
      <c r="H3"/>
      <c r="K3">
        <v>0</v>
      </c>
      <c r="L3">
        <v>0</v>
      </c>
      <c r="Q3">
        <f>VLOOKUP(A3,[3]mQ!$A$1:$D$78,3,FALSE)</f>
        <v>1E-14</v>
      </c>
      <c r="R3">
        <f>VLOOKUP(A3,[3]mQ!$A$1:$D$78,4,FALSE)</f>
        <v>1E-14</v>
      </c>
      <c r="S3">
        <f t="shared" si="0"/>
        <v>1</v>
      </c>
      <c r="T3">
        <f>VLOOKUP($A3,[4]mQ!$A$1:$D$78,3,FALSE)</f>
        <v>1E-14</v>
      </c>
      <c r="U3">
        <f>VLOOKUP($A3,[4]mQ!$A$1:$D$78,4,FALSE)</f>
        <v>1E-14</v>
      </c>
      <c r="AB3">
        <v>0</v>
      </c>
      <c r="AC3">
        <v>0</v>
      </c>
    </row>
    <row r="4" spans="1:31" ht="16.2" thickBot="1" x14ac:dyDescent="0.35">
      <c r="A4" s="7" t="s">
        <v>11</v>
      </c>
      <c r="B4" s="17">
        <f>VLOOKUP(A4,'Group Condition'!$A$2:$B$88,2,FALSE)</f>
        <v>3</v>
      </c>
      <c r="C4" s="3" t="s">
        <v>94</v>
      </c>
      <c r="D4">
        <v>2.7499999999999998E-9</v>
      </c>
      <c r="E4">
        <v>3.7499999999999998E-8</v>
      </c>
      <c r="F4" s="7" t="str">
        <f>VLOOKUP(A4,'Group Condition'!$A$2:$K$88,9,FALSE)</f>
        <v/>
      </c>
      <c r="G4" s="14">
        <v>1E-10</v>
      </c>
      <c r="H4" s="14">
        <v>1.0000000000000001E-9</v>
      </c>
      <c r="K4" s="14">
        <v>1.0000000000000001E-9</v>
      </c>
      <c r="L4" s="14">
        <v>1E-8</v>
      </c>
      <c r="Q4">
        <f>VLOOKUP(A4,[3]mQ!$A$1:$D$78,3,FALSE)</f>
        <v>1E-10</v>
      </c>
      <c r="R4">
        <f>VLOOKUP(A4,[3]mQ!$A$1:$D$78,4,FALSE)</f>
        <v>1.0000000000000001E-9</v>
      </c>
      <c r="S4">
        <f t="shared" si="0"/>
        <v>1</v>
      </c>
      <c r="T4">
        <f>VLOOKUP($A4,[4]mQ!$A$1:$D$78,3,FALSE)</f>
        <v>2.7499999999999998E-9</v>
      </c>
      <c r="U4">
        <f>VLOOKUP($A4,[4]mQ!$A$1:$D$78,4,FALSE)</f>
        <v>3.7499999999999998E-8</v>
      </c>
      <c r="V4">
        <f>T4/2</f>
        <v>1.3749999999999999E-9</v>
      </c>
      <c r="W4">
        <f>U4/2</f>
        <v>1.8749999999999999E-8</v>
      </c>
      <c r="X4">
        <f>V4/2</f>
        <v>6.8749999999999995E-10</v>
      </c>
      <c r="Y4">
        <f>W4/2</f>
        <v>9.3749999999999996E-9</v>
      </c>
      <c r="AD4">
        <v>0</v>
      </c>
      <c r="AE4">
        <v>0</v>
      </c>
    </row>
    <row r="5" spans="1:31" ht="16.2" thickBot="1" x14ac:dyDescent="0.35">
      <c r="A5" s="7" t="s">
        <v>12</v>
      </c>
      <c r="B5" s="17">
        <f>VLOOKUP(A5,'Group Condition'!$A$2:$B$88,2,FALSE)</f>
        <v>4</v>
      </c>
      <c r="C5" s="3" t="s">
        <v>95</v>
      </c>
      <c r="D5">
        <v>9.25E-13</v>
      </c>
      <c r="E5">
        <v>1.8E-9</v>
      </c>
      <c r="F5" s="7" t="str">
        <f>VLOOKUP(A5,'Group Condition'!$A$2:$K$88,9,FALSE)</f>
        <v/>
      </c>
      <c r="G5">
        <f>D5*0.75</f>
        <v>6.9374999999999995E-13</v>
      </c>
      <c r="H5" s="14">
        <f>E5*0.75</f>
        <v>1.3500000000000001E-9</v>
      </c>
      <c r="I5" s="14">
        <v>9.25E-13</v>
      </c>
      <c r="J5" s="14">
        <v>1.8E-9</v>
      </c>
      <c r="K5" s="14">
        <f>I5*1.5</f>
        <v>1.3874999999999999E-12</v>
      </c>
      <c r="L5" s="14">
        <f>J5*1.5</f>
        <v>2.7000000000000002E-9</v>
      </c>
      <c r="M5" s="14"/>
      <c r="N5" s="14"/>
      <c r="Q5">
        <f>VLOOKUP(A5,[3]mQ!$A$1:$D$78,3,FALSE)</f>
        <v>6.9299999999999998E-13</v>
      </c>
      <c r="R5">
        <f>VLOOKUP(A5,[3]mQ!$A$1:$D$78,4,FALSE)</f>
        <v>1.3500000000000001E-9</v>
      </c>
      <c r="S5">
        <f t="shared" si="0"/>
        <v>1</v>
      </c>
      <c r="T5">
        <f>VLOOKUP($A5,[4]mQ!$A$1:$D$78,3,FALSE)</f>
        <v>9.25E-13</v>
      </c>
      <c r="U5">
        <f>VLOOKUP($A5,[4]mQ!$A$1:$D$78,4,FALSE)</f>
        <v>1.8E-9</v>
      </c>
      <c r="AD5">
        <v>0</v>
      </c>
      <c r="AE5">
        <v>0</v>
      </c>
    </row>
    <row r="6" spans="1:31" ht="16.2" thickBot="1" x14ac:dyDescent="0.35">
      <c r="A6" s="7" t="s">
        <v>13</v>
      </c>
      <c r="B6" s="17">
        <f>VLOOKUP(A6,'Group Condition'!$A$2:$B$88,2,FALSE)</f>
        <v>5</v>
      </c>
      <c r="C6" s="3" t="s">
        <v>96</v>
      </c>
      <c r="D6">
        <v>5.1999999999999996E-10</v>
      </c>
      <c r="E6">
        <v>3.2000000000000001E-9</v>
      </c>
      <c r="F6" s="7" t="str">
        <f>VLOOKUP(A6,'Group Condition'!$A$2:$K$88,9,FALSE)</f>
        <v/>
      </c>
      <c r="G6">
        <f>D6*0.5</f>
        <v>2.5999999999999998E-10</v>
      </c>
      <c r="H6" s="14">
        <f>E6*0.5</f>
        <v>1.6000000000000001E-9</v>
      </c>
      <c r="Q6">
        <f>VLOOKUP(A6,[3]mQ!$A$1:$D$78,3,FALSE)</f>
        <v>2.5999999999999998E-10</v>
      </c>
      <c r="R6">
        <f>VLOOKUP(A6,[3]mQ!$A$1:$D$78,4,FALSE)</f>
        <v>1.6000000000000001E-9</v>
      </c>
      <c r="S6">
        <f t="shared" si="0"/>
        <v>1</v>
      </c>
      <c r="T6">
        <f>VLOOKUP($A6,[4]mQ!$A$1:$D$78,3,FALSE)</f>
        <v>5.1999999999999996E-10</v>
      </c>
      <c r="U6">
        <f>VLOOKUP($A6,[4]mQ!$A$1:$D$78,4,FALSE)</f>
        <v>3.2000000000000001E-9</v>
      </c>
      <c r="X6">
        <f>T6/2</f>
        <v>2.5999999999999998E-10</v>
      </c>
      <c r="Y6">
        <f>U6/2</f>
        <v>1.6000000000000001E-9</v>
      </c>
      <c r="AD6">
        <v>0</v>
      </c>
      <c r="AE6">
        <v>0</v>
      </c>
    </row>
    <row r="7" spans="1:31" ht="16.2" thickBot="1" x14ac:dyDescent="0.35">
      <c r="A7" s="7" t="s">
        <v>14</v>
      </c>
      <c r="B7" s="17">
        <f>VLOOKUP(A7,'Group Condition'!$A$2:$B$88,2,FALSE)</f>
        <v>6</v>
      </c>
      <c r="C7" s="3" t="s">
        <v>97</v>
      </c>
      <c r="D7">
        <v>5.1999999999999996E-10</v>
      </c>
      <c r="E7">
        <v>3.2000000000000001E-9</v>
      </c>
      <c r="F7" s="7" t="str">
        <f>VLOOKUP(A7,'Group Condition'!$A$2:$K$88,9,FALSE)</f>
        <v/>
      </c>
      <c r="G7">
        <f>D7*1.25</f>
        <v>6.4999999999999993E-10</v>
      </c>
      <c r="H7" s="14">
        <f>E7*1.25</f>
        <v>4.0000000000000002E-9</v>
      </c>
      <c r="O7" s="14">
        <v>9.9999999999999994E-12</v>
      </c>
      <c r="P7" s="14">
        <v>1E-10</v>
      </c>
      <c r="Q7">
        <f>VLOOKUP(A7,[3]mQ!$A$1:$D$78,3,FALSE)</f>
        <v>6.5000000000000003E-10</v>
      </c>
      <c r="R7">
        <f>VLOOKUP(A7,[3]mQ!$A$1:$D$78,4,FALSE)</f>
        <v>4.0000000000000002E-9</v>
      </c>
      <c r="S7">
        <f t="shared" si="0"/>
        <v>1</v>
      </c>
      <c r="T7">
        <f>VLOOKUP($A7,[4]mQ!$A$1:$D$78,3,FALSE)</f>
        <v>5.1999999999999996E-10</v>
      </c>
      <c r="U7">
        <f>VLOOKUP($A7,[4]mQ!$A$1:$D$78,4,FALSE)</f>
        <v>3.2000000000000001E-9</v>
      </c>
      <c r="V7">
        <f>T7/2</f>
        <v>2.5999999999999998E-10</v>
      </c>
      <c r="W7">
        <f>U7/2</f>
        <v>1.6000000000000001E-9</v>
      </c>
      <c r="X7">
        <f>V7/2</f>
        <v>1.2999999999999999E-10</v>
      </c>
      <c r="Y7">
        <f>W7/2</f>
        <v>8.0000000000000003E-10</v>
      </c>
      <c r="Z7">
        <v>0</v>
      </c>
      <c r="AA7">
        <v>0</v>
      </c>
    </row>
    <row r="8" spans="1:31" ht="16.2" thickBot="1" x14ac:dyDescent="0.35">
      <c r="A8" s="7" t="s">
        <v>15</v>
      </c>
      <c r="B8" s="17">
        <f>VLOOKUP(A8,'Group Condition'!$A$2:$B$88,2,FALSE)</f>
        <v>7</v>
      </c>
      <c r="C8" s="3" t="s">
        <v>98</v>
      </c>
      <c r="D8">
        <v>5.1999999999999996E-10</v>
      </c>
      <c r="E8">
        <v>3.2000000000000001E-9</v>
      </c>
      <c r="F8" s="7" t="str">
        <f>VLOOKUP(A8,'Group Condition'!$A$2:$K$88,9,FALSE)</f>
        <v/>
      </c>
      <c r="G8">
        <f>D8*0.5</f>
        <v>2.5999999999999998E-10</v>
      </c>
      <c r="H8" s="14">
        <f>E8*0.5</f>
        <v>1.6000000000000001E-9</v>
      </c>
      <c r="K8" s="14">
        <v>3.4999999999999998E-10</v>
      </c>
      <c r="L8" s="14">
        <v>2.0000000000000001E-9</v>
      </c>
      <c r="Q8">
        <f>VLOOKUP(A8,[3]mQ!$A$1:$D$78,3,FALSE)</f>
        <v>2.5999999999999998E-10</v>
      </c>
      <c r="R8">
        <f>VLOOKUP(A8,[3]mQ!$A$1:$D$78,4,FALSE)</f>
        <v>1.6000000000000001E-9</v>
      </c>
      <c r="S8">
        <f t="shared" si="0"/>
        <v>1</v>
      </c>
      <c r="T8">
        <f>VLOOKUP($A8,[4]mQ!$A$1:$D$78,3,FALSE)</f>
        <v>2.5999999999999998E-10</v>
      </c>
      <c r="U8">
        <f>VLOOKUP($A8,[4]mQ!$A$1:$D$78,4,FALSE)</f>
        <v>1.6000000000000001E-9</v>
      </c>
      <c r="V8">
        <f>T8/2</f>
        <v>1.2999999999999999E-10</v>
      </c>
      <c r="W8">
        <f>U8/2</f>
        <v>8.0000000000000003E-10</v>
      </c>
      <c r="AB8">
        <v>0</v>
      </c>
      <c r="AC8">
        <v>0</v>
      </c>
    </row>
    <row r="9" spans="1:31" ht="16.2" thickBot="1" x14ac:dyDescent="0.35">
      <c r="A9" s="7" t="s">
        <v>16</v>
      </c>
      <c r="B9" s="17">
        <f>VLOOKUP(A9,'Group Condition'!$A$2:$B$88,2,FALSE)</f>
        <v>8</v>
      </c>
      <c r="C9" s="3" t="s">
        <v>99</v>
      </c>
      <c r="D9">
        <v>5.1999999999999996E-10</v>
      </c>
      <c r="E9">
        <v>3.2000000000000001E-9</v>
      </c>
      <c r="F9" s="7" t="str">
        <f>VLOOKUP(A9,'Group Condition'!$A$2:$K$88,9,FALSE)</f>
        <v/>
      </c>
      <c r="G9">
        <f>D9*0.5</f>
        <v>2.5999999999999998E-10</v>
      </c>
      <c r="H9" s="14">
        <f>E9*0.5</f>
        <v>1.6000000000000001E-9</v>
      </c>
      <c r="Q9">
        <f>VLOOKUP(A9,[3]mQ!$A$1:$D$78,3,FALSE)</f>
        <v>2.5999999999999998E-10</v>
      </c>
      <c r="R9">
        <f>VLOOKUP(A9,[3]mQ!$A$1:$D$78,4,FALSE)</f>
        <v>1.6000000000000001E-9</v>
      </c>
      <c r="S9">
        <f t="shared" si="0"/>
        <v>1</v>
      </c>
      <c r="T9">
        <f>VLOOKUP($A9,[4]mQ!$A$1:$D$78,3,FALSE)</f>
        <v>2.5999999999999998E-10</v>
      </c>
      <c r="U9">
        <f>VLOOKUP($A9,[4]mQ!$A$1:$D$78,4,FALSE)</f>
        <v>1.6000000000000001E-9</v>
      </c>
      <c r="V9">
        <f>T9/2</f>
        <v>1.2999999999999999E-10</v>
      </c>
      <c r="W9">
        <f>U9/2</f>
        <v>8.0000000000000003E-10</v>
      </c>
      <c r="AB9">
        <v>0</v>
      </c>
      <c r="AC9">
        <v>0</v>
      </c>
    </row>
    <row r="10" spans="1:31" ht="16.2" thickBot="1" x14ac:dyDescent="0.35">
      <c r="A10" s="7" t="s">
        <v>17</v>
      </c>
      <c r="B10" s="17">
        <f>VLOOKUP(A10,'Group Condition'!$A$2:$B$88,2,FALSE)</f>
        <v>9</v>
      </c>
      <c r="C10" s="3" t="s">
        <v>100</v>
      </c>
      <c r="D10">
        <v>5.1999999999999996E-10</v>
      </c>
      <c r="E10">
        <v>3.2000000000000001E-9</v>
      </c>
      <c r="F10" s="7" t="str">
        <f>VLOOKUP(A10,'Group Condition'!$A$2:$K$88,9,FALSE)</f>
        <v>X</v>
      </c>
      <c r="H10"/>
      <c r="Q10">
        <f>VLOOKUP(A10,[3]mQ!$A$1:$D$78,3,FALSE)</f>
        <v>5.1999999999999996E-10</v>
      </c>
      <c r="R10">
        <f>VLOOKUP(A10,[3]mQ!$A$1:$D$78,4,FALSE)</f>
        <v>3.2000000000000001E-9</v>
      </c>
      <c r="S10">
        <f t="shared" si="0"/>
        <v>1</v>
      </c>
      <c r="T10">
        <f>VLOOKUP($A10,[4]mQ!$A$1:$D$78,3,FALSE)</f>
        <v>5.1999999999999996E-10</v>
      </c>
      <c r="U10">
        <f>VLOOKUP($A10,[4]mQ!$A$1:$D$78,4,FALSE)</f>
        <v>3.2000000000000001E-9</v>
      </c>
      <c r="X10">
        <f>T10/2</f>
        <v>2.5999999999999998E-10</v>
      </c>
      <c r="Y10">
        <f>U10/2</f>
        <v>1.6000000000000001E-9</v>
      </c>
      <c r="Z10">
        <v>0</v>
      </c>
      <c r="AA10">
        <v>0</v>
      </c>
      <c r="AD10">
        <v>0</v>
      </c>
      <c r="AE10">
        <v>0</v>
      </c>
    </row>
    <row r="11" spans="1:31" ht="16.2" thickBot="1" x14ac:dyDescent="0.35">
      <c r="A11" s="7" t="s">
        <v>8</v>
      </c>
      <c r="B11" s="17">
        <f>VLOOKUP(A11,'Group Condition'!$A$2:$B$88,2,FALSE)</f>
        <v>10</v>
      </c>
      <c r="C11" s="3" t="s">
        <v>101</v>
      </c>
      <c r="D11">
        <v>5.1999999999999996E-10</v>
      </c>
      <c r="E11">
        <v>3.2000000000000001E-9</v>
      </c>
      <c r="F11" s="7" t="str">
        <f>VLOOKUP(A11,'Group Condition'!$A$2:$K$88,9,FALSE)</f>
        <v/>
      </c>
      <c r="G11">
        <f>D11*1.5</f>
        <v>7.7999999999999999E-10</v>
      </c>
      <c r="H11" s="14">
        <f>E11*1.5</f>
        <v>4.8E-9</v>
      </c>
      <c r="K11">
        <f>G11*2</f>
        <v>1.56E-9</v>
      </c>
      <c r="L11" s="14">
        <f>H11*2</f>
        <v>9.5999999999999999E-9</v>
      </c>
      <c r="M11" s="14">
        <v>5.0000000000000001E-9</v>
      </c>
      <c r="N11" s="14">
        <v>5.0000000000000001E-9</v>
      </c>
      <c r="O11" s="14">
        <v>5.0000000000000001E-9</v>
      </c>
      <c r="P11" s="14">
        <v>1E-8</v>
      </c>
      <c r="Q11">
        <f>VLOOKUP(A11,[3]mQ!$A$1:$D$78,3,FALSE)</f>
        <v>7.7999999999999999E-10</v>
      </c>
      <c r="R11">
        <f>VLOOKUP(A11,[3]mQ!$A$1:$D$78,4,FALSE)</f>
        <v>4.8E-9</v>
      </c>
      <c r="S11">
        <f t="shared" si="0"/>
        <v>1</v>
      </c>
      <c r="T11">
        <f>VLOOKUP($A11,[4]mQ!$A$1:$D$78,3,FALSE)</f>
        <v>5.1999999999999996E-10</v>
      </c>
      <c r="U11">
        <f>VLOOKUP($A11,[4]mQ!$A$1:$D$78,4,FALSE)</f>
        <v>3.2000000000000001E-9</v>
      </c>
    </row>
    <row r="12" spans="1:31" ht="16.2" thickBot="1" x14ac:dyDescent="0.35">
      <c r="A12" s="7" t="s">
        <v>4</v>
      </c>
      <c r="B12" s="17">
        <f>VLOOKUP(A12,'Group Condition'!$A$2:$B$88,2,FALSE)</f>
        <v>11</v>
      </c>
      <c r="C12" s="3" t="s">
        <v>102</v>
      </c>
      <c r="D12">
        <v>5.1999999999999996E-10</v>
      </c>
      <c r="E12">
        <v>3.2000000000000001E-9</v>
      </c>
      <c r="F12" s="7" t="str">
        <f>VLOOKUP(A12,'Group Condition'!$A$2:$K$88,9,FALSE)</f>
        <v/>
      </c>
      <c r="H12"/>
      <c r="Q12">
        <f>VLOOKUP(A12,[3]mQ!$A$1:$D$78,3,FALSE)</f>
        <v>5.1999999999999996E-10</v>
      </c>
      <c r="R12">
        <f>VLOOKUP(A12,[3]mQ!$A$1:$D$78,4,FALSE)</f>
        <v>3.2000000000000001E-9</v>
      </c>
      <c r="S12">
        <f t="shared" si="0"/>
        <v>1</v>
      </c>
      <c r="T12">
        <f>VLOOKUP($A12,[4]mQ!$A$1:$D$78,3,FALSE)</f>
        <v>5.1999999999999996E-10</v>
      </c>
      <c r="U12">
        <f>VLOOKUP($A12,[4]mQ!$A$1:$D$78,4,FALSE)</f>
        <v>3.2000000000000001E-9</v>
      </c>
      <c r="V12">
        <f>T12/2</f>
        <v>2.5999999999999998E-10</v>
      </c>
      <c r="W12">
        <f>U12/2</f>
        <v>1.6000000000000001E-9</v>
      </c>
    </row>
    <row r="13" spans="1:31" ht="16.2" thickBot="1" x14ac:dyDescent="0.35">
      <c r="A13" s="7" t="s">
        <v>18</v>
      </c>
      <c r="B13" s="17">
        <f>VLOOKUP(A13,'Group Condition'!$A$2:$B$88,2,FALSE)</f>
        <v>12</v>
      </c>
      <c r="C13" s="3" t="s">
        <v>103</v>
      </c>
      <c r="D13">
        <v>5.1999999999999996E-10</v>
      </c>
      <c r="E13">
        <v>3.2000000000000001E-9</v>
      </c>
      <c r="F13" s="7" t="str">
        <f>VLOOKUP(A13,'Group Condition'!$A$2:$K$88,9,FALSE)</f>
        <v/>
      </c>
      <c r="G13">
        <f>D13*1.25</f>
        <v>6.4999999999999993E-10</v>
      </c>
      <c r="H13" s="14">
        <f>E13*1.25</f>
        <v>4.0000000000000002E-9</v>
      </c>
      <c r="K13" s="14">
        <v>8.9999999999999999E-10</v>
      </c>
      <c r="L13" s="14">
        <v>8.0000000000000005E-9</v>
      </c>
      <c r="Q13">
        <f>VLOOKUP(A13,[3]mQ!$A$1:$D$78,3,FALSE)</f>
        <v>6.5000000000000003E-10</v>
      </c>
      <c r="R13">
        <f>VLOOKUP(A13,[3]mQ!$A$1:$D$78,4,FALSE)</f>
        <v>4.0000000000000002E-9</v>
      </c>
      <c r="S13">
        <f t="shared" si="0"/>
        <v>1</v>
      </c>
      <c r="T13">
        <f>VLOOKUP($A13,[4]mQ!$A$1:$D$78,3,FALSE)</f>
        <v>6.5000000000000003E-10</v>
      </c>
      <c r="U13">
        <f>VLOOKUP($A13,[4]mQ!$A$1:$D$78,4,FALSE)</f>
        <v>4.0000000000000002E-9</v>
      </c>
    </row>
    <row r="14" spans="1:31" ht="16.2" thickBot="1" x14ac:dyDescent="0.35">
      <c r="A14" s="7" t="s">
        <v>6</v>
      </c>
      <c r="B14" s="17">
        <f>VLOOKUP(A14,'Group Condition'!$A$2:$B$88,2,FALSE)</f>
        <v>13</v>
      </c>
      <c r="C14" s="3" t="s">
        <v>104</v>
      </c>
      <c r="D14">
        <v>5.0000000000000001E-9</v>
      </c>
      <c r="E14">
        <v>2E-8</v>
      </c>
      <c r="F14" s="7" t="str">
        <f>VLOOKUP(A14,'Group Condition'!$A$2:$K$88,9,FALSE)</f>
        <v>X</v>
      </c>
      <c r="H14"/>
      <c r="Q14">
        <f>VLOOKUP(A14,[3]mQ!$A$1:$D$78,3,FALSE)</f>
        <v>5.0000000000000001E-9</v>
      </c>
      <c r="R14">
        <f>VLOOKUP(A14,[3]mQ!$A$1:$D$78,4,FALSE)</f>
        <v>2E-8</v>
      </c>
      <c r="S14">
        <f t="shared" si="0"/>
        <v>1</v>
      </c>
      <c r="T14">
        <f>VLOOKUP($A14,[4]mQ!$A$1:$D$78,3,FALSE)</f>
        <v>5.0000000000000001E-9</v>
      </c>
      <c r="U14">
        <f>VLOOKUP($A14,[4]mQ!$A$1:$D$78,4,FALSE)</f>
        <v>2E-8</v>
      </c>
      <c r="V14">
        <f t="shared" ref="V14:AA14" si="1">T14*2</f>
        <v>1E-8</v>
      </c>
      <c r="W14">
        <f t="shared" si="1"/>
        <v>4.0000000000000001E-8</v>
      </c>
      <c r="X14">
        <f t="shared" si="1"/>
        <v>2E-8</v>
      </c>
      <c r="Y14">
        <f t="shared" si="1"/>
        <v>8.0000000000000002E-8</v>
      </c>
      <c r="Z14">
        <f t="shared" si="1"/>
        <v>4.0000000000000001E-8</v>
      </c>
      <c r="AA14">
        <f t="shared" si="1"/>
        <v>1.6E-7</v>
      </c>
      <c r="AB14">
        <f>Z14*2</f>
        <v>8.0000000000000002E-8</v>
      </c>
      <c r="AC14">
        <f>AA14*2</f>
        <v>3.2000000000000001E-7</v>
      </c>
      <c r="AD14">
        <f>AB14*2</f>
        <v>1.6E-7</v>
      </c>
      <c r="AE14">
        <f>AC14*2</f>
        <v>6.4000000000000001E-7</v>
      </c>
    </row>
    <row r="15" spans="1:31" ht="16.2" thickBot="1" x14ac:dyDescent="0.35">
      <c r="A15" s="7" t="s">
        <v>19</v>
      </c>
      <c r="B15" s="17">
        <f>VLOOKUP(A15,'Group Condition'!$A$2:$B$88,2,FALSE)</f>
        <v>14</v>
      </c>
      <c r="C15" s="3" t="s">
        <v>105</v>
      </c>
      <c r="D15">
        <v>5.0000000000000001E-9</v>
      </c>
      <c r="E15">
        <v>2E-8</v>
      </c>
      <c r="F15" s="7" t="str">
        <f>VLOOKUP(A15,'Group Condition'!$A$2:$K$88,9,FALSE)</f>
        <v>X</v>
      </c>
      <c r="H15"/>
      <c r="Q15">
        <f>VLOOKUP(A15,[3]mQ!$A$1:$D$78,3,FALSE)</f>
        <v>5.0000000000000001E-9</v>
      </c>
      <c r="R15">
        <f>VLOOKUP(A15,[3]mQ!$A$1:$D$78,4,FALSE)</f>
        <v>2E-8</v>
      </c>
      <c r="S15">
        <f t="shared" si="0"/>
        <v>1</v>
      </c>
      <c r="T15">
        <f>VLOOKUP($A15,[4]mQ!$A$1:$D$78,3,FALSE)</f>
        <v>5.0000000000000001E-9</v>
      </c>
      <c r="U15">
        <f>VLOOKUP($A15,[4]mQ!$A$1:$D$78,4,FALSE)</f>
        <v>2E-8</v>
      </c>
      <c r="V15">
        <f>T15*2</f>
        <v>1E-8</v>
      </c>
      <c r="W15">
        <f>U15*2</f>
        <v>4.0000000000000001E-8</v>
      </c>
      <c r="Z15">
        <f>V15*1.5</f>
        <v>1.5000000000000002E-8</v>
      </c>
      <c r="AA15">
        <f>W15*1.5</f>
        <v>6.0000000000000008E-8</v>
      </c>
    </row>
    <row r="16" spans="1:31" ht="14.4" customHeight="1" thickBot="1" x14ac:dyDescent="0.35">
      <c r="A16" s="7" t="s">
        <v>20</v>
      </c>
      <c r="B16" s="17">
        <f>VLOOKUP(A16,'Group Condition'!$A$2:$B$88,2,FALSE)</f>
        <v>15</v>
      </c>
      <c r="C16" s="3" t="s">
        <v>106</v>
      </c>
      <c r="D16">
        <v>5.0000000000000001E-9</v>
      </c>
      <c r="E16">
        <v>2E-8</v>
      </c>
      <c r="F16" s="7" t="str">
        <f>VLOOKUP(A16,'Group Condition'!$A$2:$K$88,9,FALSE)</f>
        <v>X</v>
      </c>
      <c r="H16"/>
      <c r="Q16">
        <f>VLOOKUP(A16,[3]mQ!$A$1:$D$78,3,FALSE)</f>
        <v>5.0000000000000001E-9</v>
      </c>
      <c r="R16">
        <f>VLOOKUP(A16,[3]mQ!$A$1:$D$78,4,FALSE)</f>
        <v>2E-8</v>
      </c>
      <c r="S16">
        <f t="shared" si="0"/>
        <v>1</v>
      </c>
      <c r="T16">
        <f>VLOOKUP($A16,[4]mQ!$A$1:$D$78,3,FALSE)</f>
        <v>5.0000000000000001E-9</v>
      </c>
      <c r="U16">
        <f>VLOOKUP($A16,[4]mQ!$A$1:$D$78,4,FALSE)</f>
        <v>2E-8</v>
      </c>
      <c r="V16">
        <f>T16*2</f>
        <v>1E-8</v>
      </c>
      <c r="W16">
        <f>U16*2</f>
        <v>4.0000000000000001E-8</v>
      </c>
      <c r="X16">
        <f t="shared" ref="X16:AC16" si="2">V16*2</f>
        <v>2E-8</v>
      </c>
      <c r="Y16">
        <f t="shared" si="2"/>
        <v>8.0000000000000002E-8</v>
      </c>
      <c r="Z16">
        <f t="shared" si="2"/>
        <v>4.0000000000000001E-8</v>
      </c>
      <c r="AA16">
        <f t="shared" si="2"/>
        <v>1.6E-7</v>
      </c>
      <c r="AB16">
        <f t="shared" si="2"/>
        <v>8.0000000000000002E-8</v>
      </c>
      <c r="AC16">
        <f t="shared" si="2"/>
        <v>3.2000000000000001E-7</v>
      </c>
    </row>
    <row r="17" spans="1:31" ht="16.2" thickBot="1" x14ac:dyDescent="0.35">
      <c r="A17" s="7" t="s">
        <v>21</v>
      </c>
      <c r="B17" s="17">
        <f>VLOOKUP(A17,'Group Condition'!$A$2:$B$88,2,FALSE)</f>
        <v>16</v>
      </c>
      <c r="C17" s="3" t="s">
        <v>107</v>
      </c>
      <c r="D17">
        <v>4.0000000000000002E-9</v>
      </c>
      <c r="E17">
        <v>4.4999999999999998E-9</v>
      </c>
      <c r="F17" s="7" t="str">
        <f>VLOOKUP(A17,'Group Condition'!$A$2:$K$88,9,FALSE)</f>
        <v>X</v>
      </c>
      <c r="H17"/>
      <c r="Q17">
        <f>VLOOKUP(A17,[3]mQ!$A$1:$D$78,3,FALSE)</f>
        <v>4.0000000000000002E-9</v>
      </c>
      <c r="R17">
        <f>VLOOKUP(A17,[3]mQ!$A$1:$D$78,4,FALSE)</f>
        <v>4.4999999999999998E-9</v>
      </c>
      <c r="S17">
        <f t="shared" si="0"/>
        <v>1</v>
      </c>
      <c r="T17">
        <f>VLOOKUP($A17,[4]mQ!$A$1:$D$78,3,FALSE)</f>
        <v>4.0000000000000002E-9</v>
      </c>
      <c r="U17">
        <f>VLOOKUP($A17,[4]mQ!$A$1:$D$78,4,FALSE)</f>
        <v>4.4999999999999998E-9</v>
      </c>
      <c r="V17">
        <f>T17/2</f>
        <v>2.0000000000000001E-9</v>
      </c>
      <c r="W17">
        <f>U17/2</f>
        <v>2.2499999999999999E-9</v>
      </c>
      <c r="X17">
        <f>V17/2</f>
        <v>1.0000000000000001E-9</v>
      </c>
      <c r="Y17">
        <f>W17/2</f>
        <v>1.1249999999999999E-9</v>
      </c>
      <c r="Z17">
        <v>0</v>
      </c>
      <c r="AA17">
        <v>0</v>
      </c>
      <c r="AD17">
        <v>0</v>
      </c>
      <c r="AE17">
        <v>0</v>
      </c>
    </row>
    <row r="18" spans="1:31" ht="16.2" thickBot="1" x14ac:dyDescent="0.35">
      <c r="A18" s="7" t="s">
        <v>22</v>
      </c>
      <c r="B18" s="17">
        <f>VLOOKUP(A18,'Group Condition'!$A$2:$B$88,2,FALSE)</f>
        <v>17</v>
      </c>
      <c r="C18" s="3" t="s">
        <v>108</v>
      </c>
      <c r="D18">
        <v>2.25E-11</v>
      </c>
      <c r="E18">
        <v>1.8E-10</v>
      </c>
      <c r="F18" s="7" t="str">
        <f>VLOOKUP(A18,'Group Condition'!$A$2:$K$88,9,FALSE)</f>
        <v/>
      </c>
      <c r="G18">
        <f>D18*0.5</f>
        <v>1.125E-11</v>
      </c>
      <c r="H18" s="14">
        <f>E18*0.5</f>
        <v>8.9999999999999999E-11</v>
      </c>
      <c r="Q18">
        <f>VLOOKUP(A18,[3]mQ!$A$1:$D$78,3,FALSE)</f>
        <v>1.1300000000000001E-11</v>
      </c>
      <c r="R18">
        <f>VLOOKUP(A18,[3]mQ!$A$1:$D$78,4,FALSE)</f>
        <v>8.9999999999999999E-11</v>
      </c>
      <c r="S18">
        <f t="shared" si="0"/>
        <v>1</v>
      </c>
      <c r="T18">
        <f>VLOOKUP($A18,[4]mQ!$A$1:$D$78,3,FALSE)</f>
        <v>2.25E-11</v>
      </c>
      <c r="U18">
        <f>VLOOKUP($A18,[4]mQ!$A$1:$D$78,4,FALSE)</f>
        <v>1.8E-10</v>
      </c>
      <c r="V18">
        <f>T18/2</f>
        <v>1.125E-11</v>
      </c>
      <c r="W18">
        <f>U18/2</f>
        <v>8.9999999999999999E-11</v>
      </c>
      <c r="Z18">
        <v>0</v>
      </c>
      <c r="AA18">
        <v>0</v>
      </c>
      <c r="AD18">
        <v>0</v>
      </c>
      <c r="AE18">
        <v>0</v>
      </c>
    </row>
    <row r="19" spans="1:31" ht="16.2" thickBot="1" x14ac:dyDescent="0.35">
      <c r="A19" s="7" t="s">
        <v>23</v>
      </c>
      <c r="B19" s="17">
        <f>VLOOKUP(A19,'Group Condition'!$A$2:$B$88,2,FALSE)</f>
        <v>18</v>
      </c>
      <c r="C19" s="3" t="s">
        <v>109</v>
      </c>
      <c r="D19">
        <v>2.25E-11</v>
      </c>
      <c r="E19">
        <v>1.8E-10</v>
      </c>
      <c r="F19" s="7" t="str">
        <f>VLOOKUP(A19,'Group Condition'!$A$2:$K$88,9,FALSE)</f>
        <v>X</v>
      </c>
      <c r="H19"/>
      <c r="Q19">
        <f>VLOOKUP(A19,[3]mQ!$A$1:$D$78,3,FALSE)</f>
        <v>2.25E-11</v>
      </c>
      <c r="R19">
        <f>VLOOKUP(A19,[3]mQ!$A$1:$D$78,4,FALSE)</f>
        <v>1.8E-10</v>
      </c>
      <c r="S19">
        <f t="shared" si="0"/>
        <v>1</v>
      </c>
      <c r="T19">
        <f>VLOOKUP($A19,[4]mQ!$A$1:$D$78,3,FALSE)</f>
        <v>2.25E-11</v>
      </c>
      <c r="U19">
        <f>VLOOKUP($A19,[4]mQ!$A$1:$D$78,4,FALSE)</f>
        <v>1.8E-10</v>
      </c>
    </row>
    <row r="20" spans="1:31" ht="16.2" thickBot="1" x14ac:dyDescent="0.35">
      <c r="A20" s="7" t="s">
        <v>5</v>
      </c>
      <c r="B20" s="17">
        <f>VLOOKUP(A20,'Group Condition'!$A$2:$B$88,2,FALSE)</f>
        <v>19</v>
      </c>
      <c r="C20" s="3" t="s">
        <v>110</v>
      </c>
      <c r="D20">
        <v>2.25E-11</v>
      </c>
      <c r="E20">
        <v>1.8E-10</v>
      </c>
      <c r="F20" s="7" t="str">
        <f>VLOOKUP(A20,'Group Condition'!$A$2:$K$88,9,FALSE)</f>
        <v/>
      </c>
      <c r="H20"/>
      <c r="Q20">
        <f>VLOOKUP(A20,[3]mQ!$A$1:$D$78,3,FALSE)</f>
        <v>2.25E-11</v>
      </c>
      <c r="R20">
        <f>VLOOKUP(A20,[3]mQ!$A$1:$D$78,4,FALSE)</f>
        <v>1.8E-10</v>
      </c>
      <c r="S20">
        <f t="shared" si="0"/>
        <v>1</v>
      </c>
      <c r="T20">
        <f>VLOOKUP($A20,[4]mQ!$A$1:$D$78,3,FALSE)</f>
        <v>2.25E-11</v>
      </c>
      <c r="U20">
        <f>VLOOKUP($A20,[4]mQ!$A$1:$D$78,4,FALSE)</f>
        <v>1.8E-10</v>
      </c>
      <c r="V20">
        <f t="shared" ref="V20:Y21" si="3">T20/2</f>
        <v>1.125E-11</v>
      </c>
      <c r="W20">
        <f t="shared" si="3"/>
        <v>8.9999999999999999E-11</v>
      </c>
      <c r="X20">
        <f t="shared" si="3"/>
        <v>5.625E-12</v>
      </c>
      <c r="Y20">
        <f t="shared" si="3"/>
        <v>4.5E-11</v>
      </c>
      <c r="Z20">
        <v>0</v>
      </c>
      <c r="AA20">
        <v>0</v>
      </c>
    </row>
    <row r="21" spans="1:31" ht="16.2" thickBot="1" x14ac:dyDescent="0.35">
      <c r="A21" s="7" t="s">
        <v>24</v>
      </c>
      <c r="B21" s="17">
        <f>VLOOKUP(A21,'Group Condition'!$A$2:$B$88,2,FALSE)</f>
        <v>20</v>
      </c>
      <c r="C21" s="3" t="s">
        <v>111</v>
      </c>
      <c r="D21">
        <v>2.5000000000000001E-11</v>
      </c>
      <c r="E21">
        <v>8.5E-9</v>
      </c>
      <c r="F21" s="7" t="str">
        <f>VLOOKUP(A21,'Group Condition'!$A$2:$K$88,9,FALSE)</f>
        <v/>
      </c>
      <c r="G21">
        <f>D21*0.5</f>
        <v>1.25E-11</v>
      </c>
      <c r="H21" s="14">
        <f>E21*0.5</f>
        <v>4.25E-9</v>
      </c>
      <c r="K21" s="14">
        <v>4.9999999999999997E-12</v>
      </c>
      <c r="L21" s="14">
        <v>1E-10</v>
      </c>
      <c r="Q21">
        <f>VLOOKUP(A21,[3]mQ!$A$1:$D$78,3,FALSE)</f>
        <v>1.25E-11</v>
      </c>
      <c r="R21">
        <f>VLOOKUP(A21,[3]mQ!$A$1:$D$78,4,FALSE)</f>
        <v>4.25E-9</v>
      </c>
      <c r="S21">
        <f t="shared" si="0"/>
        <v>1</v>
      </c>
      <c r="T21">
        <f>VLOOKUP($A21,[4]mQ!$A$1:$D$78,3,FALSE)</f>
        <v>2.5000000000000001E-11</v>
      </c>
      <c r="U21">
        <f>VLOOKUP($A21,[4]mQ!$A$1:$D$78,4,FALSE)</f>
        <v>8.5E-9</v>
      </c>
      <c r="V21">
        <f t="shared" si="3"/>
        <v>1.25E-11</v>
      </c>
      <c r="W21">
        <f t="shared" si="3"/>
        <v>4.25E-9</v>
      </c>
      <c r="X21">
        <f t="shared" si="3"/>
        <v>6.2500000000000002E-12</v>
      </c>
      <c r="Y21">
        <f t="shared" si="3"/>
        <v>2.125E-9</v>
      </c>
      <c r="AD21">
        <v>0</v>
      </c>
      <c r="AE21">
        <v>0</v>
      </c>
    </row>
    <row r="22" spans="1:31" ht="16.2" thickBot="1" x14ac:dyDescent="0.35">
      <c r="A22" s="7" t="s">
        <v>25</v>
      </c>
      <c r="B22" s="17">
        <f>VLOOKUP(A22,'Group Condition'!$A$2:$B$88,2,FALSE)</f>
        <v>21</v>
      </c>
      <c r="C22" s="3" t="s">
        <v>112</v>
      </c>
      <c r="D22">
        <v>1E-14</v>
      </c>
      <c r="E22">
        <v>8.0000000000000002E-13</v>
      </c>
      <c r="F22" s="7" t="str">
        <f>VLOOKUP(A22,'Group Condition'!$A$2:$K$88,9,FALSE)</f>
        <v/>
      </c>
      <c r="G22" s="14">
        <v>1.4999999999999999E-14</v>
      </c>
      <c r="K22">
        <v>0</v>
      </c>
      <c r="L22">
        <v>0</v>
      </c>
      <c r="Q22">
        <f>VLOOKUP(A22,[3]mQ!$A$1:$D$78,3,FALSE)</f>
        <v>1.4999999999999999E-14</v>
      </c>
      <c r="R22">
        <f>VLOOKUP(A22,[3]mQ!$A$1:$D$78,4,FALSE)</f>
        <v>8.0000000000000002E-13</v>
      </c>
      <c r="S22">
        <f t="shared" si="0"/>
        <v>1</v>
      </c>
      <c r="T22">
        <f>VLOOKUP($A22,[4]mQ!$A$1:$D$78,3,FALSE)</f>
        <v>1E-14</v>
      </c>
      <c r="U22">
        <f>VLOOKUP($A22,[4]mQ!$A$1:$D$78,4,FALSE)</f>
        <v>8.0000000000000002E-13</v>
      </c>
      <c r="AB22">
        <v>0</v>
      </c>
      <c r="AC22">
        <v>0</v>
      </c>
    </row>
    <row r="23" spans="1:31" ht="16.2" thickBot="1" x14ac:dyDescent="0.35">
      <c r="A23" s="7" t="s">
        <v>26</v>
      </c>
      <c r="B23" s="17">
        <f>VLOOKUP(A23,'Group Condition'!$A$2:$B$88,2,FALSE)</f>
        <v>22</v>
      </c>
      <c r="C23" s="3" t="s">
        <v>113</v>
      </c>
      <c r="D23">
        <v>1E-14</v>
      </c>
      <c r="E23">
        <v>8.0000000000000002E-13</v>
      </c>
      <c r="F23" s="7" t="str">
        <f>VLOOKUP(A23,'Group Condition'!$A$2:$K$88,9,FALSE)</f>
        <v/>
      </c>
      <c r="H23"/>
      <c r="Q23">
        <f>VLOOKUP(A23,[3]mQ!$A$1:$D$78,3,FALSE)</f>
        <v>1E-14</v>
      </c>
      <c r="R23">
        <f>VLOOKUP(A23,[3]mQ!$A$1:$D$78,4,FALSE)</f>
        <v>8.0000000000000002E-13</v>
      </c>
      <c r="S23">
        <f t="shared" si="0"/>
        <v>1</v>
      </c>
      <c r="T23">
        <f>VLOOKUP($A23,[4]mQ!$A$1:$D$78,3,FALSE)</f>
        <v>1E-14</v>
      </c>
      <c r="U23">
        <f>VLOOKUP($A23,[4]mQ!$A$1:$D$78,4,FALSE)</f>
        <v>8.0000000000000002E-13</v>
      </c>
      <c r="AD23">
        <v>0</v>
      </c>
      <c r="AE23">
        <v>0</v>
      </c>
    </row>
    <row r="24" spans="1:31" ht="16.2" thickBot="1" x14ac:dyDescent="0.35">
      <c r="A24" s="7" t="s">
        <v>7</v>
      </c>
      <c r="B24" s="17">
        <f>VLOOKUP(A24,'Group Condition'!$A$2:$B$88,2,FALSE)</f>
        <v>23</v>
      </c>
      <c r="C24" s="3" t="s">
        <v>114</v>
      </c>
      <c r="D24">
        <v>1.5E-11</v>
      </c>
      <c r="E24">
        <v>7.8999999999999996E-9</v>
      </c>
      <c r="F24" s="7" t="str">
        <f>VLOOKUP(A24,'Group Condition'!$A$2:$K$88,9,FALSE)</f>
        <v/>
      </c>
      <c r="G24">
        <f>D24*0.75</f>
        <v>1.125E-11</v>
      </c>
      <c r="H24" s="14">
        <f>E24*0.75</f>
        <v>5.9250000000000001E-9</v>
      </c>
      <c r="Q24">
        <f>VLOOKUP(A24,[3]mQ!$A$1:$D$78,3,FALSE)</f>
        <v>1.1300000000000001E-11</v>
      </c>
      <c r="R24">
        <f>VLOOKUP(A24,[3]mQ!$A$1:$D$78,4,FALSE)</f>
        <v>5.93E-9</v>
      </c>
      <c r="S24">
        <f t="shared" si="0"/>
        <v>1</v>
      </c>
      <c r="T24">
        <f>VLOOKUP($A24,[4]mQ!$A$1:$D$78,3,FALSE)</f>
        <v>1.5E-11</v>
      </c>
      <c r="U24">
        <f>VLOOKUP($A24,[4]mQ!$A$1:$D$78,4,FALSE)</f>
        <v>7.8999999999999996E-9</v>
      </c>
      <c r="V24">
        <f>T24/2</f>
        <v>7.5E-12</v>
      </c>
      <c r="W24">
        <f>U24/2</f>
        <v>3.9499999999999998E-9</v>
      </c>
      <c r="X24">
        <f>V24/2</f>
        <v>3.75E-12</v>
      </c>
      <c r="Y24">
        <f>W24/2</f>
        <v>1.9749999999999999E-9</v>
      </c>
      <c r="Z24">
        <v>0</v>
      </c>
      <c r="AA24">
        <v>0</v>
      </c>
    </row>
    <row r="25" spans="1:31" ht="16.2" thickBot="1" x14ac:dyDescent="0.35">
      <c r="A25" s="7" t="s">
        <v>27</v>
      </c>
      <c r="B25" s="17">
        <f>VLOOKUP(A25,'Group Condition'!$A$2:$B$88,2,FALSE)</f>
        <v>24</v>
      </c>
      <c r="C25" s="3" t="s">
        <v>115</v>
      </c>
      <c r="D25">
        <v>1.5E-11</v>
      </c>
      <c r="E25">
        <v>2.6000000000000001E-9</v>
      </c>
      <c r="F25" s="7" t="str">
        <f>VLOOKUP(A25,'Group Condition'!$A$2:$K$88,9,FALSE)</f>
        <v>X</v>
      </c>
      <c r="H25"/>
      <c r="Q25">
        <f>VLOOKUP(A25,[3]mQ!$A$1:$D$78,3,FALSE)</f>
        <v>1.5E-11</v>
      </c>
      <c r="R25">
        <f>VLOOKUP(A25,[3]mQ!$A$1:$D$78,4,FALSE)</f>
        <v>2.6000000000000001E-9</v>
      </c>
      <c r="S25">
        <f t="shared" si="0"/>
        <v>1</v>
      </c>
      <c r="T25">
        <f>VLOOKUP($A25,[4]mQ!$A$1:$D$78,3,FALSE)</f>
        <v>1.5E-11</v>
      </c>
      <c r="U25">
        <f>VLOOKUP($A25,[4]mQ!$A$1:$D$78,4,FALSE)</f>
        <v>2.6000000000000001E-9</v>
      </c>
    </row>
    <row r="26" spans="1:31" ht="16.2" thickBot="1" x14ac:dyDescent="0.35">
      <c r="A26" s="7" t="s">
        <v>28</v>
      </c>
      <c r="B26" s="17">
        <f>VLOOKUP(A26,'Group Condition'!$A$2:$B$88,2,FALSE)</f>
        <v>25</v>
      </c>
      <c r="C26" s="3" t="s">
        <v>116</v>
      </c>
      <c r="D26">
        <v>2.9999999999999998E-13</v>
      </c>
      <c r="E26">
        <v>3E-10</v>
      </c>
      <c r="F26" s="7" t="str">
        <f>VLOOKUP(A26,'Group Condition'!$A$2:$K$88,9,FALSE)</f>
        <v/>
      </c>
      <c r="H26"/>
      <c r="Q26">
        <f>VLOOKUP(A26,[3]mQ!$A$1:$D$78,3,FALSE)</f>
        <v>2.9999999999999998E-13</v>
      </c>
      <c r="R26">
        <f>VLOOKUP(A26,[3]mQ!$A$1:$D$78,4,FALSE)</f>
        <v>3E-10</v>
      </c>
      <c r="S26">
        <f t="shared" si="0"/>
        <v>1</v>
      </c>
      <c r="T26">
        <f>VLOOKUP($A26,[4]mQ!$A$1:$D$78,3,FALSE)</f>
        <v>2.9999999999999998E-13</v>
      </c>
      <c r="U26">
        <f>VLOOKUP($A26,[4]mQ!$A$1:$D$78,4,FALSE)</f>
        <v>3E-10</v>
      </c>
      <c r="X26">
        <f>T26*2</f>
        <v>5.9999999999999997E-13</v>
      </c>
      <c r="Y26">
        <f>U26*2</f>
        <v>6E-10</v>
      </c>
      <c r="Z26">
        <f>X26*2</f>
        <v>1.1999999999999999E-12</v>
      </c>
      <c r="AA26">
        <f>Y26*2</f>
        <v>1.2E-9</v>
      </c>
    </row>
    <row r="27" spans="1:31" ht="16.2" thickBot="1" x14ac:dyDescent="0.35">
      <c r="A27" s="7" t="s">
        <v>29</v>
      </c>
      <c r="B27" s="17">
        <f>VLOOKUP(A27,'Group Condition'!$A$2:$B$88,2,FALSE)</f>
        <v>26</v>
      </c>
      <c r="C27" s="3" t="s">
        <v>117</v>
      </c>
      <c r="D27">
        <v>2.9999999999999998E-13</v>
      </c>
      <c r="E27">
        <v>3E-10</v>
      </c>
      <c r="F27" s="7" t="str">
        <f>VLOOKUP(A27,'Group Condition'!$A$2:$K$88,9,FALSE)</f>
        <v/>
      </c>
      <c r="H27"/>
      <c r="M27" s="14">
        <v>4.9999999999999999E-13</v>
      </c>
      <c r="N27" s="14">
        <v>5.0000000000000003E-10</v>
      </c>
      <c r="Q27">
        <f>VLOOKUP(A27,[3]mQ!$A$1:$D$78,3,FALSE)</f>
        <v>2.9999999999999998E-13</v>
      </c>
      <c r="R27">
        <f>VLOOKUP(A27,[3]mQ!$A$1:$D$78,4,FALSE)</f>
        <v>3E-10</v>
      </c>
      <c r="S27">
        <f t="shared" si="0"/>
        <v>1</v>
      </c>
      <c r="T27">
        <f>VLOOKUP($A27,[4]mQ!$A$1:$D$78,3,FALSE)</f>
        <v>2.9999999999999998E-13</v>
      </c>
      <c r="U27">
        <f>VLOOKUP($A27,[4]mQ!$A$1:$D$78,4,FALSE)</f>
        <v>3E-10</v>
      </c>
    </row>
    <row r="28" spans="1:31" ht="16.2" thickBot="1" x14ac:dyDescent="0.35">
      <c r="A28" s="7" t="s">
        <v>30</v>
      </c>
      <c r="B28" s="17">
        <f>VLOOKUP(A28,'Group Condition'!$A$2:$B$88,2,FALSE)</f>
        <v>27</v>
      </c>
      <c r="C28" s="3" t="s">
        <v>118</v>
      </c>
      <c r="D28">
        <v>2.9999999999999998E-13</v>
      </c>
      <c r="E28">
        <v>3E-10</v>
      </c>
      <c r="F28" s="7" t="str">
        <f>VLOOKUP(A28,'Group Condition'!$A$2:$K$88,9,FALSE)</f>
        <v/>
      </c>
      <c r="H28"/>
      <c r="Q28">
        <f>VLOOKUP(A28,[3]mQ!$A$1:$D$78,3,FALSE)</f>
        <v>2.9999999999999998E-13</v>
      </c>
      <c r="R28">
        <f>VLOOKUP(A28,[3]mQ!$A$1:$D$78,4,FALSE)</f>
        <v>3E-10</v>
      </c>
      <c r="S28">
        <f t="shared" si="0"/>
        <v>1</v>
      </c>
      <c r="T28">
        <f>VLOOKUP($A28,[4]mQ!$A$1:$D$78,3,FALSE)</f>
        <v>2.9999999999999998E-13</v>
      </c>
      <c r="U28">
        <f>VLOOKUP($A28,[4]mQ!$A$1:$D$78,4,FALSE)</f>
        <v>3E-10</v>
      </c>
    </row>
    <row r="29" spans="1:31" ht="16.2" thickBot="1" x14ac:dyDescent="0.35">
      <c r="A29" s="7" t="s">
        <v>31</v>
      </c>
      <c r="B29" s="17">
        <f>VLOOKUP(A29,'Group Condition'!$A$2:$B$88,2,FALSE)</f>
        <v>28</v>
      </c>
      <c r="C29" s="3" t="s">
        <v>119</v>
      </c>
      <c r="D29">
        <v>2.9999999999999998E-13</v>
      </c>
      <c r="E29">
        <v>3E-10</v>
      </c>
      <c r="F29" s="7" t="str">
        <f>VLOOKUP(A29,'Group Condition'!$A$2:$K$88,9,FALSE)</f>
        <v/>
      </c>
      <c r="G29">
        <f>D29*1.25</f>
        <v>3.7499999999999997E-13</v>
      </c>
      <c r="H29" s="14">
        <f>E29*1.25</f>
        <v>3.75E-10</v>
      </c>
      <c r="I29" s="14">
        <v>7.0000000000000005E-13</v>
      </c>
      <c r="J29" s="14">
        <v>6.9999999999999996E-10</v>
      </c>
      <c r="K29" s="14">
        <v>7.0000000000000005E-13</v>
      </c>
      <c r="L29" s="14">
        <v>6.9999999999999996E-10</v>
      </c>
      <c r="M29" s="14">
        <v>9.9999999999999998E-13</v>
      </c>
      <c r="N29" s="14">
        <v>1.0000000000000001E-9</v>
      </c>
      <c r="Q29">
        <f>VLOOKUP(A29,[3]mQ!$A$1:$D$78,3,FALSE)</f>
        <v>3.7500000000000002E-13</v>
      </c>
      <c r="R29">
        <f>VLOOKUP(A29,[3]mQ!$A$1:$D$78,4,FALSE)</f>
        <v>3.75E-10</v>
      </c>
      <c r="S29">
        <f t="shared" si="0"/>
        <v>1</v>
      </c>
      <c r="T29">
        <f>VLOOKUP($A29,[4]mQ!$A$1:$D$78,3,FALSE)</f>
        <v>2.9999999999999998E-13</v>
      </c>
      <c r="U29">
        <f>VLOOKUP($A29,[4]mQ!$A$1:$D$78,4,FALSE)</f>
        <v>3E-10</v>
      </c>
    </row>
    <row r="30" spans="1:31" ht="16.2" thickBot="1" x14ac:dyDescent="0.35">
      <c r="A30" s="7" t="s">
        <v>32</v>
      </c>
      <c r="B30" s="17">
        <f>VLOOKUP(A30,'Group Condition'!$A$2:$B$88,2,FALSE)</f>
        <v>29</v>
      </c>
      <c r="C30" s="3" t="s">
        <v>120</v>
      </c>
      <c r="D30">
        <v>2.9999999999999998E-13</v>
      </c>
      <c r="E30">
        <v>3E-10</v>
      </c>
      <c r="F30" s="7" t="str">
        <f>VLOOKUP(A30,'Group Condition'!$A$2:$K$88,9,FALSE)</f>
        <v/>
      </c>
      <c r="G30">
        <f>D30*0.75</f>
        <v>2.25E-13</v>
      </c>
      <c r="H30" s="14">
        <f>E30*0.75</f>
        <v>2.25E-10</v>
      </c>
      <c r="Q30">
        <f>VLOOKUP(A30,[3]mQ!$A$1:$D$78,3,FALSE)</f>
        <v>2.25E-13</v>
      </c>
      <c r="R30">
        <f>VLOOKUP(A30,[3]mQ!$A$1:$D$78,4,FALSE)</f>
        <v>2.25E-10</v>
      </c>
      <c r="S30">
        <f t="shared" si="0"/>
        <v>1</v>
      </c>
      <c r="T30">
        <f>VLOOKUP($A30,[4]mQ!$A$1:$D$78,3,FALSE)</f>
        <v>2.9999999999999998E-13</v>
      </c>
      <c r="U30">
        <f>VLOOKUP($A30,[4]mQ!$A$1:$D$78,4,FALSE)</f>
        <v>3E-10</v>
      </c>
      <c r="V30">
        <f t="shared" ref="V30:Y31" si="4">T30/2</f>
        <v>1.4999999999999999E-13</v>
      </c>
      <c r="W30">
        <f t="shared" si="4"/>
        <v>1.5E-10</v>
      </c>
      <c r="X30">
        <f t="shared" si="4"/>
        <v>7.4999999999999996E-14</v>
      </c>
      <c r="Y30">
        <f t="shared" si="4"/>
        <v>7.5E-11</v>
      </c>
      <c r="Z30">
        <v>0</v>
      </c>
      <c r="AA30">
        <v>0</v>
      </c>
      <c r="AD30">
        <v>0</v>
      </c>
      <c r="AE30">
        <v>0</v>
      </c>
    </row>
    <row r="31" spans="1:31" ht="16.2" thickBot="1" x14ac:dyDescent="0.35">
      <c r="A31" s="7" t="s">
        <v>33</v>
      </c>
      <c r="B31" s="17">
        <f>VLOOKUP(A31,'Group Condition'!$A$2:$B$88,2,FALSE)</f>
        <v>30</v>
      </c>
      <c r="C31" s="3" t="s">
        <v>121</v>
      </c>
      <c r="D31">
        <v>2.9999999999999998E-13</v>
      </c>
      <c r="E31">
        <v>3E-10</v>
      </c>
      <c r="F31" s="7" t="str">
        <f>VLOOKUP(A31,'Group Condition'!$A$2:$K$88,9,FALSE)</f>
        <v/>
      </c>
      <c r="G31">
        <f>D31/2</f>
        <v>1.4999999999999999E-13</v>
      </c>
      <c r="H31" s="14">
        <f>E31/2</f>
        <v>1.5E-10</v>
      </c>
      <c r="K31" s="14">
        <v>2.0000000000000001E-13</v>
      </c>
      <c r="L31" s="14">
        <v>2.0000000000000001E-10</v>
      </c>
      <c r="O31" s="14">
        <v>2.4999999999999999E-13</v>
      </c>
      <c r="P31" s="14">
        <v>2.5000000000000002E-10</v>
      </c>
      <c r="Q31">
        <f>VLOOKUP(A31,[3]mQ!$A$1:$D$78,3,FALSE)</f>
        <v>1.4999999999999999E-13</v>
      </c>
      <c r="R31">
        <f>VLOOKUP(A31,[3]mQ!$A$1:$D$78,4,FALSE)</f>
        <v>1.5E-10</v>
      </c>
      <c r="S31">
        <f t="shared" si="0"/>
        <v>1</v>
      </c>
      <c r="T31">
        <f>VLOOKUP($A31,[4]mQ!$A$1:$D$78,3,FALSE)</f>
        <v>2.9999999999999998E-13</v>
      </c>
      <c r="U31">
        <f>VLOOKUP($A31,[4]mQ!$A$1:$D$78,4,FALSE)</f>
        <v>3E-10</v>
      </c>
      <c r="V31">
        <f t="shared" si="4"/>
        <v>1.4999999999999999E-13</v>
      </c>
      <c r="W31">
        <f t="shared" si="4"/>
        <v>1.5E-10</v>
      </c>
      <c r="X31">
        <f t="shared" si="4"/>
        <v>7.4999999999999996E-14</v>
      </c>
      <c r="Y31">
        <f t="shared" si="4"/>
        <v>7.5E-11</v>
      </c>
      <c r="Z31">
        <f>X31*2</f>
        <v>1.4999999999999999E-13</v>
      </c>
      <c r="AA31">
        <f>Y31*2</f>
        <v>1.5E-10</v>
      </c>
      <c r="AB31">
        <v>2.9999999999999998E-13</v>
      </c>
      <c r="AC31">
        <v>3E-10</v>
      </c>
    </row>
    <row r="32" spans="1:31" ht="16.2" thickBot="1" x14ac:dyDescent="0.35">
      <c r="A32" s="7" t="s">
        <v>3</v>
      </c>
      <c r="B32" s="17">
        <f>VLOOKUP(A32,'Group Condition'!$A$2:$B$88,2,FALSE)</f>
        <v>31</v>
      </c>
      <c r="C32" s="3" t="s">
        <v>122</v>
      </c>
      <c r="D32">
        <v>2.9999999999999998E-13</v>
      </c>
      <c r="E32">
        <v>3E-10</v>
      </c>
      <c r="F32" s="7" t="str">
        <f>VLOOKUP(A32,'Group Condition'!$A$2:$K$88,9,FALSE)</f>
        <v/>
      </c>
      <c r="G32">
        <f>D32*0.75</f>
        <v>2.25E-13</v>
      </c>
      <c r="H32" s="14">
        <f>E32*0.75</f>
        <v>2.25E-10</v>
      </c>
      <c r="K32" s="14">
        <v>1E-13</v>
      </c>
      <c r="L32" s="14">
        <v>1E-10</v>
      </c>
      <c r="M32" s="14">
        <v>1.4999999999999999E-13</v>
      </c>
      <c r="N32" s="14">
        <v>1.5E-10</v>
      </c>
      <c r="Q32">
        <f>VLOOKUP(A32,[3]mQ!$A$1:$D$78,3,FALSE)</f>
        <v>2.25E-13</v>
      </c>
      <c r="R32">
        <f>VLOOKUP(A32,[3]mQ!$A$1:$D$78,4,FALSE)</f>
        <v>2.25E-10</v>
      </c>
      <c r="S32">
        <f t="shared" si="0"/>
        <v>1</v>
      </c>
      <c r="T32">
        <f>VLOOKUP($A32,[4]mQ!$A$1:$D$78,3,FALSE)</f>
        <v>2.25E-13</v>
      </c>
      <c r="U32">
        <f>VLOOKUP($A32,[4]mQ!$A$1:$D$78,4,FALSE)</f>
        <v>2.25E-10</v>
      </c>
    </row>
    <row r="33" spans="1:31" ht="16.2" thickBot="1" x14ac:dyDescent="0.35">
      <c r="A33" s="7" t="s">
        <v>34</v>
      </c>
      <c r="B33" s="17">
        <f>VLOOKUP(A33,'Group Condition'!$A$2:$B$88,2,FALSE)</f>
        <v>32</v>
      </c>
      <c r="C33" s="3" t="s">
        <v>123</v>
      </c>
      <c r="D33">
        <v>2.9999999999999998E-13</v>
      </c>
      <c r="E33">
        <v>3E-10</v>
      </c>
      <c r="F33" s="7" t="str">
        <f>VLOOKUP(A33,'Group Condition'!$A$2:$K$88,9,FALSE)</f>
        <v/>
      </c>
      <c r="G33">
        <f>D33*1.5</f>
        <v>4.5E-13</v>
      </c>
      <c r="H33" s="14">
        <f>E33*1.5</f>
        <v>4.5E-10</v>
      </c>
      <c r="I33" s="14">
        <v>5.9999999999999997E-13</v>
      </c>
      <c r="J33" s="14">
        <v>5.9999999999999997E-13</v>
      </c>
      <c r="K33" s="14">
        <v>9E-13</v>
      </c>
      <c r="L33" s="14">
        <v>9E-13</v>
      </c>
      <c r="Q33">
        <f>VLOOKUP(A33,[3]mQ!$A$1:$D$78,3,FALSE)</f>
        <v>4.5E-13</v>
      </c>
      <c r="R33">
        <f>VLOOKUP(A33,[3]mQ!$A$1:$D$78,4,FALSE)</f>
        <v>4.5E-10</v>
      </c>
      <c r="S33">
        <f t="shared" si="0"/>
        <v>1</v>
      </c>
      <c r="T33">
        <f>VLOOKUP($A33,[4]mQ!$A$1:$D$78,3,FALSE)</f>
        <v>2.9999999999999998E-13</v>
      </c>
      <c r="U33">
        <f>VLOOKUP($A33,[4]mQ!$A$1:$D$78,4,FALSE)</f>
        <v>3E-10</v>
      </c>
      <c r="AD33">
        <v>0</v>
      </c>
      <c r="AE33">
        <v>0</v>
      </c>
    </row>
    <row r="34" spans="1:31" ht="16.2" thickBot="1" x14ac:dyDescent="0.35">
      <c r="A34" s="7" t="s">
        <v>35</v>
      </c>
      <c r="B34" s="17">
        <f>VLOOKUP(A34,'Group Condition'!$A$2:$B$88,2,FALSE)</f>
        <v>33</v>
      </c>
      <c r="C34" s="3" t="s">
        <v>124</v>
      </c>
      <c r="D34">
        <v>2.9999999999999998E-13</v>
      </c>
      <c r="E34">
        <v>3E-10</v>
      </c>
      <c r="F34" s="7" t="str">
        <f>VLOOKUP(A34,'Group Condition'!$A$2:$K$88,9,FALSE)</f>
        <v/>
      </c>
      <c r="H34"/>
      <c r="Q34">
        <f>VLOOKUP(A34,[3]mQ!$A$1:$D$78,3,FALSE)</f>
        <v>2.9999999999999998E-13</v>
      </c>
      <c r="R34">
        <f>VLOOKUP(A34,[3]mQ!$A$1:$D$78,4,FALSE)</f>
        <v>3E-10</v>
      </c>
      <c r="S34">
        <f t="shared" ref="S34:S64" si="5">IF(OR(Q34&lt;&gt;J34,R34&lt;&gt;K34),1,"")</f>
        <v>1</v>
      </c>
      <c r="T34">
        <f>VLOOKUP($A34,[4]mQ!$A$1:$D$78,3,FALSE)</f>
        <v>2.9999999999999998E-13</v>
      </c>
      <c r="U34">
        <f>VLOOKUP($A34,[4]mQ!$A$1:$D$78,4,FALSE)</f>
        <v>3E-10</v>
      </c>
      <c r="V34">
        <f t="shared" ref="V34:W37" si="6">T34/2</f>
        <v>1.4999999999999999E-13</v>
      </c>
      <c r="W34">
        <f t="shared" si="6"/>
        <v>1.5E-10</v>
      </c>
      <c r="AD34">
        <v>0</v>
      </c>
      <c r="AE34">
        <v>0</v>
      </c>
    </row>
    <row r="35" spans="1:31" ht="16.2" thickBot="1" x14ac:dyDescent="0.35">
      <c r="A35" s="7" t="s">
        <v>36</v>
      </c>
      <c r="B35" s="17">
        <f>VLOOKUP(A35,'Group Condition'!$A$2:$B$88,2,FALSE)</f>
        <v>34</v>
      </c>
      <c r="C35" s="3" t="s">
        <v>125</v>
      </c>
      <c r="D35">
        <v>2.9999999999999998E-13</v>
      </c>
      <c r="E35">
        <v>3E-10</v>
      </c>
      <c r="F35" s="7" t="str">
        <f>VLOOKUP(A35,'Group Condition'!$A$2:$K$88,9,FALSE)</f>
        <v/>
      </c>
      <c r="G35" s="14">
        <v>1E-13</v>
      </c>
      <c r="H35" s="14">
        <v>1E-10</v>
      </c>
      <c r="I35" s="14">
        <v>2.9999999999999998E-13</v>
      </c>
      <c r="J35" s="14">
        <v>3E-10</v>
      </c>
      <c r="K35" s="14">
        <v>5.9999999999999997E-13</v>
      </c>
      <c r="L35" s="14">
        <v>6E-10</v>
      </c>
      <c r="Q35">
        <f>VLOOKUP(A35,[3]mQ!$A$1:$D$78,3,FALSE)</f>
        <v>1E-13</v>
      </c>
      <c r="R35">
        <f>VLOOKUP(A35,[3]mQ!$A$1:$D$78,4,FALSE)</f>
        <v>1E-10</v>
      </c>
      <c r="S35">
        <f t="shared" si="5"/>
        <v>1</v>
      </c>
      <c r="T35">
        <f>VLOOKUP($A35,[4]mQ!$A$1:$D$78,3,FALSE)</f>
        <v>2.9999999999999998E-13</v>
      </c>
      <c r="U35">
        <f>VLOOKUP($A35,[4]mQ!$A$1:$D$78,4,FALSE)</f>
        <v>3E-10</v>
      </c>
      <c r="V35">
        <f t="shared" si="6"/>
        <v>1.4999999999999999E-13</v>
      </c>
      <c r="W35">
        <f t="shared" si="6"/>
        <v>1.5E-10</v>
      </c>
      <c r="X35">
        <f t="shared" ref="X35:Y37" si="7">V35/2</f>
        <v>7.4999999999999996E-14</v>
      </c>
      <c r="Y35">
        <f t="shared" si="7"/>
        <v>7.5E-11</v>
      </c>
      <c r="Z35">
        <v>0</v>
      </c>
      <c r="AA35">
        <v>0</v>
      </c>
      <c r="AB35" s="14">
        <v>1E-14</v>
      </c>
      <c r="AC35" s="14">
        <v>9.9999999999999994E-12</v>
      </c>
      <c r="AD35" s="14">
        <v>1E-14</v>
      </c>
      <c r="AE35" s="14">
        <v>1E-14</v>
      </c>
    </row>
    <row r="36" spans="1:31" ht="16.2" thickBot="1" x14ac:dyDescent="0.35">
      <c r="A36" s="7" t="s">
        <v>37</v>
      </c>
      <c r="B36" s="17">
        <f>VLOOKUP(A36,'Group Condition'!$A$2:$B$88,2,FALSE)</f>
        <v>35</v>
      </c>
      <c r="C36" s="3" t="s">
        <v>126</v>
      </c>
      <c r="D36">
        <v>2.9999999999999998E-13</v>
      </c>
      <c r="E36">
        <v>3E-10</v>
      </c>
      <c r="F36" s="7" t="str">
        <f>VLOOKUP(A36,'Group Condition'!$A$2:$K$88,9,FALSE)</f>
        <v/>
      </c>
      <c r="H36"/>
      <c r="K36" s="14">
        <v>5.9999999999999997E-13</v>
      </c>
      <c r="L36" s="14">
        <v>6E-10</v>
      </c>
      <c r="Q36">
        <f>VLOOKUP(A36,[3]mQ!$A$1:$D$78,3,FALSE)</f>
        <v>2.9999999999999998E-13</v>
      </c>
      <c r="R36">
        <f>VLOOKUP(A36,[3]mQ!$A$1:$D$78,4,FALSE)</f>
        <v>3E-10</v>
      </c>
      <c r="S36">
        <f t="shared" si="5"/>
        <v>1</v>
      </c>
      <c r="T36">
        <f>VLOOKUP($A36,[4]mQ!$A$1:$D$78,3,FALSE)</f>
        <v>2.9999999999999998E-13</v>
      </c>
      <c r="U36">
        <f>VLOOKUP($A36,[4]mQ!$A$1:$D$78,4,FALSE)</f>
        <v>3E-10</v>
      </c>
      <c r="V36">
        <f t="shared" si="6"/>
        <v>1.4999999999999999E-13</v>
      </c>
      <c r="W36">
        <f t="shared" si="6"/>
        <v>1.5E-10</v>
      </c>
      <c r="X36">
        <f t="shared" si="7"/>
        <v>7.4999999999999996E-14</v>
      </c>
      <c r="Y36">
        <f t="shared" si="7"/>
        <v>7.5E-11</v>
      </c>
      <c r="Z36">
        <v>0</v>
      </c>
      <c r="AA36">
        <v>0</v>
      </c>
      <c r="AB36" s="14">
        <v>1E-14</v>
      </c>
      <c r="AC36" s="14">
        <v>9.9999999999999994E-12</v>
      </c>
      <c r="AD36" s="14">
        <v>2.9999999999999998E-14</v>
      </c>
      <c r="AE36" s="14">
        <v>3E-11</v>
      </c>
    </row>
    <row r="37" spans="1:31" ht="16.2" thickBot="1" x14ac:dyDescent="0.35">
      <c r="A37" s="7" t="s">
        <v>38</v>
      </c>
      <c r="B37" s="17">
        <f>VLOOKUP(A37,'Group Condition'!$A$2:$B$88,2,FALSE)</f>
        <v>36</v>
      </c>
      <c r="C37" s="3" t="s">
        <v>127</v>
      </c>
      <c r="D37">
        <v>2.9999999999999998E-13</v>
      </c>
      <c r="E37">
        <v>3E-10</v>
      </c>
      <c r="F37" s="7" t="str">
        <f>VLOOKUP(A37,'Group Condition'!$A$2:$K$88,9,FALSE)</f>
        <v/>
      </c>
      <c r="G37">
        <f>D37*2</f>
        <v>5.9999999999999997E-13</v>
      </c>
      <c r="H37" s="14">
        <f>E37*2</f>
        <v>6E-10</v>
      </c>
      <c r="K37" s="14">
        <v>9.9999999999999998E-13</v>
      </c>
      <c r="L37" s="14">
        <v>1.0000000000000001E-9</v>
      </c>
      <c r="Q37">
        <f>VLOOKUP(A37,[3]mQ!$A$1:$D$78,3,FALSE)</f>
        <v>5.9999999999999997E-13</v>
      </c>
      <c r="R37">
        <f>VLOOKUP(A37,[3]mQ!$A$1:$D$78,4,FALSE)</f>
        <v>6E-10</v>
      </c>
      <c r="S37">
        <f t="shared" si="5"/>
        <v>1</v>
      </c>
      <c r="T37">
        <f>VLOOKUP($A37,[4]mQ!$A$1:$D$78,3,FALSE)</f>
        <v>2.9999999999999998E-13</v>
      </c>
      <c r="U37">
        <f>VLOOKUP($A37,[4]mQ!$A$1:$D$78,4,FALSE)</f>
        <v>3E-10</v>
      </c>
      <c r="V37">
        <f t="shared" si="6"/>
        <v>1.4999999999999999E-13</v>
      </c>
      <c r="W37">
        <f t="shared" si="6"/>
        <v>1.5E-10</v>
      </c>
      <c r="X37">
        <f t="shared" si="7"/>
        <v>7.4999999999999996E-14</v>
      </c>
      <c r="Y37">
        <f t="shared" si="7"/>
        <v>7.5E-11</v>
      </c>
      <c r="Z37">
        <f>X37*2</f>
        <v>1.4999999999999999E-13</v>
      </c>
      <c r="AA37">
        <f>Y37*2</f>
        <v>1.5E-10</v>
      </c>
      <c r="AB37">
        <f>Z37/2</f>
        <v>7.4999999999999996E-14</v>
      </c>
      <c r="AC37">
        <f>AA37/2</f>
        <v>7.5E-11</v>
      </c>
      <c r="AD37" s="14">
        <v>7.4999999999999996E-14</v>
      </c>
      <c r="AE37" s="14">
        <v>7.5E-12</v>
      </c>
    </row>
    <row r="38" spans="1:31" ht="16.2" thickBot="1" x14ac:dyDescent="0.35">
      <c r="A38" s="7" t="s">
        <v>39</v>
      </c>
      <c r="B38" s="17">
        <f>VLOOKUP(A38,'Group Condition'!$A$2:$B$88,2,FALSE)</f>
        <v>37</v>
      </c>
      <c r="C38" s="3" t="s">
        <v>128</v>
      </c>
      <c r="D38">
        <v>2.9999999999999998E-13</v>
      </c>
      <c r="E38">
        <v>3E-10</v>
      </c>
      <c r="F38" s="7" t="str">
        <f>VLOOKUP(A38,'Group Condition'!$A$2:$K$88,9,FALSE)</f>
        <v/>
      </c>
      <c r="H38"/>
      <c r="Q38">
        <f>VLOOKUP(A38,[3]mQ!$A$1:$D$78,3,FALSE)</f>
        <v>2.9999999999999998E-13</v>
      </c>
      <c r="R38">
        <f>VLOOKUP(A38,[3]mQ!$A$1:$D$78,4,FALSE)</f>
        <v>3E-10</v>
      </c>
      <c r="S38">
        <f t="shared" si="5"/>
        <v>1</v>
      </c>
      <c r="T38">
        <f>VLOOKUP($A38,[4]mQ!$A$1:$D$78,3,FALSE)</f>
        <v>2.9999999999999998E-13</v>
      </c>
      <c r="U38">
        <f>VLOOKUP($A38,[4]mQ!$A$1:$D$78,4,FALSE)</f>
        <v>3E-10</v>
      </c>
      <c r="Z38">
        <f>D38*2</f>
        <v>5.9999999999999997E-13</v>
      </c>
      <c r="AA38">
        <f>E38*2</f>
        <v>6E-10</v>
      </c>
      <c r="AB38">
        <f>Z38/2</f>
        <v>2.9999999999999998E-13</v>
      </c>
      <c r="AC38">
        <f>AA38/2</f>
        <v>3E-10</v>
      </c>
    </row>
    <row r="39" spans="1:31" ht="16.2" thickBot="1" x14ac:dyDescent="0.35">
      <c r="A39" s="7" t="s">
        <v>40</v>
      </c>
      <c r="B39" s="17">
        <f>VLOOKUP(A39,'Group Condition'!$A$2:$B$88,2,FALSE)</f>
        <v>38</v>
      </c>
      <c r="C39" s="3" t="s">
        <v>129</v>
      </c>
      <c r="D39">
        <v>2.9999999999999998E-13</v>
      </c>
      <c r="E39">
        <v>3E-10</v>
      </c>
      <c r="F39" s="7" t="str">
        <f>VLOOKUP(A39,'Group Condition'!$A$2:$K$88,9,FALSE)</f>
        <v/>
      </c>
      <c r="H39" s="14">
        <v>3E-11</v>
      </c>
      <c r="K39" s="14">
        <v>1E-13</v>
      </c>
      <c r="L39" s="14">
        <v>1E-10</v>
      </c>
      <c r="O39" s="14">
        <v>1E-14</v>
      </c>
      <c r="P39" s="14">
        <v>9.9999999999999994E-12</v>
      </c>
      <c r="Q39">
        <f>VLOOKUP(A39,[3]mQ!$A$1:$D$78,3,FALSE)</f>
        <v>2.9999999999999998E-13</v>
      </c>
      <c r="R39">
        <f>VLOOKUP(A39,[3]mQ!$A$1:$D$78,4,FALSE)</f>
        <v>3E-10</v>
      </c>
      <c r="S39">
        <f t="shared" si="5"/>
        <v>1</v>
      </c>
      <c r="T39">
        <f>VLOOKUP($A39,[4]mQ!$A$1:$D$78,3,FALSE)</f>
        <v>2.9999999999999998E-13</v>
      </c>
      <c r="U39">
        <f>VLOOKUP($A39,[4]mQ!$A$1:$D$78,4,FALSE)</f>
        <v>3E-10</v>
      </c>
      <c r="Z39">
        <f>D39*2</f>
        <v>5.9999999999999997E-13</v>
      </c>
      <c r="AA39">
        <f>E39*2</f>
        <v>6E-10</v>
      </c>
      <c r="AB39">
        <f>Z39*2</f>
        <v>1.1999999999999999E-12</v>
      </c>
      <c r="AC39">
        <f>AA39*2</f>
        <v>1.2E-9</v>
      </c>
      <c r="AD39">
        <f>AB39*2</f>
        <v>2.3999999999999999E-12</v>
      </c>
      <c r="AE39">
        <f>AC39*2</f>
        <v>2.4E-9</v>
      </c>
    </row>
    <row r="40" spans="1:31" ht="16.2" thickBot="1" x14ac:dyDescent="0.35">
      <c r="A40" s="7" t="s">
        <v>41</v>
      </c>
      <c r="B40" s="17">
        <f>VLOOKUP(A40,'Group Condition'!$A$2:$B$88,2,FALSE)</f>
        <v>39</v>
      </c>
      <c r="C40" s="3" t="s">
        <v>130</v>
      </c>
      <c r="D40">
        <v>2.9999999999999998E-13</v>
      </c>
      <c r="E40">
        <v>3E-10</v>
      </c>
      <c r="F40" s="7" t="str">
        <f>VLOOKUP(A40,'Group Condition'!$A$2:$K$88,9,FALSE)</f>
        <v/>
      </c>
      <c r="H40"/>
      <c r="Q40">
        <f>VLOOKUP(A40,[3]mQ!$A$1:$D$78,3,FALSE)</f>
        <v>2.9999999999999998E-13</v>
      </c>
      <c r="R40">
        <f>VLOOKUP(A40,[3]mQ!$A$1:$D$78,4,FALSE)</f>
        <v>3E-10</v>
      </c>
      <c r="S40">
        <f t="shared" si="5"/>
        <v>1</v>
      </c>
      <c r="T40">
        <f>VLOOKUP($A40,[4]mQ!$A$1:$D$78,3,FALSE)</f>
        <v>2.9999999999999998E-13</v>
      </c>
      <c r="U40">
        <f>VLOOKUP($A40,[4]mQ!$A$1:$D$78,4,FALSE)</f>
        <v>3E-10</v>
      </c>
      <c r="AD40">
        <v>0</v>
      </c>
      <c r="AE40">
        <v>0</v>
      </c>
    </row>
    <row r="41" spans="1:31" ht="16.2" thickBot="1" x14ac:dyDescent="0.35">
      <c r="A41" s="7" t="s">
        <v>42</v>
      </c>
      <c r="B41" s="17">
        <f>VLOOKUP(A41,'Group Condition'!$A$2:$B$88,2,FALSE)</f>
        <v>40</v>
      </c>
      <c r="C41" s="3" t="s">
        <v>131</v>
      </c>
      <c r="D41">
        <v>2.6499999999999999E-11</v>
      </c>
      <c r="E41">
        <v>4.0000000000000002E-9</v>
      </c>
      <c r="F41" s="7" t="str">
        <f>VLOOKUP(A41,'Group Condition'!$A$2:$K$88,9,FALSE)</f>
        <v>X</v>
      </c>
      <c r="G41">
        <f>D41*0.75</f>
        <v>1.9874999999999999E-11</v>
      </c>
      <c r="H41" s="14">
        <f>E41*0.75</f>
        <v>3.0000000000000004E-9</v>
      </c>
      <c r="O41" s="14">
        <v>2.0000000000000001E-13</v>
      </c>
      <c r="P41" s="14">
        <v>3E-11</v>
      </c>
      <c r="Q41">
        <f>VLOOKUP(A41,[3]mQ!$A$1:$D$78,3,FALSE)</f>
        <v>1.99E-11</v>
      </c>
      <c r="R41">
        <f>VLOOKUP(A41,[3]mQ!$A$1:$D$78,4,FALSE)</f>
        <v>3E-9</v>
      </c>
      <c r="S41">
        <f t="shared" si="5"/>
        <v>1</v>
      </c>
      <c r="T41">
        <f>VLOOKUP($A41,[4]mQ!$A$1:$D$78,3,FALSE)</f>
        <v>2.6499999999999999E-11</v>
      </c>
      <c r="U41">
        <f>VLOOKUP($A41,[4]mQ!$A$1:$D$78,4,FALSE)</f>
        <v>4.0000000000000002E-9</v>
      </c>
      <c r="V41">
        <f>T41/2</f>
        <v>1.3249999999999999E-11</v>
      </c>
      <c r="W41">
        <f>U41/2</f>
        <v>2.0000000000000001E-9</v>
      </c>
      <c r="X41">
        <f>V41/2</f>
        <v>6.6249999999999997E-12</v>
      </c>
      <c r="Y41">
        <f>W41/2</f>
        <v>1.0000000000000001E-9</v>
      </c>
    </row>
    <row r="42" spans="1:31" ht="16.2" thickBot="1" x14ac:dyDescent="0.35">
      <c r="A42" s="7" t="s">
        <v>43</v>
      </c>
      <c r="B42" s="17">
        <f>VLOOKUP(A42,'Group Condition'!$A$2:$B$88,2,FALSE)</f>
        <v>41</v>
      </c>
      <c r="C42" s="3" t="s">
        <v>132</v>
      </c>
      <c r="D42">
        <v>9.9999999999999998E-13</v>
      </c>
      <c r="E42">
        <v>1.9000000000000001E-9</v>
      </c>
      <c r="F42" s="7" t="str">
        <f>VLOOKUP(A42,'Group Condition'!$A$2:$K$88,9,FALSE)</f>
        <v/>
      </c>
      <c r="H42"/>
      <c r="Q42">
        <f>VLOOKUP(A42,[3]mQ!$A$1:$D$78,3,FALSE)</f>
        <v>9.9999999999999998E-13</v>
      </c>
      <c r="R42">
        <f>VLOOKUP(A42,[3]mQ!$A$1:$D$78,4,FALSE)</f>
        <v>1.9000000000000001E-9</v>
      </c>
      <c r="S42">
        <f t="shared" si="5"/>
        <v>1</v>
      </c>
      <c r="T42">
        <f>VLOOKUP($A42,[4]mQ!$A$1:$D$78,3,FALSE)</f>
        <v>9.9999999999999998E-13</v>
      </c>
      <c r="U42">
        <f>VLOOKUP($A42,[4]mQ!$A$1:$D$78,4,FALSE)</f>
        <v>1.9000000000000001E-9</v>
      </c>
      <c r="AB42">
        <v>0</v>
      </c>
      <c r="AC42">
        <v>0</v>
      </c>
    </row>
    <row r="43" spans="1:31" ht="16.2" thickBot="1" x14ac:dyDescent="0.35">
      <c r="A43" s="7" t="s">
        <v>44</v>
      </c>
      <c r="B43" s="17">
        <f>VLOOKUP(A43,'Group Condition'!$A$2:$B$88,2,FALSE)</f>
        <v>42</v>
      </c>
      <c r="C43" s="3" t="s">
        <v>133</v>
      </c>
      <c r="D43">
        <v>1E-14</v>
      </c>
      <c r="E43">
        <v>1E-13</v>
      </c>
      <c r="F43" s="7" t="str">
        <f>VLOOKUP(A43,'Group Condition'!$A$2:$K$88,9,FALSE)</f>
        <v/>
      </c>
      <c r="G43" s="14">
        <v>1E-13</v>
      </c>
      <c r="H43" s="14">
        <v>2.0000000000000001E-13</v>
      </c>
      <c r="I43" s="14">
        <v>2.0000000000000001E-13</v>
      </c>
      <c r="J43" s="14">
        <v>4.0000000000000001E-13</v>
      </c>
      <c r="K43" s="14">
        <v>4.0000000000000001E-13</v>
      </c>
      <c r="L43" s="14">
        <v>5.9999999999999997E-13</v>
      </c>
      <c r="M43" s="14">
        <v>8.0000000000000002E-13</v>
      </c>
      <c r="N43" s="14">
        <v>1.1999999999999999E-12</v>
      </c>
      <c r="Q43">
        <f>VLOOKUP(A43,[3]mQ!$A$1:$D$78,3,FALSE)</f>
        <v>1E-13</v>
      </c>
      <c r="R43">
        <f>VLOOKUP(A43,[3]mQ!$A$1:$D$78,4,FALSE)</f>
        <v>2.0000000000000001E-13</v>
      </c>
      <c r="S43">
        <f t="shared" si="5"/>
        <v>1</v>
      </c>
      <c r="T43">
        <f>VLOOKUP($A43,[4]mQ!$A$1:$D$78,3,FALSE)</f>
        <v>1E-14</v>
      </c>
      <c r="U43">
        <f>VLOOKUP($A43,[4]mQ!$A$1:$D$78,4,FALSE)</f>
        <v>1E-13</v>
      </c>
    </row>
    <row r="44" spans="1:31" ht="16.2" thickBot="1" x14ac:dyDescent="0.35">
      <c r="A44" s="7" t="s">
        <v>45</v>
      </c>
      <c r="B44" s="17">
        <f>VLOOKUP(A44,'Group Condition'!$A$2:$B$88,2,FALSE)</f>
        <v>43</v>
      </c>
      <c r="C44" s="3" t="s">
        <v>134</v>
      </c>
      <c r="D44">
        <v>4.9999999999999999E-13</v>
      </c>
      <c r="E44">
        <v>3.4999999999999998E-10</v>
      </c>
      <c r="F44" s="7" t="str">
        <f>VLOOKUP(A44,'Group Condition'!$A$2:$K$88,9,FALSE)</f>
        <v/>
      </c>
      <c r="G44">
        <f>D44*1.5</f>
        <v>7.5000000000000004E-13</v>
      </c>
      <c r="H44" s="14">
        <f>E44*1.5</f>
        <v>5.2499999999999994E-10</v>
      </c>
      <c r="K44" s="14">
        <v>9E-13</v>
      </c>
      <c r="L44" s="14">
        <v>8.9999999999999999E-10</v>
      </c>
      <c r="O44" s="14">
        <v>1.5000000000000001E-12</v>
      </c>
      <c r="P44" s="14">
        <v>1.5E-9</v>
      </c>
      <c r="Q44">
        <f>VLOOKUP(A44,[3]mQ!$A$1:$D$78,3,FALSE)</f>
        <v>7.5000000000000004E-13</v>
      </c>
      <c r="R44">
        <f>VLOOKUP(A44,[3]mQ!$A$1:$D$78,4,FALSE)</f>
        <v>5.2500000000000005E-10</v>
      </c>
      <c r="S44">
        <f t="shared" si="5"/>
        <v>1</v>
      </c>
      <c r="T44">
        <f>VLOOKUP($A44,[4]mQ!$A$1:$D$78,3,FALSE)</f>
        <v>7.5000000000000004E-13</v>
      </c>
      <c r="U44">
        <f>VLOOKUP($A44,[4]mQ!$A$1:$D$78,4,FALSE)</f>
        <v>5.2500000000000005E-10</v>
      </c>
    </row>
    <row r="45" spans="1:31" ht="16.2" thickBot="1" x14ac:dyDescent="0.35">
      <c r="A45" s="7" t="s">
        <v>46</v>
      </c>
      <c r="B45" s="17">
        <f>VLOOKUP(A45,'Group Condition'!$A$2:$B$88,2,FALSE)</f>
        <v>44</v>
      </c>
      <c r="C45" s="3" t="s">
        <v>135</v>
      </c>
      <c r="D45">
        <v>4.9999999999999999E-13</v>
      </c>
      <c r="E45">
        <v>3.4999999999999998E-10</v>
      </c>
      <c r="F45" s="7" t="str">
        <f>VLOOKUP(A45,'Group Condition'!$A$2:$K$88,9,FALSE)</f>
        <v/>
      </c>
      <c r="G45">
        <f>D45*1.5</f>
        <v>7.5000000000000004E-13</v>
      </c>
      <c r="H45" s="14">
        <f>E45*1.5</f>
        <v>5.2499999999999994E-10</v>
      </c>
      <c r="K45" s="14">
        <v>9.9999999999999998E-13</v>
      </c>
      <c r="L45" s="14">
        <v>1.0000000000000001E-9</v>
      </c>
      <c r="M45" s="14">
        <v>2E-12</v>
      </c>
      <c r="N45" s="14">
        <v>2.0000000000000001E-9</v>
      </c>
      <c r="O45" s="14">
        <v>3.9999999999999999E-12</v>
      </c>
      <c r="P45" s="14">
        <v>4.0000000000000002E-9</v>
      </c>
      <c r="Q45">
        <f>VLOOKUP(A45,[3]mQ!$A$1:$D$78,3,FALSE)</f>
        <v>7.5000000000000004E-13</v>
      </c>
      <c r="R45">
        <f>VLOOKUP(A45,[3]mQ!$A$1:$D$78,4,FALSE)</f>
        <v>5.2500000000000005E-10</v>
      </c>
      <c r="S45">
        <f t="shared" si="5"/>
        <v>1</v>
      </c>
      <c r="T45">
        <f>VLOOKUP($A45,[4]mQ!$A$1:$D$78,3,FALSE)</f>
        <v>7.5000000000000004E-13</v>
      </c>
      <c r="U45">
        <f>VLOOKUP($A45,[4]mQ!$A$1:$D$78,4,FALSE)</f>
        <v>5.2500000000000005E-10</v>
      </c>
    </row>
    <row r="46" spans="1:31" ht="16.2" thickBot="1" x14ac:dyDescent="0.35">
      <c r="A46" s="7" t="s">
        <v>47</v>
      </c>
      <c r="B46" s="17">
        <f>VLOOKUP(A46,'Group Condition'!$A$2:$B$88,2,FALSE)</f>
        <v>45</v>
      </c>
      <c r="C46" s="3" t="s">
        <v>136</v>
      </c>
      <c r="D46">
        <v>4.9999999999999999E-13</v>
      </c>
      <c r="E46">
        <v>3.4999999999999998E-10</v>
      </c>
      <c r="F46" s="7" t="str">
        <f>VLOOKUP(A46,'Group Condition'!$A$2:$K$88,9,FALSE)</f>
        <v/>
      </c>
      <c r="H46"/>
      <c r="M46" s="14">
        <v>7.0000000000000005E-13</v>
      </c>
      <c r="N46" s="14">
        <v>5.0000000000000003E-10</v>
      </c>
      <c r="O46" s="14">
        <v>9.9999999999999998E-13</v>
      </c>
      <c r="P46" s="14">
        <v>1.0000000000000001E-9</v>
      </c>
      <c r="Q46">
        <f>VLOOKUP(A46,[3]mQ!$A$1:$D$78,3,FALSE)</f>
        <v>4.9999999999999999E-13</v>
      </c>
      <c r="R46">
        <f>VLOOKUP(A46,[3]mQ!$A$1:$D$78,4,FALSE)</f>
        <v>3.4999999999999998E-10</v>
      </c>
      <c r="S46">
        <f t="shared" si="5"/>
        <v>1</v>
      </c>
      <c r="T46">
        <f>VLOOKUP($A46,[4]mQ!$A$1:$D$78,3,FALSE)</f>
        <v>4.9999999999999999E-13</v>
      </c>
      <c r="U46">
        <f>VLOOKUP($A46,[4]mQ!$A$1:$D$78,4,FALSE)</f>
        <v>3.4999999999999998E-10</v>
      </c>
    </row>
    <row r="47" spans="1:31" ht="16.2" thickBot="1" x14ac:dyDescent="0.35">
      <c r="A47" s="7" t="s">
        <v>48</v>
      </c>
      <c r="B47" s="17">
        <f>VLOOKUP(A47,'Group Condition'!$A$2:$B$88,2,FALSE)</f>
        <v>46</v>
      </c>
      <c r="C47" s="3" t="s">
        <v>137</v>
      </c>
      <c r="D47">
        <v>1E-8</v>
      </c>
      <c r="E47">
        <v>4.4999999999999999E-8</v>
      </c>
      <c r="F47" s="7" t="str">
        <f>VLOOKUP(A47,'Group Condition'!$A$2:$K$88,9,FALSE)</f>
        <v/>
      </c>
      <c r="H47"/>
      <c r="Q47">
        <f>VLOOKUP(A47,[3]mQ!$A$1:$D$78,3,FALSE)</f>
        <v>1E-8</v>
      </c>
      <c r="R47">
        <f>VLOOKUP(A47,[3]mQ!$A$1:$D$78,4,FALSE)</f>
        <v>4.4999999999999999E-8</v>
      </c>
      <c r="S47">
        <f t="shared" si="5"/>
        <v>1</v>
      </c>
      <c r="T47">
        <f>VLOOKUP($A47,[4]mQ!$A$1:$D$78,3,FALSE)</f>
        <v>1E-8</v>
      </c>
      <c r="U47">
        <f>VLOOKUP($A47,[4]mQ!$A$1:$D$78,4,FALSE)</f>
        <v>4.4999999999999999E-8</v>
      </c>
      <c r="Z47">
        <f>D47*2</f>
        <v>2E-8</v>
      </c>
      <c r="AA47">
        <f>E47*2</f>
        <v>8.9999999999999999E-8</v>
      </c>
      <c r="AB47">
        <f>Z47*2</f>
        <v>4.0000000000000001E-8</v>
      </c>
      <c r="AC47">
        <f>AA47*2</f>
        <v>1.8E-7</v>
      </c>
    </row>
    <row r="48" spans="1:31" ht="16.2" thickBot="1" x14ac:dyDescent="0.35">
      <c r="A48" s="7" t="s">
        <v>49</v>
      </c>
      <c r="B48" s="17">
        <f>VLOOKUP(A48,'Group Condition'!$A$2:$B$88,2,FALSE)</f>
        <v>47</v>
      </c>
      <c r="C48" s="3" t="s">
        <v>138</v>
      </c>
      <c r="D48">
        <v>1E-8</v>
      </c>
      <c r="E48">
        <v>4.4999999999999999E-8</v>
      </c>
      <c r="F48" s="7" t="str">
        <f>VLOOKUP(A48,'Group Condition'!$A$2:$K$88,9,FALSE)</f>
        <v/>
      </c>
      <c r="H48"/>
      <c r="Q48">
        <f>VLOOKUP(A48,[3]mQ!$A$1:$D$78,3,FALSE)</f>
        <v>1E-8</v>
      </c>
      <c r="R48">
        <f>VLOOKUP(A48,[3]mQ!$A$1:$D$78,4,FALSE)</f>
        <v>4.4999999999999999E-8</v>
      </c>
      <c r="S48">
        <f t="shared" si="5"/>
        <v>1</v>
      </c>
      <c r="T48">
        <f>VLOOKUP($A48,[4]mQ!$A$1:$D$78,3,FALSE)</f>
        <v>1E-8</v>
      </c>
      <c r="U48">
        <f>VLOOKUP($A48,[4]mQ!$A$1:$D$78,4,FALSE)</f>
        <v>4.4999999999999999E-8</v>
      </c>
      <c r="V48">
        <f>T48*2</f>
        <v>2E-8</v>
      </c>
      <c r="W48">
        <f>U48*2</f>
        <v>8.9999999999999999E-8</v>
      </c>
    </row>
    <row r="49" spans="1:29" ht="16.2" thickBot="1" x14ac:dyDescent="0.35">
      <c r="A49" s="7" t="s">
        <v>50</v>
      </c>
      <c r="B49" s="17">
        <f>VLOOKUP(A49,'Group Condition'!$A$2:$B$88,2,FALSE)</f>
        <v>48</v>
      </c>
      <c r="C49" s="3" t="s">
        <v>139</v>
      </c>
      <c r="D49">
        <v>1E-8</v>
      </c>
      <c r="E49">
        <v>4.4999999999999999E-8</v>
      </c>
      <c r="F49" s="7" t="str">
        <f>VLOOKUP(A49,'Group Condition'!$A$2:$K$88,9,FALSE)</f>
        <v/>
      </c>
      <c r="H49"/>
      <c r="Q49">
        <f>VLOOKUP(A49,[3]mQ!$A$1:$D$78,3,FALSE)</f>
        <v>1E-8</v>
      </c>
      <c r="R49">
        <f>VLOOKUP(A49,[3]mQ!$A$1:$D$78,4,FALSE)</f>
        <v>4.4999999999999999E-8</v>
      </c>
      <c r="S49">
        <f t="shared" si="5"/>
        <v>1</v>
      </c>
      <c r="T49">
        <f>VLOOKUP($A49,[4]mQ!$A$1:$D$78,3,FALSE)</f>
        <v>1E-8</v>
      </c>
      <c r="U49">
        <f>VLOOKUP($A49,[4]mQ!$A$1:$D$78,4,FALSE)</f>
        <v>4.4999999999999999E-8</v>
      </c>
      <c r="X49">
        <f>T49*2</f>
        <v>2E-8</v>
      </c>
      <c r="Y49">
        <f>U49*2</f>
        <v>8.9999999999999999E-8</v>
      </c>
    </row>
    <row r="50" spans="1:29" ht="16.2" thickBot="1" x14ac:dyDescent="0.35">
      <c r="A50" s="7" t="s">
        <v>51</v>
      </c>
      <c r="B50" s="17">
        <f>VLOOKUP(A50,'Group Condition'!$A$2:$B$88,2,FALSE)</f>
        <v>49</v>
      </c>
      <c r="C50" s="3" t="s">
        <v>140</v>
      </c>
      <c r="D50">
        <v>5.0000000000000003E-10</v>
      </c>
      <c r="E50">
        <v>2.5000000000000001E-9</v>
      </c>
      <c r="F50" s="7" t="str">
        <f>VLOOKUP(A50,'Group Condition'!$A$2:$K$88,9,FALSE)</f>
        <v/>
      </c>
      <c r="H50"/>
      <c r="Q50">
        <f>VLOOKUP(A50,[3]mQ!$A$1:$D$78,3,FALSE)</f>
        <v>5.0000000000000003E-10</v>
      </c>
      <c r="R50">
        <f>VLOOKUP(A50,[3]mQ!$A$1:$D$78,4,FALSE)</f>
        <v>2.5000000000000001E-9</v>
      </c>
      <c r="S50">
        <f t="shared" si="5"/>
        <v>1</v>
      </c>
      <c r="T50">
        <f>VLOOKUP($A50,[4]mQ!$A$1:$D$78,3,FALSE)</f>
        <v>5.0000000000000003E-10</v>
      </c>
      <c r="U50">
        <f>VLOOKUP($A50,[4]mQ!$A$1:$D$78,4,FALSE)</f>
        <v>2.5000000000000001E-9</v>
      </c>
      <c r="V50">
        <f>T50/2</f>
        <v>2.5000000000000002E-10</v>
      </c>
      <c r="W50">
        <f>U50/2</f>
        <v>1.25E-9</v>
      </c>
      <c r="AB50">
        <v>0</v>
      </c>
      <c r="AC50">
        <v>0</v>
      </c>
    </row>
    <row r="51" spans="1:29" ht="16.2" thickBot="1" x14ac:dyDescent="0.35">
      <c r="A51" s="7" t="s">
        <v>52</v>
      </c>
      <c r="B51" s="17">
        <f>VLOOKUP(A51,'Group Condition'!$A$2:$B$88,2,FALSE)</f>
        <v>50</v>
      </c>
      <c r="C51" s="3" t="s">
        <v>141</v>
      </c>
      <c r="D51">
        <v>5.0000000000000003E-10</v>
      </c>
      <c r="E51">
        <v>2.5000000000000001E-9</v>
      </c>
      <c r="F51" s="7" t="str">
        <f>VLOOKUP(A51,'Group Condition'!$A$2:$K$88,9,FALSE)</f>
        <v>X</v>
      </c>
      <c r="H51"/>
      <c r="Q51">
        <f>VLOOKUP(A51,[3]mQ!$A$1:$D$78,3,FALSE)</f>
        <v>5.0000000000000003E-10</v>
      </c>
      <c r="R51">
        <f>VLOOKUP(A51,[3]mQ!$A$1:$D$78,4,FALSE)</f>
        <v>2.5000000000000001E-9</v>
      </c>
      <c r="S51">
        <f t="shared" si="5"/>
        <v>1</v>
      </c>
      <c r="T51">
        <f>VLOOKUP($A51,[4]mQ!$A$1:$D$78,3,FALSE)</f>
        <v>5.0000000000000003E-10</v>
      </c>
      <c r="U51">
        <f>VLOOKUP($A51,[4]mQ!$A$1:$D$78,4,FALSE)</f>
        <v>2.5000000000000001E-9</v>
      </c>
      <c r="V51">
        <f>T51/2</f>
        <v>2.5000000000000002E-10</v>
      </c>
      <c r="W51">
        <f>U51/2</f>
        <v>1.25E-9</v>
      </c>
    </row>
    <row r="52" spans="1:29" ht="16.2" thickBot="1" x14ac:dyDescent="0.35">
      <c r="A52" s="7" t="s">
        <v>53</v>
      </c>
      <c r="B52" s="17">
        <f>VLOOKUP(A52,'Group Condition'!$A$2:$B$88,2,FALSE)</f>
        <v>51</v>
      </c>
      <c r="C52" s="3" t="s">
        <v>142</v>
      </c>
      <c r="D52">
        <v>5.0000000000000003E-10</v>
      </c>
      <c r="E52">
        <v>2.5000000000000001E-9</v>
      </c>
      <c r="F52" s="7" t="str">
        <f>VLOOKUP(A52,'Group Condition'!$A$2:$K$88,9,FALSE)</f>
        <v>X</v>
      </c>
      <c r="H52"/>
      <c r="Q52">
        <f>VLOOKUP(A52,[3]mQ!$A$1:$D$78,3,FALSE)</f>
        <v>5.0000000000000003E-10</v>
      </c>
      <c r="R52">
        <f>VLOOKUP(A52,[3]mQ!$A$1:$D$78,4,FALSE)</f>
        <v>2.5000000000000001E-9</v>
      </c>
      <c r="S52">
        <f t="shared" si="5"/>
        <v>1</v>
      </c>
      <c r="T52">
        <f>VLOOKUP($A52,[4]mQ!$A$1:$D$78,3,FALSE)</f>
        <v>5.0000000000000003E-10</v>
      </c>
      <c r="U52">
        <f>VLOOKUP($A52,[4]mQ!$A$1:$D$78,4,FALSE)</f>
        <v>2.5000000000000001E-9</v>
      </c>
    </row>
    <row r="53" spans="1:29" ht="16.2" thickBot="1" x14ac:dyDescent="0.35">
      <c r="A53" s="7" t="s">
        <v>54</v>
      </c>
      <c r="B53" s="17">
        <f>VLOOKUP(A53,'Group Condition'!$A$2:$B$88,2,FALSE)</f>
        <v>52</v>
      </c>
      <c r="C53" s="3" t="s">
        <v>143</v>
      </c>
      <c r="D53">
        <v>4.3000000000000001E-7</v>
      </c>
      <c r="E53">
        <v>1.3E-6</v>
      </c>
      <c r="F53" s="7" t="str">
        <f>VLOOKUP(A53,'Group Condition'!$A$2:$K$88,9,FALSE)</f>
        <v>X</v>
      </c>
      <c r="H53"/>
      <c r="K53" s="14">
        <v>1.0000000000000001E-15</v>
      </c>
      <c r="L53" s="14">
        <v>1.0000000000000001E-15</v>
      </c>
      <c r="M53" s="14">
        <v>1E-8</v>
      </c>
      <c r="N53" s="14">
        <v>9.9999999999999995E-8</v>
      </c>
      <c r="Q53">
        <f>VLOOKUP(A53,[3]mQ!$A$1:$D$78,3,FALSE)</f>
        <v>4.3000000000000001E-7</v>
      </c>
      <c r="R53">
        <f>VLOOKUP(A53,[3]mQ!$A$1:$D$78,4,FALSE)</f>
        <v>1.3E-6</v>
      </c>
      <c r="S53">
        <f t="shared" si="5"/>
        <v>1</v>
      </c>
      <c r="T53">
        <f>VLOOKUP($A53,[4]mQ!$A$1:$D$78,3,FALSE)</f>
        <v>4.3000000000000001E-7</v>
      </c>
      <c r="U53">
        <f>VLOOKUP($A53,[4]mQ!$A$1:$D$78,4,FALSE)</f>
        <v>1.3E-6</v>
      </c>
      <c r="V53">
        <f>T53/2</f>
        <v>2.1500000000000001E-7</v>
      </c>
      <c r="W53">
        <f>U53/2</f>
        <v>6.5000000000000002E-7</v>
      </c>
      <c r="X53">
        <f>V53/2</f>
        <v>1.075E-7</v>
      </c>
      <c r="Y53">
        <f>W53/2</f>
        <v>3.2500000000000001E-7</v>
      </c>
      <c r="Z53">
        <v>0</v>
      </c>
      <c r="AA53">
        <v>0</v>
      </c>
      <c r="AB53" s="14">
        <v>1E-8</v>
      </c>
      <c r="AC53" s="14">
        <v>2.9999999999999997E-8</v>
      </c>
    </row>
    <row r="54" spans="1:29" ht="16.2" thickBot="1" x14ac:dyDescent="0.35">
      <c r="A54" s="7" t="s">
        <v>55</v>
      </c>
      <c r="B54" s="17">
        <f>VLOOKUP(A54,'Group Condition'!$A$2:$B$88,2,FALSE)</f>
        <v>53</v>
      </c>
      <c r="C54" s="3" t="s">
        <v>144</v>
      </c>
      <c r="D54">
        <v>1.4999999999999999E-7</v>
      </c>
      <c r="E54">
        <v>6.8999999999999996E-7</v>
      </c>
      <c r="F54" s="7" t="str">
        <f>VLOOKUP(A54,'Group Condition'!$A$2:$K$88,9,FALSE)</f>
        <v>X</v>
      </c>
      <c r="H54"/>
      <c r="Q54">
        <f>VLOOKUP(A54,[3]mQ!$A$1:$D$78,3,FALSE)</f>
        <v>1.4999999999999999E-7</v>
      </c>
      <c r="R54">
        <f>VLOOKUP(A54,[3]mQ!$A$1:$D$78,4,FALSE)</f>
        <v>6.8999999999999996E-7</v>
      </c>
      <c r="S54">
        <f t="shared" si="5"/>
        <v>1</v>
      </c>
      <c r="T54">
        <f>VLOOKUP($A54,[4]mQ!$A$1:$D$78,3,FALSE)</f>
        <v>1.4999999999999999E-7</v>
      </c>
      <c r="U54">
        <f>VLOOKUP($A54,[4]mQ!$A$1:$D$78,4,FALSE)</f>
        <v>6.8999999999999996E-7</v>
      </c>
      <c r="V54">
        <f>T54/2</f>
        <v>7.4999999999999997E-8</v>
      </c>
      <c r="W54">
        <f>U54/2</f>
        <v>3.4499999999999998E-7</v>
      </c>
    </row>
    <row r="55" spans="1:29" ht="16.2" thickBot="1" x14ac:dyDescent="0.35">
      <c r="A55" s="7" t="s">
        <v>56</v>
      </c>
      <c r="B55" s="17">
        <f>VLOOKUP(A55,'Group Condition'!$A$2:$B$88,2,FALSE)</f>
        <v>54</v>
      </c>
      <c r="C55" s="3" t="s">
        <v>145</v>
      </c>
      <c r="D55">
        <v>5.5000000000000003E-7</v>
      </c>
      <c r="E55">
        <v>2.4999999999999999E-7</v>
      </c>
      <c r="F55" s="7" t="str">
        <f>VLOOKUP(A55,'Group Condition'!$A$2:$K$88,9,FALSE)</f>
        <v>X</v>
      </c>
      <c r="H55"/>
      <c r="Q55">
        <f>VLOOKUP(A55,[3]mQ!$A$1:$D$78,3,FALSE)</f>
        <v>5.5000000000000002E-5</v>
      </c>
      <c r="R55">
        <f>VLOOKUP(A55,[3]mQ!$A$1:$D$78,4,FALSE)</f>
        <v>2.5000000000000001E-5</v>
      </c>
      <c r="S55">
        <f t="shared" si="5"/>
        <v>1</v>
      </c>
      <c r="T55">
        <f>VLOOKUP($A55,[4]mQ!$A$1:$D$78,3,FALSE)</f>
        <v>5.5000000000000003E-7</v>
      </c>
      <c r="U55">
        <f>VLOOKUP($A55,[4]mQ!$A$1:$D$78,4,FALSE)</f>
        <v>2.4999999999999999E-7</v>
      </c>
      <c r="V55">
        <f t="shared" ref="V55:AA55" si="8">T55*2</f>
        <v>1.1000000000000001E-6</v>
      </c>
      <c r="W55">
        <f t="shared" si="8"/>
        <v>4.9999999999999998E-7</v>
      </c>
      <c r="X55">
        <f t="shared" si="8"/>
        <v>2.2000000000000001E-6</v>
      </c>
      <c r="Y55">
        <f t="shared" si="8"/>
        <v>9.9999999999999995E-7</v>
      </c>
      <c r="Z55">
        <f t="shared" si="8"/>
        <v>4.4000000000000002E-6</v>
      </c>
      <c r="AA55">
        <f t="shared" si="8"/>
        <v>1.9999999999999999E-6</v>
      </c>
      <c r="AB55">
        <f>Z55*2</f>
        <v>8.8000000000000004E-6</v>
      </c>
      <c r="AC55">
        <f>AA55*2</f>
        <v>3.9999999999999998E-6</v>
      </c>
    </row>
    <row r="56" spans="1:29" ht="16.2" thickBot="1" x14ac:dyDescent="0.35">
      <c r="A56" s="7" t="s">
        <v>57</v>
      </c>
      <c r="B56" s="17">
        <f>VLOOKUP(A56,'Group Condition'!$A$2:$B$88,2,FALSE)</f>
        <v>55</v>
      </c>
      <c r="C56" s="3" t="s">
        <v>146</v>
      </c>
      <c r="D56">
        <v>1.5E-6</v>
      </c>
      <c r="E56">
        <v>3.15E-5</v>
      </c>
      <c r="F56" s="7" t="str">
        <f>VLOOKUP(A56,'Group Condition'!$A$2:$K$88,9,FALSE)</f>
        <v>X</v>
      </c>
      <c r="H56"/>
      <c r="Q56">
        <f>VLOOKUP(A56,[3]mQ!$A$1:$D$78,3,FALSE)</f>
        <v>1.4999999999999999E-4</v>
      </c>
      <c r="R56">
        <f>VLOOKUP(A56,[3]mQ!$A$1:$D$78,4,FALSE)</f>
        <v>3.15E-3</v>
      </c>
      <c r="S56">
        <f t="shared" si="5"/>
        <v>1</v>
      </c>
      <c r="T56">
        <f>VLOOKUP($A56,[4]mQ!$A$1:$D$78,3,FALSE)</f>
        <v>1.4999999999999999E-4</v>
      </c>
      <c r="U56">
        <f>VLOOKUP($A56,[4]mQ!$A$1:$D$78,4,FALSE)</f>
        <v>3.15E-3</v>
      </c>
    </row>
    <row r="57" spans="1:29" ht="16.2" thickBot="1" x14ac:dyDescent="0.35">
      <c r="A57" s="7" t="s">
        <v>58</v>
      </c>
      <c r="B57" s="17">
        <f>VLOOKUP(A57,'Group Condition'!$A$2:$B$88,2,FALSE)</f>
        <v>56</v>
      </c>
      <c r="C57" s="3" t="s">
        <v>147</v>
      </c>
      <c r="D57">
        <v>1.5E-6</v>
      </c>
      <c r="E57">
        <v>3.15E-5</v>
      </c>
      <c r="F57" s="7" t="str">
        <f>VLOOKUP(A57,'Group Condition'!$A$2:$K$88,9,FALSE)</f>
        <v>X</v>
      </c>
      <c r="H57"/>
      <c r="Q57">
        <f>VLOOKUP(A57,[3]mQ!$A$1:$D$78,3,FALSE)</f>
        <v>2.5000000000000001E-4</v>
      </c>
      <c r="R57">
        <f>VLOOKUP(A57,[3]mQ!$A$1:$D$78,4,FALSE)</f>
        <v>6.4999999999999997E-3</v>
      </c>
      <c r="S57">
        <f t="shared" si="5"/>
        <v>1</v>
      </c>
      <c r="T57">
        <f>VLOOKUP($A57,[4]mQ!$A$1:$D$78,3,FALSE)</f>
        <v>2.5000000000000001E-4</v>
      </c>
      <c r="U57">
        <f>VLOOKUP($A57,[4]mQ!$A$1:$D$78,4,FALSE)</f>
        <v>6.4999999999999997E-3</v>
      </c>
      <c r="V57">
        <f t="shared" ref="V57:Y58" si="9">T57/2</f>
        <v>1.25E-4</v>
      </c>
      <c r="W57">
        <f t="shared" si="9"/>
        <v>3.2499999999999999E-3</v>
      </c>
      <c r="X57">
        <f t="shared" si="9"/>
        <v>6.2500000000000001E-5</v>
      </c>
      <c r="Y57">
        <f t="shared" si="9"/>
        <v>1.6249999999999999E-3</v>
      </c>
    </row>
    <row r="58" spans="1:29" ht="16.2" thickBot="1" x14ac:dyDescent="0.35">
      <c r="A58" s="7" t="s">
        <v>59</v>
      </c>
      <c r="B58" s="17">
        <f>VLOOKUP(A58,'Group Condition'!$A$2:$B$88,2,FALSE)</f>
        <v>57</v>
      </c>
      <c r="C58" s="3" t="s">
        <v>148</v>
      </c>
      <c r="D58">
        <v>4.5000000000000001E-6</v>
      </c>
      <c r="E58">
        <v>1.5E-5</v>
      </c>
      <c r="F58" s="7" t="str">
        <f>VLOOKUP(A58,'Group Condition'!$A$2:$K$88,9,FALSE)</f>
        <v>X</v>
      </c>
      <c r="H58"/>
      <c r="Q58">
        <f>VLOOKUP(A58,[3]mQ!$A$1:$D$78,3,FALSE)</f>
        <v>4.5000000000000001E-6</v>
      </c>
      <c r="R58">
        <f>VLOOKUP(A58,[3]mQ!$A$1:$D$78,4,FALSE)</f>
        <v>1.5E-5</v>
      </c>
      <c r="S58">
        <f t="shared" si="5"/>
        <v>1</v>
      </c>
      <c r="T58">
        <f>VLOOKUP($A58,[4]mQ!$A$1:$D$78,3,FALSE)</f>
        <v>4.5000000000000001E-6</v>
      </c>
      <c r="U58">
        <f>VLOOKUP($A58,[4]mQ!$A$1:$D$78,4,FALSE)</f>
        <v>1.5E-5</v>
      </c>
      <c r="V58">
        <f t="shared" si="9"/>
        <v>2.2500000000000001E-6</v>
      </c>
      <c r="W58">
        <f t="shared" si="9"/>
        <v>7.5000000000000002E-6</v>
      </c>
      <c r="X58">
        <f t="shared" si="9"/>
        <v>1.125E-6</v>
      </c>
      <c r="Y58">
        <f t="shared" si="9"/>
        <v>3.7500000000000001E-6</v>
      </c>
      <c r="Z58">
        <f>X58*0.25</f>
        <v>2.8125000000000001E-7</v>
      </c>
      <c r="AA58">
        <f>Y58*0.25</f>
        <v>9.3750000000000002E-7</v>
      </c>
    </row>
    <row r="59" spans="1:29" ht="16.2" thickBot="1" x14ac:dyDescent="0.35">
      <c r="A59" s="7" t="s">
        <v>60</v>
      </c>
      <c r="B59" s="17">
        <f>VLOOKUP(A59,'Group Condition'!$A$2:$B$88,2,FALSE)</f>
        <v>58</v>
      </c>
      <c r="C59" s="3" t="s">
        <v>149</v>
      </c>
      <c r="D59">
        <v>4.5000000000000001E-6</v>
      </c>
      <c r="E59">
        <v>1.5E-5</v>
      </c>
      <c r="F59" s="7" t="str">
        <f>VLOOKUP(A59,'Group Condition'!$A$2:$K$88,9,FALSE)</f>
        <v>X</v>
      </c>
      <c r="H59"/>
      <c r="Q59">
        <f>VLOOKUP(A59,[3]mQ!$A$1:$D$78,3,FALSE)</f>
        <v>4.5000000000000001E-6</v>
      </c>
      <c r="R59">
        <f>VLOOKUP(A59,[3]mQ!$A$1:$D$78,4,FALSE)</f>
        <v>1.5E-5</v>
      </c>
      <c r="S59">
        <f t="shared" si="5"/>
        <v>1</v>
      </c>
      <c r="T59">
        <f>VLOOKUP($A59,[4]mQ!$A$1:$D$78,3,FALSE)</f>
        <v>4.5000000000000001E-6</v>
      </c>
      <c r="U59">
        <f>VLOOKUP($A59,[4]mQ!$A$1:$D$78,4,FALSE)</f>
        <v>1.5E-5</v>
      </c>
    </row>
    <row r="60" spans="1:29" ht="16.2" thickBot="1" x14ac:dyDescent="0.35">
      <c r="A60" s="7" t="s">
        <v>61</v>
      </c>
      <c r="B60" s="17">
        <f>VLOOKUP(A60,'Group Condition'!$A$2:$B$88,2,FALSE)</f>
        <v>59</v>
      </c>
      <c r="C60" s="3" t="s">
        <v>150</v>
      </c>
      <c r="D60">
        <v>2.9999999999999998E-13</v>
      </c>
      <c r="E60">
        <v>3E-10</v>
      </c>
      <c r="F60" s="7" t="str">
        <f>VLOOKUP(A60,'Group Condition'!$A$2:$K$88,9,FALSE)</f>
        <v/>
      </c>
      <c r="G60">
        <f>D60*1.5</f>
        <v>4.5E-13</v>
      </c>
      <c r="H60" s="14">
        <f>E60*1.5</f>
        <v>4.5E-10</v>
      </c>
      <c r="I60" s="14">
        <v>5.9999999999999997E-13</v>
      </c>
      <c r="J60" s="14">
        <v>6E-10</v>
      </c>
      <c r="K60" s="14">
        <v>9E-13</v>
      </c>
      <c r="L60" s="14">
        <v>8.9999999999999999E-10</v>
      </c>
      <c r="Q60">
        <f>VLOOKUP(A60,[3]mQ!$A$1:$D$78,3,FALSE)</f>
        <v>4.5E-13</v>
      </c>
      <c r="R60">
        <f>VLOOKUP(A60,[3]mQ!$A$1:$D$78,4,FALSE)</f>
        <v>4.5E-10</v>
      </c>
      <c r="S60">
        <f t="shared" si="5"/>
        <v>1</v>
      </c>
      <c r="T60">
        <f>VLOOKUP($A60,[4]mQ!$A$1:$D$78,3,FALSE)</f>
        <v>4.5E-13</v>
      </c>
      <c r="U60">
        <f>VLOOKUP($A60,[4]mQ!$A$1:$D$78,4,FALSE)</f>
        <v>4.5E-10</v>
      </c>
    </row>
    <row r="61" spans="1:29" ht="16.2" thickBot="1" x14ac:dyDescent="0.35">
      <c r="A61" s="7" t="s">
        <v>62</v>
      </c>
      <c r="B61" s="17">
        <f>VLOOKUP(A61,'Group Condition'!$A$2:$B$88,2,FALSE)</f>
        <v>60</v>
      </c>
      <c r="C61" s="3" t="s">
        <v>151</v>
      </c>
      <c r="D61">
        <v>1.47E-3</v>
      </c>
      <c r="E61">
        <v>1.7600000000000001E-3</v>
      </c>
      <c r="F61" s="7" t="str">
        <f>VLOOKUP(A61,'Group Condition'!$A$2:$K$88,9,FALSE)</f>
        <v>X</v>
      </c>
      <c r="H61"/>
      <c r="Q61">
        <f>VLOOKUP(A61,[3]mQ!$A$1:$D$78,3,FALSE)</f>
        <v>1.47E-3</v>
      </c>
      <c r="R61">
        <f>VLOOKUP(A61,[3]mQ!$A$1:$D$78,4,FALSE)</f>
        <v>1.7600000000000001E-3</v>
      </c>
      <c r="S61">
        <f t="shared" si="5"/>
        <v>1</v>
      </c>
      <c r="T61">
        <f>VLOOKUP($A61,[4]mQ!$A$1:$D$78,3,FALSE)</f>
        <v>1.47E-3</v>
      </c>
      <c r="U61">
        <f>VLOOKUP($A61,[4]mQ!$A$1:$D$78,4,FALSE)</f>
        <v>1.7600000000000001E-3</v>
      </c>
    </row>
    <row r="62" spans="1:29" ht="16.2" thickBot="1" x14ac:dyDescent="0.35">
      <c r="A62" s="7" t="s">
        <v>63</v>
      </c>
      <c r="B62" s="17">
        <f>VLOOKUP(A62,'Group Condition'!$A$2:$B$88,2,FALSE)</f>
        <v>61</v>
      </c>
      <c r="C62" s="3" t="s">
        <v>152</v>
      </c>
      <c r="D62">
        <v>1.47E-3</v>
      </c>
      <c r="E62">
        <v>1.7600000000000001E-3</v>
      </c>
      <c r="F62" s="7" t="str">
        <f>VLOOKUP(A62,'Group Condition'!$A$2:$K$88,9,FALSE)</f>
        <v>X</v>
      </c>
      <c r="H62"/>
      <c r="Q62">
        <f>VLOOKUP(A62,[3]mQ!$A$1:$D$78,3,FALSE)</f>
        <v>1.47E-3</v>
      </c>
      <c r="R62">
        <f>VLOOKUP(A62,[3]mQ!$A$1:$D$78,4,FALSE)</f>
        <v>1.7600000000000001E-3</v>
      </c>
      <c r="S62">
        <f t="shared" si="5"/>
        <v>1</v>
      </c>
      <c r="T62">
        <f>VLOOKUP($A62,[4]mQ!$A$1:$D$78,3,FALSE)</f>
        <v>1.47E-3</v>
      </c>
      <c r="U62">
        <f>VLOOKUP($A62,[4]mQ!$A$1:$D$78,4,FALSE)</f>
        <v>1.7600000000000001E-3</v>
      </c>
    </row>
    <row r="63" spans="1:29" ht="16.2" thickBot="1" x14ac:dyDescent="0.35">
      <c r="A63" s="7" t="s">
        <v>72</v>
      </c>
      <c r="B63" s="17">
        <f>VLOOKUP(A63,'Group Condition'!$A$2:$B$88,2,FALSE)</f>
        <v>70</v>
      </c>
      <c r="C63" s="3" t="s">
        <v>161</v>
      </c>
      <c r="D63">
        <v>1.7700000000000001E-3</v>
      </c>
      <c r="E63">
        <v>1.7700000000000001E-3</v>
      </c>
      <c r="F63" s="7" t="str">
        <f>VLOOKUP(A63,'Group Condition'!$A$2:$K$88,9,FALSE)</f>
        <v>X</v>
      </c>
      <c r="H63"/>
      <c r="Q63">
        <f>VLOOKUP(A63,[3]mQ!$A$1:$D$78,3,FALSE)</f>
        <v>1.7700000000000001E-3</v>
      </c>
      <c r="R63">
        <f>VLOOKUP(A63,[3]mQ!$A$1:$D$78,4,FALSE)</f>
        <v>1.7700000000000001E-3</v>
      </c>
      <c r="S63">
        <f t="shared" si="5"/>
        <v>1</v>
      </c>
      <c r="T63">
        <f>VLOOKUP($A63,[4]mQ!$A$1:$D$78,3,FALSE)</f>
        <v>1.7700000000000001E-3</v>
      </c>
      <c r="U63">
        <f>VLOOKUP($A63,[4]mQ!$A$1:$D$78,4,FALSE)</f>
        <v>1.7700000000000001E-3</v>
      </c>
    </row>
    <row r="64" spans="1:29" ht="16.2" thickBot="1" x14ac:dyDescent="0.35">
      <c r="A64" s="7" t="s">
        <v>73</v>
      </c>
      <c r="B64" s="17">
        <f>VLOOKUP(A64,'Group Condition'!$A$2:$B$88,2,FALSE)</f>
        <v>71</v>
      </c>
      <c r="C64" s="3" t="s">
        <v>162</v>
      </c>
      <c r="D64">
        <v>1.7700000000000001E-3</v>
      </c>
      <c r="E64">
        <v>1.7700000000000001E-3</v>
      </c>
      <c r="F64" s="7" t="str">
        <f>VLOOKUP(A64,'Group Condition'!$A$2:$K$88,9,FALSE)</f>
        <v>X</v>
      </c>
      <c r="H64"/>
      <c r="M64">
        <v>2.5000000000000001E-3</v>
      </c>
      <c r="N64">
        <v>2.5000000000000001E-3</v>
      </c>
      <c r="Q64">
        <f>VLOOKUP(A64,[3]mQ!$A$1:$D$78,3,FALSE)</f>
        <v>1.7700000000000001E-3</v>
      </c>
      <c r="R64">
        <f>VLOOKUP(A64,[3]mQ!$A$1:$D$78,4,FALSE)</f>
        <v>1.7700000000000001E-3</v>
      </c>
      <c r="S64">
        <f t="shared" si="5"/>
        <v>1</v>
      </c>
      <c r="T64">
        <f>VLOOKUP($A64,[4]mQ!$A$1:$D$78,3,FALSE)</f>
        <v>1.7700000000000001E-3</v>
      </c>
      <c r="U64">
        <f>VLOOKUP($A64,[4]mQ!$A$1:$D$78,4,FALSE)</f>
        <v>1.7700000000000001E-3</v>
      </c>
    </row>
  </sheetData>
  <autoFilter ref="A1:Y1">
    <sortState ref="A2:Y64">
      <sortCondition ref="B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E45" sqref="E45"/>
    </sheetView>
  </sheetViews>
  <sheetFormatPr defaultRowHeight="14.4" x14ac:dyDescent="0.3"/>
  <cols>
    <col min="2" max="2" width="17.6640625" bestFit="1" customWidth="1"/>
    <col min="3" max="3" width="11.5546875" bestFit="1" customWidth="1"/>
    <col min="4" max="4" width="15.6640625" style="14" bestFit="1" customWidth="1"/>
    <col min="5" max="5" width="17.5546875" bestFit="1" customWidth="1"/>
    <col min="6" max="6" width="17.5546875" customWidth="1"/>
  </cols>
  <sheetData>
    <row r="1" spans="1:7" x14ac:dyDescent="0.3">
      <c r="A1" t="s">
        <v>90</v>
      </c>
      <c r="B1" t="s">
        <v>386</v>
      </c>
      <c r="C1" t="s">
        <v>387</v>
      </c>
      <c r="D1" s="14" t="s">
        <v>388</v>
      </c>
      <c r="E1" t="s">
        <v>389</v>
      </c>
      <c r="F1" t="s">
        <v>393</v>
      </c>
      <c r="G1" t="s">
        <v>391</v>
      </c>
    </row>
    <row r="2" spans="1:7" x14ac:dyDescent="0.3">
      <c r="A2" t="s">
        <v>10</v>
      </c>
      <c r="B2">
        <v>2.93</v>
      </c>
      <c r="C2">
        <v>20</v>
      </c>
      <c r="D2" s="14">
        <v>1.77544266</v>
      </c>
      <c r="E2">
        <v>2.93</v>
      </c>
      <c r="F2" s="25">
        <f>VLOOKUP(A2,[5]init_scalar_v6536_NewCatch!$A$2:$D$90,4,FALSE)</f>
        <v>8.8772132989999992</v>
      </c>
      <c r="G2" t="str">
        <f>IF(F2=B2,"","X")</f>
        <v>X</v>
      </c>
    </row>
    <row r="3" spans="1:7" x14ac:dyDescent="0.3">
      <c r="A3" t="s">
        <v>9</v>
      </c>
      <c r="B3">
        <v>373.37</v>
      </c>
      <c r="C3">
        <v>373.37</v>
      </c>
      <c r="D3" s="14">
        <v>0.31174581600000001</v>
      </c>
      <c r="E3">
        <v>373.37</v>
      </c>
      <c r="F3" s="25">
        <f>VLOOKUP(A3,[5]init_scalar_v6536_NewCatch!$A$2:$D$90,4,FALSE)</f>
        <v>15.58729078</v>
      </c>
      <c r="G3" t="str">
        <f t="shared" ref="G3:G66" si="0">IF(F3=B3,"","X")</f>
        <v>X</v>
      </c>
    </row>
    <row r="4" spans="1:7" x14ac:dyDescent="0.3">
      <c r="A4" t="s">
        <v>11</v>
      </c>
      <c r="B4">
        <v>1</v>
      </c>
      <c r="C4">
        <v>5</v>
      </c>
      <c r="D4" s="14">
        <v>0.66820709099999998</v>
      </c>
      <c r="E4">
        <v>1</v>
      </c>
      <c r="F4" s="25">
        <f>VLOOKUP(A4,[5]init_scalar_v6536_NewCatch!$A$2:$D$90,4,FALSE)</f>
        <v>4.7056837390000004</v>
      </c>
      <c r="G4" t="str">
        <f t="shared" si="0"/>
        <v>X</v>
      </c>
    </row>
    <row r="5" spans="1:7" x14ac:dyDescent="0.3">
      <c r="A5" t="s">
        <v>12</v>
      </c>
      <c r="B5">
        <v>1.46</v>
      </c>
      <c r="C5">
        <v>5</v>
      </c>
      <c r="D5" s="14">
        <v>1.4523414320000001</v>
      </c>
      <c r="E5">
        <v>1.46</v>
      </c>
      <c r="F5" s="25">
        <f>VLOOKUP(A5,[5]init_scalar_v6536_NewCatch!$A$2:$D$90,4,FALSE)</f>
        <v>8.2990938990000007</v>
      </c>
      <c r="G5" t="str">
        <f t="shared" si="0"/>
        <v>X</v>
      </c>
    </row>
    <row r="6" spans="1:7" x14ac:dyDescent="0.3">
      <c r="A6" t="s">
        <v>13</v>
      </c>
      <c r="B6">
        <v>1.93</v>
      </c>
      <c r="C6">
        <v>5</v>
      </c>
      <c r="D6" s="14">
        <v>1.3269028430000001</v>
      </c>
      <c r="E6">
        <v>1.93</v>
      </c>
      <c r="F6" s="25">
        <f>VLOOKUP(A6,[5]init_scalar_v6536_NewCatch!$A$2:$D$90,4,FALSE)</f>
        <v>4.9696735710000004</v>
      </c>
      <c r="G6" t="str">
        <f t="shared" si="0"/>
        <v>X</v>
      </c>
    </row>
    <row r="7" spans="1:7" x14ac:dyDescent="0.3">
      <c r="A7" t="s">
        <v>14</v>
      </c>
      <c r="B7">
        <v>1.92</v>
      </c>
      <c r="C7">
        <v>10</v>
      </c>
      <c r="D7" s="14">
        <v>5.3441969130000002</v>
      </c>
      <c r="E7">
        <v>1.92</v>
      </c>
      <c r="F7" s="25">
        <f>VLOOKUP(A7,[5]init_scalar_v6536_NewCatch!$A$2:$D$90,4,FALSE)</f>
        <v>26.855260869999999</v>
      </c>
      <c r="G7" t="str">
        <f t="shared" si="0"/>
        <v>X</v>
      </c>
    </row>
    <row r="8" spans="1:7" x14ac:dyDescent="0.3">
      <c r="A8" t="s">
        <v>15</v>
      </c>
      <c r="B8">
        <v>1.05</v>
      </c>
      <c r="C8">
        <v>2</v>
      </c>
      <c r="D8" s="14">
        <v>4.1104557350000004</v>
      </c>
      <c r="E8">
        <v>1.05</v>
      </c>
      <c r="F8" s="25">
        <f>VLOOKUP(A8,[5]init_scalar_v6536_NewCatch!$A$2:$D$90,4,FALSE)</f>
        <v>15.394965300000001</v>
      </c>
      <c r="G8" t="str">
        <f t="shared" si="0"/>
        <v>X</v>
      </c>
    </row>
    <row r="9" spans="1:7" x14ac:dyDescent="0.3">
      <c r="A9" t="s">
        <v>16</v>
      </c>
      <c r="B9">
        <v>2.44</v>
      </c>
      <c r="C9">
        <v>20</v>
      </c>
      <c r="D9" s="14">
        <v>0.55648017100000002</v>
      </c>
      <c r="E9">
        <v>2.44</v>
      </c>
      <c r="F9" s="25">
        <f>VLOOKUP(A9,[5]init_scalar_v6536_NewCatch!$A$2:$D$90,4,FALSE)</f>
        <v>2.0841953969999998</v>
      </c>
      <c r="G9" t="str">
        <f t="shared" si="0"/>
        <v>X</v>
      </c>
    </row>
    <row r="10" spans="1:7" x14ac:dyDescent="0.3">
      <c r="A10" t="s">
        <v>17</v>
      </c>
      <c r="B10">
        <v>2.04</v>
      </c>
      <c r="C10">
        <v>2.04</v>
      </c>
      <c r="D10" s="14">
        <v>1.067441501</v>
      </c>
      <c r="E10">
        <v>2.04</v>
      </c>
      <c r="F10" s="25">
        <f>VLOOKUP(A10,[5]init_scalar_v6536_NewCatch!$A$2:$D$90,4,FALSE)</f>
        <v>3.9979082419999998</v>
      </c>
      <c r="G10" t="str">
        <f t="shared" si="0"/>
        <v>X</v>
      </c>
    </row>
    <row r="11" spans="1:7" x14ac:dyDescent="0.3">
      <c r="A11" t="s">
        <v>8</v>
      </c>
      <c r="B11">
        <v>2.85</v>
      </c>
      <c r="C11">
        <v>2.85</v>
      </c>
      <c r="D11" s="14">
        <v>4.897454776</v>
      </c>
      <c r="E11">
        <v>2.85</v>
      </c>
      <c r="F11" s="25">
        <f>VLOOKUP(A11,[5]init_scalar_v6536_NewCatch!$A$2:$D$90,4,FALSE)</f>
        <v>24.610325509999999</v>
      </c>
      <c r="G11" t="str">
        <f t="shared" si="0"/>
        <v>X</v>
      </c>
    </row>
    <row r="12" spans="1:7" x14ac:dyDescent="0.3">
      <c r="A12" t="s">
        <v>4</v>
      </c>
      <c r="B12">
        <v>2.11</v>
      </c>
      <c r="C12">
        <v>5</v>
      </c>
      <c r="D12" s="14">
        <v>1.734532237</v>
      </c>
      <c r="E12">
        <v>2.11</v>
      </c>
      <c r="F12" s="25">
        <f>VLOOKUP(A12,[5]init_scalar_v6536_NewCatch!$A$2:$D$90,4,FALSE)</f>
        <v>6.4963754189999996</v>
      </c>
      <c r="G12" t="str">
        <f t="shared" si="0"/>
        <v>X</v>
      </c>
    </row>
    <row r="13" spans="1:7" x14ac:dyDescent="0.3">
      <c r="A13" t="s">
        <v>18</v>
      </c>
      <c r="B13">
        <v>0.11</v>
      </c>
      <c r="C13">
        <v>0.11</v>
      </c>
      <c r="D13" s="14">
        <v>9.2582215999999995E-2</v>
      </c>
      <c r="E13">
        <v>1</v>
      </c>
      <c r="F13" s="25">
        <f>VLOOKUP(A13,[5]init_scalar_v6536_NewCatch!$A$2:$D$90,4,FALSE)</f>
        <v>0.34674987200000001</v>
      </c>
      <c r="G13" t="str">
        <f t="shared" si="0"/>
        <v>X</v>
      </c>
    </row>
    <row r="14" spans="1:7" x14ac:dyDescent="0.3">
      <c r="A14" t="s">
        <v>6</v>
      </c>
      <c r="B14">
        <v>0.27</v>
      </c>
      <c r="C14">
        <v>2</v>
      </c>
      <c r="D14" s="14">
        <v>0.27</v>
      </c>
      <c r="E14">
        <v>1</v>
      </c>
      <c r="F14" s="25">
        <f>VLOOKUP(A14,[5]init_scalar_v6536_NewCatch!$A$2:$D$90,4,FALSE)</f>
        <v>0.27</v>
      </c>
      <c r="G14" t="str">
        <f t="shared" si="0"/>
        <v/>
      </c>
    </row>
    <row r="15" spans="1:7" x14ac:dyDescent="0.3">
      <c r="A15" t="s">
        <v>19</v>
      </c>
      <c r="B15">
        <v>3.42</v>
      </c>
      <c r="C15">
        <v>3.42</v>
      </c>
      <c r="D15" s="14">
        <v>0.98502571500000002</v>
      </c>
      <c r="E15">
        <v>3.42</v>
      </c>
      <c r="F15" s="25">
        <f>VLOOKUP(A15,[5]init_scalar_v6536_NewCatch!$A$2:$D$90,4,FALSE)</f>
        <v>5.6287183719999998</v>
      </c>
      <c r="G15" t="str">
        <f t="shared" si="0"/>
        <v>X</v>
      </c>
    </row>
    <row r="16" spans="1:7" x14ac:dyDescent="0.3">
      <c r="A16" t="s">
        <v>20</v>
      </c>
      <c r="B16">
        <v>0.22</v>
      </c>
      <c r="C16">
        <v>10</v>
      </c>
      <c r="D16" s="14">
        <v>1.166763038</v>
      </c>
      <c r="E16">
        <v>1</v>
      </c>
      <c r="F16" s="25">
        <f>VLOOKUP(A16,[5]init_scalar_v6536_NewCatch!$A$2:$D$90,4,FALSE)</f>
        <v>6.6672173600000004</v>
      </c>
      <c r="G16" t="str">
        <f t="shared" si="0"/>
        <v>X</v>
      </c>
    </row>
    <row r="17" spans="1:7" x14ac:dyDescent="0.3">
      <c r="A17" t="s">
        <v>21</v>
      </c>
      <c r="B17">
        <v>0.6</v>
      </c>
      <c r="C17">
        <v>0.6</v>
      </c>
      <c r="D17" s="14">
        <v>10.59455635</v>
      </c>
      <c r="E17">
        <v>1</v>
      </c>
      <c r="F17" s="25">
        <f>VLOOKUP(A17,[5]init_scalar_v6536_NewCatch!$A$2:$D$90,4,FALSE)</f>
        <v>60.540321980000002</v>
      </c>
      <c r="G17" t="str">
        <f t="shared" si="0"/>
        <v>X</v>
      </c>
    </row>
    <row r="18" spans="1:7" x14ac:dyDescent="0.3">
      <c r="A18" t="s">
        <v>22</v>
      </c>
      <c r="B18">
        <v>1</v>
      </c>
      <c r="C18">
        <v>5</v>
      </c>
      <c r="D18" s="14">
        <v>12.655736539999999</v>
      </c>
      <c r="E18">
        <v>1</v>
      </c>
      <c r="F18" s="25">
        <f>VLOOKUP(A18,[5]init_scalar_v6536_NewCatch!$A$2:$D$90,4,FALSE)</f>
        <v>72.318494520000002</v>
      </c>
      <c r="G18" t="str">
        <f t="shared" si="0"/>
        <v>X</v>
      </c>
    </row>
    <row r="19" spans="1:7" x14ac:dyDescent="0.3">
      <c r="A19" t="s">
        <v>23</v>
      </c>
      <c r="B19">
        <v>0.06</v>
      </c>
      <c r="C19">
        <v>0.06</v>
      </c>
      <c r="D19" s="14">
        <v>0.200456201</v>
      </c>
      <c r="E19">
        <v>1</v>
      </c>
      <c r="F19" s="25">
        <f>VLOOKUP(A19,[5]init_scalar_v6536_NewCatch!$A$2:$D$90,4,FALSE)</f>
        <v>1.2528512570000001</v>
      </c>
      <c r="G19" t="str">
        <f t="shared" si="0"/>
        <v>X</v>
      </c>
    </row>
    <row r="20" spans="1:7" x14ac:dyDescent="0.3">
      <c r="A20" t="s">
        <v>5</v>
      </c>
      <c r="B20">
        <v>0.91</v>
      </c>
      <c r="C20">
        <v>0.91</v>
      </c>
      <c r="D20" s="14">
        <v>2.509585521</v>
      </c>
      <c r="E20">
        <v>1</v>
      </c>
      <c r="F20" s="25">
        <f>VLOOKUP(A20,[5]init_scalar_v6536_NewCatch!$A$2:$D$90,4,FALSE)</f>
        <v>125.479276</v>
      </c>
      <c r="G20" t="str">
        <f t="shared" si="0"/>
        <v>X</v>
      </c>
    </row>
    <row r="21" spans="1:7" x14ac:dyDescent="0.3">
      <c r="A21" t="s">
        <v>24</v>
      </c>
      <c r="B21">
        <v>1</v>
      </c>
      <c r="C21">
        <v>5</v>
      </c>
      <c r="D21" s="14">
        <v>0.370574297</v>
      </c>
      <c r="E21">
        <v>1</v>
      </c>
      <c r="F21" s="25">
        <f>VLOOKUP(A21,[5]init_scalar_v6536_NewCatch!$A$2:$D$90,4,FALSE)</f>
        <v>1.8621823959999999</v>
      </c>
      <c r="G21" t="str">
        <f t="shared" si="0"/>
        <v>X</v>
      </c>
    </row>
    <row r="22" spans="1:7" x14ac:dyDescent="0.3">
      <c r="A22" t="s">
        <v>25</v>
      </c>
      <c r="B22">
        <v>1.17</v>
      </c>
      <c r="C22">
        <v>20</v>
      </c>
      <c r="D22" s="14">
        <v>6.0137649999999999E-3</v>
      </c>
      <c r="E22">
        <v>1.17</v>
      </c>
      <c r="F22" s="25">
        <f>VLOOKUP(A22,[5]init_scalar_v6536_NewCatch!$A$2:$D$90,4,FALSE)</f>
        <v>0.120275307</v>
      </c>
      <c r="G22" t="str">
        <f t="shared" si="0"/>
        <v>X</v>
      </c>
    </row>
    <row r="23" spans="1:7" x14ac:dyDescent="0.3">
      <c r="A23" t="s">
        <v>26</v>
      </c>
      <c r="B23">
        <v>0.15</v>
      </c>
      <c r="C23">
        <v>0.15</v>
      </c>
      <c r="D23" s="14">
        <v>0.49969355199999999</v>
      </c>
      <c r="E23">
        <v>1</v>
      </c>
      <c r="F23" s="25">
        <f>VLOOKUP(A23,[5]init_scalar_v6536_NewCatch!$A$2:$D$90,4,FALSE)</f>
        <v>2.8553917279999999</v>
      </c>
      <c r="G23" t="str">
        <f t="shared" si="0"/>
        <v>X</v>
      </c>
    </row>
    <row r="24" spans="1:7" x14ac:dyDescent="0.3">
      <c r="A24" t="s">
        <v>7</v>
      </c>
      <c r="B24">
        <v>2.38</v>
      </c>
      <c r="C24">
        <v>2.38</v>
      </c>
      <c r="D24" s="14">
        <v>1.9313962140000001</v>
      </c>
      <c r="E24">
        <v>2.38</v>
      </c>
      <c r="F24" s="25">
        <f>VLOOKUP(A24,[5]init_scalar_v6536_NewCatch!$A$2:$D$90,4,FALSE)</f>
        <v>13.60138179</v>
      </c>
      <c r="G24" t="str">
        <f t="shared" si="0"/>
        <v>X</v>
      </c>
    </row>
    <row r="25" spans="1:7" x14ac:dyDescent="0.3">
      <c r="A25" t="s">
        <v>27</v>
      </c>
      <c r="B25">
        <v>1</v>
      </c>
      <c r="C25">
        <v>1</v>
      </c>
      <c r="D25" s="14">
        <v>0.64901503699999996</v>
      </c>
      <c r="E25">
        <v>1</v>
      </c>
      <c r="F25" s="25">
        <f>VLOOKUP(A25,[5]init_scalar_v6536_NewCatch!$A$2:$D$90,4,FALSE)</f>
        <v>4.5705284319999997</v>
      </c>
      <c r="G25" t="str">
        <f t="shared" si="0"/>
        <v>X</v>
      </c>
    </row>
    <row r="26" spans="1:7" x14ac:dyDescent="0.3">
      <c r="A26" t="s">
        <v>28</v>
      </c>
      <c r="B26">
        <v>1.57</v>
      </c>
      <c r="C26">
        <v>1.57</v>
      </c>
      <c r="D26" s="14">
        <v>2.2123829700000002</v>
      </c>
      <c r="E26">
        <v>1.57</v>
      </c>
      <c r="F26" s="25">
        <f>VLOOKUP(A26,[5]init_scalar_v6536_NewCatch!$A$2:$D$90,4,FALSE)</f>
        <v>15.580161759999999</v>
      </c>
      <c r="G26" t="str">
        <f t="shared" si="0"/>
        <v>X</v>
      </c>
    </row>
    <row r="27" spans="1:7" x14ac:dyDescent="0.3">
      <c r="A27" t="s">
        <v>29</v>
      </c>
      <c r="B27">
        <v>2.0499999999999998</v>
      </c>
      <c r="C27">
        <v>2.0499999999999998</v>
      </c>
      <c r="D27" s="14">
        <v>0.57444281500000005</v>
      </c>
      <c r="E27">
        <v>2.0499999999999998</v>
      </c>
      <c r="F27" s="25">
        <f>VLOOKUP(A27,[5]init_scalar_v6536_NewCatch!$A$2:$D$90,4,FALSE)</f>
        <v>4.0453719340000003</v>
      </c>
      <c r="G27" t="str">
        <f t="shared" si="0"/>
        <v>X</v>
      </c>
    </row>
    <row r="28" spans="1:7" x14ac:dyDescent="0.3">
      <c r="A28" t="s">
        <v>30</v>
      </c>
      <c r="B28">
        <v>1.98</v>
      </c>
      <c r="C28">
        <v>1.98</v>
      </c>
      <c r="D28" s="14">
        <v>2.2832205289999998</v>
      </c>
      <c r="E28">
        <v>1.98</v>
      </c>
      <c r="F28" s="25">
        <f>VLOOKUP(A28,[5]init_scalar_v6536_NewCatch!$A$2:$D$90,4,FALSE)</f>
        <v>11.47346999</v>
      </c>
      <c r="G28" t="str">
        <f t="shared" si="0"/>
        <v>X</v>
      </c>
    </row>
    <row r="29" spans="1:7" x14ac:dyDescent="0.3">
      <c r="A29" t="s">
        <v>31</v>
      </c>
      <c r="B29">
        <v>1.93</v>
      </c>
      <c r="C29">
        <v>5</v>
      </c>
      <c r="D29" s="14">
        <v>5.3406900369999999</v>
      </c>
      <c r="E29">
        <v>1.93</v>
      </c>
      <c r="F29" s="25">
        <f>VLOOKUP(A29,[5]init_scalar_v6536_NewCatch!$A$2:$D$90,4,FALSE)</f>
        <v>36.832345089999997</v>
      </c>
      <c r="G29" t="str">
        <f t="shared" si="0"/>
        <v>X</v>
      </c>
    </row>
    <row r="30" spans="1:7" x14ac:dyDescent="0.3">
      <c r="A30" t="s">
        <v>32</v>
      </c>
      <c r="B30">
        <v>2.0699999999999998</v>
      </c>
      <c r="C30">
        <v>20</v>
      </c>
      <c r="D30" s="14">
        <v>12.28103226</v>
      </c>
      <c r="E30">
        <v>2.0699999999999998</v>
      </c>
      <c r="F30" s="25">
        <f>VLOOKUP(A30,[5]init_scalar_v6536_NewCatch!$A$2:$D$90,4,FALSE)</f>
        <v>81.873548409999998</v>
      </c>
      <c r="G30" t="str">
        <f t="shared" si="0"/>
        <v>X</v>
      </c>
    </row>
    <row r="31" spans="1:7" x14ac:dyDescent="0.3">
      <c r="A31" t="s">
        <v>33</v>
      </c>
      <c r="B31">
        <v>2.2999999999999998</v>
      </c>
      <c r="C31">
        <v>20</v>
      </c>
      <c r="D31" s="14">
        <v>2.064022891</v>
      </c>
      <c r="E31">
        <v>2.2999999999999998</v>
      </c>
      <c r="F31" s="25">
        <f>VLOOKUP(A31,[5]init_scalar_v6536_NewCatch!$A$2:$D$90,4,FALSE)</f>
        <v>13.99337553</v>
      </c>
      <c r="G31" t="str">
        <f t="shared" si="0"/>
        <v>X</v>
      </c>
    </row>
    <row r="32" spans="1:7" x14ac:dyDescent="0.3">
      <c r="A32" t="s">
        <v>3</v>
      </c>
      <c r="B32">
        <v>17.12</v>
      </c>
      <c r="C32">
        <v>60</v>
      </c>
      <c r="D32" s="14">
        <v>1.140491208</v>
      </c>
      <c r="E32">
        <v>17.12</v>
      </c>
      <c r="F32" s="25">
        <f>VLOOKUP(A32,[5]init_scalar_v6536_NewCatch!$A$2:$D$90,4,FALSE)</f>
        <v>3.4146443350000002</v>
      </c>
      <c r="G32" t="str">
        <f t="shared" si="0"/>
        <v>X</v>
      </c>
    </row>
    <row r="33" spans="1:7" x14ac:dyDescent="0.3">
      <c r="A33" t="s">
        <v>34</v>
      </c>
      <c r="B33">
        <v>2.41</v>
      </c>
      <c r="C33">
        <v>2.41</v>
      </c>
      <c r="D33" s="14">
        <v>0.20993762999999999</v>
      </c>
      <c r="E33">
        <v>2.41</v>
      </c>
      <c r="F33" s="25">
        <f>VLOOKUP(A33,[5]init_scalar_v6536_NewCatch!$A$2:$D$90,4,FALSE)</f>
        <v>1.3995842030000001</v>
      </c>
      <c r="G33" t="str">
        <f t="shared" si="0"/>
        <v>X</v>
      </c>
    </row>
    <row r="34" spans="1:7" x14ac:dyDescent="0.3">
      <c r="A34" t="s">
        <v>35</v>
      </c>
      <c r="B34">
        <v>3.9999999999999998E-6</v>
      </c>
      <c r="C34">
        <v>100</v>
      </c>
      <c r="D34" s="14">
        <v>3.6347599999999997E-5</v>
      </c>
      <c r="E34">
        <v>1</v>
      </c>
      <c r="F34" s="25">
        <f>VLOOKUP(A34,[5]init_scalar_v6536_NewCatch!$A$2:$D$90,4,FALSE)</f>
        <v>2.07701E-4</v>
      </c>
      <c r="G34" t="str">
        <f t="shared" si="0"/>
        <v>X</v>
      </c>
    </row>
    <row r="35" spans="1:7" x14ac:dyDescent="0.3">
      <c r="A35" t="s">
        <v>36</v>
      </c>
      <c r="B35">
        <v>1.61</v>
      </c>
      <c r="C35">
        <v>10</v>
      </c>
      <c r="D35" s="14">
        <v>256.822384</v>
      </c>
      <c r="E35">
        <v>1.61</v>
      </c>
      <c r="F35" s="25">
        <f>VLOOKUP(A35,[5]init_scalar_v6536_NewCatch!$A$2:$D$90,4,FALSE)</f>
        <v>1712.1492270000001</v>
      </c>
      <c r="G35" t="str">
        <f t="shared" si="0"/>
        <v>X</v>
      </c>
    </row>
    <row r="36" spans="1:7" x14ac:dyDescent="0.3">
      <c r="A36" t="s">
        <v>37</v>
      </c>
      <c r="B36">
        <v>8.9999999999999998E-4</v>
      </c>
      <c r="C36">
        <v>1</v>
      </c>
      <c r="D36" s="14">
        <v>1.45415E-4</v>
      </c>
      <c r="E36">
        <v>1</v>
      </c>
      <c r="F36" s="25">
        <f>VLOOKUP(A36,[5]init_scalar_v6536_NewCatch!$A$2:$D$90,4,FALSE)</f>
        <v>8.30943E-4</v>
      </c>
      <c r="G36" t="str">
        <f t="shared" si="0"/>
        <v>X</v>
      </c>
    </row>
    <row r="37" spans="1:7" x14ac:dyDescent="0.3">
      <c r="A37" t="s">
        <v>38</v>
      </c>
      <c r="B37">
        <v>2.42</v>
      </c>
      <c r="C37">
        <v>10</v>
      </c>
      <c r="D37" s="14">
        <v>0.83665756199999997</v>
      </c>
      <c r="E37">
        <v>2.42</v>
      </c>
      <c r="F37" s="25">
        <f>VLOOKUP(A37,[5]init_scalar_v6536_NewCatch!$A$2:$D$90,4,FALSE)</f>
        <v>5.5777170800000002</v>
      </c>
      <c r="G37" t="str">
        <f t="shared" si="0"/>
        <v>X</v>
      </c>
    </row>
    <row r="38" spans="1:7" x14ac:dyDescent="0.3">
      <c r="A38" t="s">
        <v>39</v>
      </c>
      <c r="B38">
        <v>3.05</v>
      </c>
      <c r="C38">
        <v>3.05</v>
      </c>
      <c r="D38" s="14">
        <v>3.05</v>
      </c>
      <c r="E38">
        <v>3.05</v>
      </c>
      <c r="F38" s="25">
        <f>VLOOKUP(A38,[5]init_scalar_v6536_NewCatch!$A$2:$D$90,4,FALSE)</f>
        <v>3.05</v>
      </c>
      <c r="G38" t="str">
        <f t="shared" si="0"/>
        <v/>
      </c>
    </row>
    <row r="39" spans="1:7" x14ac:dyDescent="0.3">
      <c r="A39" t="s">
        <v>40</v>
      </c>
      <c r="B39">
        <v>2.9999999999999997E-4</v>
      </c>
      <c r="C39">
        <v>2.9999999999999997E-4</v>
      </c>
      <c r="D39" s="14">
        <v>3.29617E-5</v>
      </c>
      <c r="E39">
        <v>1</v>
      </c>
      <c r="F39" s="25">
        <f>VLOOKUP(A39,[5]init_scalar_v6536_NewCatch!$A$2:$D$90,4,FALSE)</f>
        <v>1.88352E-4</v>
      </c>
      <c r="G39" t="str">
        <f t="shared" si="0"/>
        <v>X</v>
      </c>
    </row>
    <row r="40" spans="1:7" x14ac:dyDescent="0.3">
      <c r="A40" t="s">
        <v>41</v>
      </c>
      <c r="B40">
        <v>0.7</v>
      </c>
      <c r="C40">
        <v>0.7</v>
      </c>
      <c r="D40" s="14">
        <v>0.32278096899999997</v>
      </c>
      <c r="E40">
        <v>0.7</v>
      </c>
      <c r="F40" s="25">
        <f>VLOOKUP(A40,[5]init_scalar_v6536_NewCatch!$A$2:$D$90,4,FALSE)</f>
        <v>1.844462681</v>
      </c>
      <c r="G40" t="str">
        <f t="shared" si="0"/>
        <v>X</v>
      </c>
    </row>
    <row r="41" spans="1:7" x14ac:dyDescent="0.3">
      <c r="A41" t="s">
        <v>42</v>
      </c>
      <c r="B41">
        <v>1.65</v>
      </c>
      <c r="C41">
        <v>1.65</v>
      </c>
      <c r="D41" s="14">
        <v>0.86555037700000004</v>
      </c>
      <c r="E41">
        <v>1.65</v>
      </c>
      <c r="F41" s="25">
        <f>VLOOKUP(A41,[5]init_scalar_v6536_NewCatch!$A$2:$D$90,4,FALSE)</f>
        <v>4.3494993800000001</v>
      </c>
      <c r="G41" t="str">
        <f t="shared" si="0"/>
        <v>X</v>
      </c>
    </row>
    <row r="42" spans="1:7" x14ac:dyDescent="0.3">
      <c r="A42" t="s">
        <v>43</v>
      </c>
      <c r="B42">
        <v>1</v>
      </c>
      <c r="C42">
        <v>5</v>
      </c>
      <c r="D42" s="14">
        <v>0.43036434899999998</v>
      </c>
      <c r="E42">
        <v>1</v>
      </c>
      <c r="F42" s="25">
        <f>VLOOKUP(A42,[5]init_scalar_v6536_NewCatch!$A$2:$D$90,4,FALSE)</f>
        <v>1.611851495</v>
      </c>
      <c r="G42" t="str">
        <f t="shared" si="0"/>
        <v>X</v>
      </c>
    </row>
    <row r="43" spans="1:7" x14ac:dyDescent="0.3">
      <c r="A43" t="s">
        <v>44</v>
      </c>
      <c r="B43">
        <v>2.9</v>
      </c>
      <c r="C43">
        <v>2.9</v>
      </c>
      <c r="D43" s="14">
        <v>5.0645310009999998</v>
      </c>
      <c r="E43">
        <v>2.9</v>
      </c>
      <c r="F43" s="25">
        <f>VLOOKUP(A43,[5]init_scalar_v6536_NewCatch!$A$2:$D$90,4,FALSE)</f>
        <v>25.449904530000001</v>
      </c>
      <c r="G43" t="str">
        <f t="shared" si="0"/>
        <v>X</v>
      </c>
    </row>
    <row r="44" spans="1:7" x14ac:dyDescent="0.3">
      <c r="A44" t="s">
        <v>45</v>
      </c>
      <c r="B44">
        <v>1.67</v>
      </c>
      <c r="C44">
        <v>1.67</v>
      </c>
      <c r="D44" s="14">
        <v>2.1778619460000002</v>
      </c>
      <c r="E44">
        <v>1.67</v>
      </c>
      <c r="F44" s="25">
        <f>VLOOKUP(A44,[5]init_scalar_v6536_NewCatch!$A$2:$D$90,4,FALSE)</f>
        <v>10.94402988</v>
      </c>
      <c r="G44" t="str">
        <f t="shared" si="0"/>
        <v>X</v>
      </c>
    </row>
    <row r="45" spans="1:7" x14ac:dyDescent="0.3">
      <c r="A45" t="s">
        <v>46</v>
      </c>
      <c r="B45">
        <v>0.03</v>
      </c>
      <c r="C45">
        <v>0.03</v>
      </c>
      <c r="D45" s="14">
        <v>2.4522464000000001E-2</v>
      </c>
      <c r="E45">
        <v>1</v>
      </c>
      <c r="F45" s="25">
        <f>VLOOKUP(A45,[5]init_scalar_v6536_NewCatch!$A$2:$D$90,4,FALSE)</f>
        <v>0.123228464</v>
      </c>
      <c r="G45" t="str">
        <f t="shared" si="0"/>
        <v>X</v>
      </c>
    </row>
    <row r="46" spans="1:7" x14ac:dyDescent="0.3">
      <c r="A46" t="s">
        <v>47</v>
      </c>
      <c r="B46">
        <v>1E-3</v>
      </c>
      <c r="C46">
        <v>1E-3</v>
      </c>
      <c r="D46" s="14">
        <v>7.9351247999999999E-2</v>
      </c>
      <c r="E46">
        <v>1</v>
      </c>
      <c r="F46" s="25">
        <f>VLOOKUP(A46,[5]init_scalar_v6536_NewCatch!$A$2:$D$90,4,FALSE)</f>
        <v>0.45343570100000002</v>
      </c>
      <c r="G46" t="str">
        <f t="shared" si="0"/>
        <v>X</v>
      </c>
    </row>
    <row r="47" spans="1:7" x14ac:dyDescent="0.3">
      <c r="A47" t="s">
        <v>48</v>
      </c>
      <c r="B47">
        <v>1.7</v>
      </c>
      <c r="C47">
        <v>1.7</v>
      </c>
      <c r="D47" s="14">
        <v>1.7</v>
      </c>
      <c r="E47">
        <v>1.7</v>
      </c>
      <c r="F47" s="25">
        <f>VLOOKUP(A47,[5]init_scalar_v6536_NewCatch!$A$2:$D$90,4,FALSE)</f>
        <v>1.7</v>
      </c>
      <c r="G47" t="str">
        <f t="shared" si="0"/>
        <v/>
      </c>
    </row>
    <row r="48" spans="1:7" x14ac:dyDescent="0.3">
      <c r="A48" t="s">
        <v>49</v>
      </c>
      <c r="B48">
        <v>0.62</v>
      </c>
      <c r="C48">
        <v>0.62</v>
      </c>
      <c r="D48" s="14">
        <v>1.603811203</v>
      </c>
      <c r="E48">
        <v>1</v>
      </c>
      <c r="F48" s="25">
        <f>VLOOKUP(A48,[5]init_scalar_v6536_NewCatch!$A$2:$D$90,4,FALSE)</f>
        <v>9.1646354429999999</v>
      </c>
      <c r="G48" t="str">
        <f t="shared" si="0"/>
        <v>X</v>
      </c>
    </row>
    <row r="49" spans="1:7" x14ac:dyDescent="0.3">
      <c r="A49" t="s">
        <v>50</v>
      </c>
      <c r="B49">
        <v>0.46</v>
      </c>
      <c r="C49">
        <v>0.46</v>
      </c>
      <c r="D49" s="14">
        <v>4.6585337119999997</v>
      </c>
      <c r="E49">
        <v>1</v>
      </c>
      <c r="F49" s="25">
        <f>VLOOKUP(A49,[5]init_scalar_v6536_NewCatch!$A$2:$D$90,4,FALSE)</f>
        <v>26.620192639999999</v>
      </c>
      <c r="G49" t="str">
        <f t="shared" si="0"/>
        <v>X</v>
      </c>
    </row>
    <row r="50" spans="1:7" x14ac:dyDescent="0.3">
      <c r="A50" t="s">
        <v>51</v>
      </c>
      <c r="B50">
        <v>3.15</v>
      </c>
      <c r="C50">
        <v>3.15</v>
      </c>
      <c r="D50" s="14">
        <v>2.178169526</v>
      </c>
      <c r="E50">
        <v>3.15</v>
      </c>
      <c r="F50" s="25">
        <f>VLOOKUP(A50,[5]init_scalar_v6536_NewCatch!$A$2:$D$90,4,FALSE)</f>
        <v>15.126177269999999</v>
      </c>
      <c r="G50" t="str">
        <f t="shared" si="0"/>
        <v>X</v>
      </c>
    </row>
    <row r="51" spans="1:7" x14ac:dyDescent="0.3">
      <c r="A51" t="s">
        <v>52</v>
      </c>
      <c r="B51">
        <v>2.16</v>
      </c>
      <c r="C51">
        <v>2.16</v>
      </c>
      <c r="D51" s="14">
        <v>1.203088275</v>
      </c>
      <c r="E51">
        <v>2.16</v>
      </c>
      <c r="F51" s="25">
        <f>VLOOKUP(A51,[5]init_scalar_v6536_NewCatch!$A$2:$D$90,4,FALSE)</f>
        <v>8.3547796870000006</v>
      </c>
      <c r="G51" t="str">
        <f t="shared" si="0"/>
        <v>X</v>
      </c>
    </row>
    <row r="52" spans="1:7" x14ac:dyDescent="0.3">
      <c r="A52" t="s">
        <v>53</v>
      </c>
      <c r="B52">
        <v>2.82</v>
      </c>
      <c r="C52">
        <v>2.82</v>
      </c>
      <c r="D52" s="14">
        <v>0.37477792500000001</v>
      </c>
      <c r="E52">
        <v>2.82</v>
      </c>
      <c r="F52" s="25">
        <f>VLOOKUP(A52,[5]init_scalar_v6536_NewCatch!$A$2:$D$90,4,FALSE)</f>
        <v>2.6026244799999998</v>
      </c>
      <c r="G52" t="str">
        <f t="shared" si="0"/>
        <v>X</v>
      </c>
    </row>
    <row r="53" spans="1:7" x14ac:dyDescent="0.3">
      <c r="A53" t="s">
        <v>54</v>
      </c>
      <c r="B53">
        <v>3.17</v>
      </c>
      <c r="C53">
        <v>3.17</v>
      </c>
      <c r="D53" s="14">
        <v>3.17</v>
      </c>
      <c r="E53">
        <v>3.17</v>
      </c>
      <c r="F53" s="25">
        <f>VLOOKUP(A53,[5]init_scalar_v6536_NewCatch!$A$2:$D$90,4,FALSE)</f>
        <v>3.17</v>
      </c>
      <c r="G53" t="str">
        <f t="shared" si="0"/>
        <v/>
      </c>
    </row>
    <row r="54" spans="1:7" x14ac:dyDescent="0.3">
      <c r="A54" t="s">
        <v>55</v>
      </c>
      <c r="B54">
        <v>0.2</v>
      </c>
      <c r="C54">
        <v>0.2</v>
      </c>
      <c r="D54" s="14">
        <v>0.2</v>
      </c>
      <c r="E54">
        <v>1</v>
      </c>
      <c r="F54" s="25">
        <f>VLOOKUP(A54,[5]init_scalar_v6536_NewCatch!$A$2:$D$90,4,FALSE)</f>
        <v>0.2</v>
      </c>
      <c r="G54" t="str">
        <f t="shared" si="0"/>
        <v/>
      </c>
    </row>
    <row r="55" spans="1:7" x14ac:dyDescent="0.3">
      <c r="A55" t="s">
        <v>56</v>
      </c>
      <c r="B55">
        <v>0.69</v>
      </c>
      <c r="C55">
        <v>0.69</v>
      </c>
      <c r="D55" s="14">
        <v>5.2602177680000004</v>
      </c>
      <c r="E55">
        <v>1</v>
      </c>
      <c r="F55" s="25">
        <f>VLOOKUP(A55,[5]init_scalar_v6536_NewCatch!$A$2:$D$90,4,FALSE)</f>
        <v>30.058387249999999</v>
      </c>
      <c r="G55" t="str">
        <f t="shared" si="0"/>
        <v>X</v>
      </c>
    </row>
    <row r="56" spans="1:7" x14ac:dyDescent="0.3">
      <c r="A56" t="s">
        <v>57</v>
      </c>
      <c r="B56">
        <v>0.31</v>
      </c>
      <c r="C56">
        <v>0.31</v>
      </c>
      <c r="D56" s="14">
        <v>0.31</v>
      </c>
      <c r="E56">
        <v>1</v>
      </c>
      <c r="F56" s="25">
        <f>VLOOKUP(A56,[5]init_scalar_v6536_NewCatch!$A$2:$D$90,4,FALSE)</f>
        <v>0.31</v>
      </c>
      <c r="G56" t="str">
        <f t="shared" si="0"/>
        <v/>
      </c>
    </row>
    <row r="57" spans="1:7" x14ac:dyDescent="0.3">
      <c r="A57" t="s">
        <v>58</v>
      </c>
      <c r="B57">
        <v>1.36</v>
      </c>
      <c r="C57">
        <v>1.36</v>
      </c>
      <c r="D57" s="14">
        <v>1.36</v>
      </c>
      <c r="E57">
        <v>1.36</v>
      </c>
      <c r="F57" s="25">
        <f>VLOOKUP(A57,[5]init_scalar_v6536_NewCatch!$A$2:$D$90,4,FALSE)</f>
        <v>1.36</v>
      </c>
      <c r="G57" t="str">
        <f t="shared" si="0"/>
        <v/>
      </c>
    </row>
    <row r="58" spans="1:7" x14ac:dyDescent="0.3">
      <c r="A58" t="s">
        <v>59</v>
      </c>
      <c r="B58">
        <v>2.08</v>
      </c>
      <c r="C58">
        <v>2.08</v>
      </c>
      <c r="D58" s="14">
        <v>2.08</v>
      </c>
      <c r="E58">
        <v>2.08</v>
      </c>
      <c r="F58" s="25">
        <f>VLOOKUP(A58,[5]init_scalar_v6536_NewCatch!$A$2:$D$90,4,FALSE)</f>
        <v>2.08</v>
      </c>
      <c r="G58" t="str">
        <f t="shared" si="0"/>
        <v/>
      </c>
    </row>
    <row r="59" spans="1:7" x14ac:dyDescent="0.3">
      <c r="A59" t="s">
        <v>60</v>
      </c>
      <c r="B59">
        <v>0.02</v>
      </c>
      <c r="C59">
        <v>0.02</v>
      </c>
      <c r="D59" s="14">
        <v>0.02</v>
      </c>
      <c r="E59">
        <v>1</v>
      </c>
      <c r="F59" s="25">
        <f>VLOOKUP(A59,[5]init_scalar_v6536_NewCatch!$A$2:$D$90,4,FALSE)</f>
        <v>0.02</v>
      </c>
      <c r="G59" t="str">
        <f t="shared" si="0"/>
        <v/>
      </c>
    </row>
    <row r="60" spans="1:7" x14ac:dyDescent="0.3">
      <c r="A60" t="s">
        <v>61</v>
      </c>
      <c r="B60">
        <v>3.0000000000000001E-3</v>
      </c>
      <c r="C60">
        <v>3.0000000000000001E-3</v>
      </c>
      <c r="D60" s="14">
        <v>3.0000000000000001E-3</v>
      </c>
      <c r="E60">
        <v>1</v>
      </c>
      <c r="F60" s="25">
        <f>VLOOKUP(A60,[5]init_scalar_v6536_NewCatch!$A$2:$D$90,4,FALSE)</f>
        <v>3.0000000000000001E-3</v>
      </c>
      <c r="G60" t="str">
        <f t="shared" si="0"/>
        <v/>
      </c>
    </row>
    <row r="61" spans="1:7" x14ac:dyDescent="0.3">
      <c r="A61" t="s">
        <v>62</v>
      </c>
      <c r="B61">
        <v>1.98</v>
      </c>
      <c r="C61">
        <v>1.98</v>
      </c>
      <c r="D61" s="14">
        <v>1.98</v>
      </c>
      <c r="E61">
        <v>1.98</v>
      </c>
      <c r="F61" s="25">
        <f>VLOOKUP(A61,[5]init_scalar_v6536_NewCatch!$A$2:$D$90,4,FALSE)</f>
        <v>1.98</v>
      </c>
      <c r="G61" t="str">
        <f t="shared" si="0"/>
        <v/>
      </c>
    </row>
    <row r="62" spans="1:7" x14ac:dyDescent="0.3">
      <c r="A62" t="s">
        <v>63</v>
      </c>
      <c r="B62">
        <v>2.31</v>
      </c>
      <c r="C62">
        <v>2.31</v>
      </c>
      <c r="D62" s="14">
        <v>2.31</v>
      </c>
      <c r="E62">
        <v>2.31</v>
      </c>
      <c r="F62" s="25">
        <f>VLOOKUP(A62,[5]init_scalar_v6536_NewCatch!$A$2:$D$90,4,FALSE)</f>
        <v>2.31</v>
      </c>
      <c r="G62" t="str">
        <f t="shared" si="0"/>
        <v/>
      </c>
    </row>
    <row r="63" spans="1:7" x14ac:dyDescent="0.3">
      <c r="A63" t="s">
        <v>64</v>
      </c>
      <c r="B63">
        <v>0.62</v>
      </c>
      <c r="C63">
        <v>10</v>
      </c>
      <c r="D63" s="14">
        <v>0.62</v>
      </c>
      <c r="E63">
        <v>1</v>
      </c>
      <c r="F63" s="25">
        <f>VLOOKUP(A63,[5]init_scalar_v6536_NewCatch!$A$2:$D$90,4,FALSE)</f>
        <v>0.62</v>
      </c>
      <c r="G63" t="str">
        <f t="shared" si="0"/>
        <v/>
      </c>
    </row>
    <row r="64" spans="1:7" x14ac:dyDescent="0.3">
      <c r="A64" t="s">
        <v>65</v>
      </c>
      <c r="B64">
        <v>0.79</v>
      </c>
      <c r="C64">
        <v>0.79</v>
      </c>
      <c r="D64" s="14">
        <v>0.79</v>
      </c>
      <c r="E64">
        <v>1</v>
      </c>
      <c r="F64" s="25">
        <f>VLOOKUP(A64,[5]init_scalar_v6536_NewCatch!$A$2:$D$90,4,FALSE)</f>
        <v>0.79</v>
      </c>
      <c r="G64" t="str">
        <f t="shared" si="0"/>
        <v/>
      </c>
    </row>
    <row r="65" spans="1:7" x14ac:dyDescent="0.3">
      <c r="A65" t="s">
        <v>66</v>
      </c>
      <c r="B65">
        <v>0.15</v>
      </c>
      <c r="C65">
        <v>0.15</v>
      </c>
      <c r="D65" s="14">
        <v>0.15</v>
      </c>
      <c r="E65">
        <v>1</v>
      </c>
      <c r="F65" s="25">
        <f>VLOOKUP(A65,[5]init_scalar_v6536_NewCatch!$A$2:$D$90,4,FALSE)</f>
        <v>0.15</v>
      </c>
      <c r="G65" t="str">
        <f t="shared" si="0"/>
        <v/>
      </c>
    </row>
    <row r="66" spans="1:7" x14ac:dyDescent="0.3">
      <c r="A66" t="s">
        <v>67</v>
      </c>
      <c r="B66">
        <v>0.16</v>
      </c>
      <c r="C66">
        <v>0.16</v>
      </c>
      <c r="D66" s="14">
        <v>0.16</v>
      </c>
      <c r="E66">
        <v>1</v>
      </c>
      <c r="F66" s="25">
        <f>VLOOKUP(A66,[5]init_scalar_v6536_NewCatch!$A$2:$D$90,4,FALSE)</f>
        <v>0.16</v>
      </c>
      <c r="G66" t="str">
        <f t="shared" si="0"/>
        <v/>
      </c>
    </row>
    <row r="67" spans="1:7" x14ac:dyDescent="0.3">
      <c r="A67" t="s">
        <v>68</v>
      </c>
      <c r="B67">
        <v>1.22</v>
      </c>
      <c r="C67">
        <v>1.22</v>
      </c>
      <c r="D67" s="14">
        <v>1.22</v>
      </c>
      <c r="E67">
        <v>1.22</v>
      </c>
      <c r="F67" s="25">
        <f>VLOOKUP(A67,[5]init_scalar_v6536_NewCatch!$A$2:$D$90,4,FALSE)</f>
        <v>1.22</v>
      </c>
      <c r="G67" t="str">
        <f t="shared" ref="G67:G90" si="1">IF(F67=B67,"","X")</f>
        <v/>
      </c>
    </row>
    <row r="68" spans="1:7" x14ac:dyDescent="0.3">
      <c r="A68" t="s">
        <v>69</v>
      </c>
      <c r="B68">
        <v>3.5</v>
      </c>
      <c r="C68">
        <v>3.5</v>
      </c>
      <c r="D68" s="14">
        <v>3.5</v>
      </c>
      <c r="E68">
        <v>3.5</v>
      </c>
      <c r="F68" s="25">
        <f>VLOOKUP(A68,[5]init_scalar_v6536_NewCatch!$A$2:$D$90,4,FALSE)</f>
        <v>3.5</v>
      </c>
      <c r="G68" t="str">
        <f t="shared" si="1"/>
        <v/>
      </c>
    </row>
    <row r="69" spans="1:7" x14ac:dyDescent="0.3">
      <c r="A69" t="s">
        <v>70</v>
      </c>
      <c r="B69">
        <v>5</v>
      </c>
      <c r="C69">
        <v>3</v>
      </c>
      <c r="D69" s="14">
        <v>5</v>
      </c>
      <c r="E69">
        <v>5</v>
      </c>
      <c r="F69" s="25">
        <f>VLOOKUP(A69,[5]init_scalar_v6536_NewCatch!$A$2:$D$90,4,FALSE)</f>
        <v>5</v>
      </c>
      <c r="G69" t="str">
        <f t="shared" si="1"/>
        <v/>
      </c>
    </row>
    <row r="70" spans="1:7" x14ac:dyDescent="0.3">
      <c r="A70" t="s">
        <v>71</v>
      </c>
      <c r="B70">
        <v>0.9</v>
      </c>
      <c r="C70">
        <v>0.9</v>
      </c>
      <c r="D70" s="14">
        <v>0.9</v>
      </c>
      <c r="E70">
        <v>0.9</v>
      </c>
      <c r="F70" s="25">
        <f>VLOOKUP(A70,[5]init_scalar_v6536_NewCatch!$A$2:$D$90,4,FALSE)</f>
        <v>0.9</v>
      </c>
      <c r="G70" t="str">
        <f t="shared" si="1"/>
        <v/>
      </c>
    </row>
    <row r="71" spans="1:7" x14ac:dyDescent="0.3">
      <c r="A71" t="s">
        <v>72</v>
      </c>
      <c r="B71">
        <v>2.19</v>
      </c>
      <c r="C71">
        <v>2.19</v>
      </c>
      <c r="D71" s="14">
        <v>2.19</v>
      </c>
      <c r="E71">
        <v>2.19</v>
      </c>
      <c r="F71" s="25">
        <f>VLOOKUP(A71,[5]init_scalar_v6536_NewCatch!$A$2:$D$90,4,FALSE)</f>
        <v>2.19</v>
      </c>
      <c r="G71" t="str">
        <f t="shared" si="1"/>
        <v/>
      </c>
    </row>
    <row r="72" spans="1:7" x14ac:dyDescent="0.3">
      <c r="A72" t="s">
        <v>73</v>
      </c>
      <c r="B72">
        <v>1.48</v>
      </c>
      <c r="C72">
        <v>1.48</v>
      </c>
      <c r="D72" s="14">
        <v>1.48</v>
      </c>
      <c r="E72">
        <v>1.48</v>
      </c>
      <c r="F72" s="25">
        <f>VLOOKUP(A72,[5]init_scalar_v6536_NewCatch!$A$2:$D$90,4,FALSE)</f>
        <v>1.48</v>
      </c>
      <c r="G72" t="str">
        <f t="shared" si="1"/>
        <v/>
      </c>
    </row>
    <row r="73" spans="1:7" x14ac:dyDescent="0.3">
      <c r="A73" t="s">
        <v>74</v>
      </c>
      <c r="B73">
        <v>1</v>
      </c>
      <c r="C73">
        <v>1</v>
      </c>
      <c r="D73" s="14">
        <v>1</v>
      </c>
      <c r="E73">
        <v>1</v>
      </c>
      <c r="F73" s="25">
        <f>VLOOKUP(A73,[5]init_scalar_v6536_NewCatch!$A$2:$D$90,4,FALSE)</f>
        <v>1</v>
      </c>
      <c r="G73" t="str">
        <f t="shared" si="1"/>
        <v/>
      </c>
    </row>
    <row r="74" spans="1:7" x14ac:dyDescent="0.3">
      <c r="A74" t="s">
        <v>75</v>
      </c>
      <c r="B74">
        <v>4.8259999999999996</v>
      </c>
      <c r="C74">
        <v>4.8259999999999996</v>
      </c>
      <c r="D74" s="14">
        <v>4.8259999999999996</v>
      </c>
      <c r="E74">
        <v>4.8259999999999996</v>
      </c>
      <c r="F74" s="25">
        <f>VLOOKUP(A74,[5]init_scalar_v6536_NewCatch!$A$2:$D$90,4,FALSE)</f>
        <v>4.8259999999999996</v>
      </c>
      <c r="G74" t="str">
        <f t="shared" si="1"/>
        <v/>
      </c>
    </row>
    <row r="75" spans="1:7" x14ac:dyDescent="0.3">
      <c r="A75" t="s">
        <v>76</v>
      </c>
      <c r="B75">
        <v>1</v>
      </c>
      <c r="C75">
        <v>1</v>
      </c>
      <c r="D75" s="14">
        <v>1</v>
      </c>
      <c r="E75">
        <v>1</v>
      </c>
      <c r="F75" s="25">
        <f>VLOOKUP(A75,[5]init_scalar_v6536_NewCatch!$A$2:$D$90,4,FALSE)</f>
        <v>1</v>
      </c>
      <c r="G75" t="str">
        <f t="shared" si="1"/>
        <v/>
      </c>
    </row>
    <row r="76" spans="1:7" x14ac:dyDescent="0.3">
      <c r="A76" t="s">
        <v>383</v>
      </c>
      <c r="B76">
        <v>1</v>
      </c>
      <c r="C76">
        <v>1</v>
      </c>
      <c r="D76" s="14">
        <v>1</v>
      </c>
      <c r="E76">
        <v>1</v>
      </c>
      <c r="F76" s="25">
        <f>VLOOKUP(A76,[5]init_scalar_v6536_NewCatch!$A$2:$D$90,4,FALSE)</f>
        <v>1</v>
      </c>
      <c r="G76" t="str">
        <f t="shared" si="1"/>
        <v/>
      </c>
    </row>
    <row r="77" spans="1:7" x14ac:dyDescent="0.3">
      <c r="A77" t="s">
        <v>77</v>
      </c>
      <c r="B77">
        <v>1</v>
      </c>
      <c r="C77">
        <v>1</v>
      </c>
      <c r="D77" s="14">
        <v>1</v>
      </c>
      <c r="E77">
        <v>1</v>
      </c>
      <c r="F77" s="25">
        <f>VLOOKUP(A77,[5]init_scalar_v6536_NewCatch!$A$2:$D$90,4,FALSE)</f>
        <v>1</v>
      </c>
      <c r="G77" t="str">
        <f t="shared" si="1"/>
        <v/>
      </c>
    </row>
    <row r="78" spans="1:7" x14ac:dyDescent="0.3">
      <c r="A78" t="s">
        <v>78</v>
      </c>
      <c r="B78">
        <v>0.41</v>
      </c>
      <c r="C78">
        <v>0.41</v>
      </c>
      <c r="D78" s="14">
        <v>0.41</v>
      </c>
      <c r="E78">
        <v>0.41</v>
      </c>
      <c r="F78" s="25">
        <f>VLOOKUP(A78,[5]init_scalar_v6536_NewCatch!$A$2:$D$90,4,FALSE)</f>
        <v>0.41</v>
      </c>
      <c r="G78" t="str">
        <f t="shared" si="1"/>
        <v/>
      </c>
    </row>
    <row r="79" spans="1:7" x14ac:dyDescent="0.3">
      <c r="A79" t="s">
        <v>79</v>
      </c>
      <c r="B79">
        <v>0.61</v>
      </c>
      <c r="C79">
        <v>0.61</v>
      </c>
      <c r="D79" s="14">
        <v>0.61</v>
      </c>
      <c r="E79">
        <v>0.61</v>
      </c>
      <c r="F79" s="25">
        <f>VLOOKUP(A79,[5]init_scalar_v6536_NewCatch!$A$2:$D$90,4,FALSE)</f>
        <v>0.61</v>
      </c>
      <c r="G79" t="str">
        <f t="shared" si="1"/>
        <v/>
      </c>
    </row>
    <row r="80" spans="1:7" x14ac:dyDescent="0.3">
      <c r="A80" t="s">
        <v>80</v>
      </c>
      <c r="B80">
        <v>1</v>
      </c>
      <c r="C80">
        <v>1</v>
      </c>
      <c r="D80" s="14">
        <v>1</v>
      </c>
      <c r="E80">
        <v>1</v>
      </c>
      <c r="F80" s="25">
        <f>VLOOKUP(A80,[5]init_scalar_v6536_NewCatch!$A$2:$D$90,4,FALSE)</f>
        <v>1</v>
      </c>
      <c r="G80" t="str">
        <f t="shared" si="1"/>
        <v/>
      </c>
    </row>
    <row r="81" spans="1:7" x14ac:dyDescent="0.3">
      <c r="A81" t="s">
        <v>81</v>
      </c>
      <c r="B81">
        <v>7.84</v>
      </c>
      <c r="C81">
        <v>7.84</v>
      </c>
      <c r="D81" s="14">
        <v>7.84</v>
      </c>
      <c r="E81">
        <v>7.84</v>
      </c>
      <c r="F81" s="25">
        <f>VLOOKUP(A81,[5]init_scalar_v6536_NewCatch!$A$2:$D$90,4,FALSE)</f>
        <v>7.84</v>
      </c>
      <c r="G81" t="str">
        <f t="shared" si="1"/>
        <v/>
      </c>
    </row>
    <row r="82" spans="1:7" x14ac:dyDescent="0.3">
      <c r="A82" t="s">
        <v>82</v>
      </c>
      <c r="B82">
        <v>1</v>
      </c>
      <c r="C82">
        <v>1</v>
      </c>
      <c r="D82" s="14">
        <v>1</v>
      </c>
      <c r="E82">
        <v>1</v>
      </c>
      <c r="F82" s="25">
        <f>VLOOKUP(A82,[5]init_scalar_v6536_NewCatch!$A$2:$D$90,4,FALSE)</f>
        <v>1</v>
      </c>
      <c r="G82" t="str">
        <f t="shared" si="1"/>
        <v/>
      </c>
    </row>
    <row r="83" spans="1:7" x14ac:dyDescent="0.3">
      <c r="A83" t="s">
        <v>83</v>
      </c>
      <c r="B83">
        <v>1</v>
      </c>
      <c r="C83">
        <v>1</v>
      </c>
      <c r="D83" s="14">
        <v>1</v>
      </c>
      <c r="E83">
        <v>1</v>
      </c>
      <c r="F83" s="25">
        <f>VLOOKUP(A83,[5]init_scalar_v6536_NewCatch!$A$2:$D$90,4,FALSE)</f>
        <v>1</v>
      </c>
      <c r="G83" t="str">
        <f t="shared" si="1"/>
        <v/>
      </c>
    </row>
    <row r="84" spans="1:7" x14ac:dyDescent="0.3">
      <c r="A84" t="s">
        <v>84</v>
      </c>
      <c r="B84">
        <v>1</v>
      </c>
      <c r="C84">
        <v>1</v>
      </c>
      <c r="D84" s="14">
        <v>1</v>
      </c>
      <c r="E84">
        <v>1</v>
      </c>
      <c r="F84" s="25">
        <f>VLOOKUP(A84,[5]init_scalar_v6536_NewCatch!$A$2:$D$90,4,FALSE)</f>
        <v>1</v>
      </c>
      <c r="G84" t="str">
        <f t="shared" si="1"/>
        <v/>
      </c>
    </row>
    <row r="85" spans="1:7" x14ac:dyDescent="0.3">
      <c r="A85" t="s">
        <v>85</v>
      </c>
      <c r="B85">
        <v>1</v>
      </c>
      <c r="C85">
        <v>1</v>
      </c>
      <c r="D85" s="14">
        <v>1</v>
      </c>
      <c r="E85">
        <v>1</v>
      </c>
      <c r="F85" s="25">
        <f>VLOOKUP(A85,[5]init_scalar_v6536_NewCatch!$A$2:$D$90,4,FALSE)</f>
        <v>1</v>
      </c>
      <c r="G85" t="str">
        <f t="shared" si="1"/>
        <v/>
      </c>
    </row>
    <row r="86" spans="1:7" x14ac:dyDescent="0.3">
      <c r="A86" t="s">
        <v>86</v>
      </c>
      <c r="B86">
        <v>1000.68</v>
      </c>
      <c r="C86">
        <v>1000.68</v>
      </c>
      <c r="D86" s="14">
        <v>1000.68</v>
      </c>
      <c r="E86">
        <v>1000.68</v>
      </c>
      <c r="F86" s="25">
        <f>VLOOKUP(A86,[5]init_scalar_v6536_NewCatch!$A$2:$D$90,4,FALSE)</f>
        <v>1000.68</v>
      </c>
      <c r="G86" t="str">
        <f t="shared" si="1"/>
        <v/>
      </c>
    </row>
    <row r="87" spans="1:7" x14ac:dyDescent="0.3">
      <c r="A87" t="s">
        <v>87</v>
      </c>
      <c r="B87">
        <v>49.42</v>
      </c>
      <c r="C87">
        <v>49.42</v>
      </c>
      <c r="D87" s="14">
        <v>49.42</v>
      </c>
      <c r="E87">
        <v>49.42</v>
      </c>
      <c r="F87" s="25">
        <f>VLOOKUP(A87,[5]init_scalar_v6536_NewCatch!$A$2:$D$90,4,FALSE)</f>
        <v>49.42</v>
      </c>
      <c r="G87" t="str">
        <f t="shared" si="1"/>
        <v/>
      </c>
    </row>
    <row r="88" spans="1:7" x14ac:dyDescent="0.3">
      <c r="A88" t="s">
        <v>88</v>
      </c>
      <c r="B88">
        <v>1</v>
      </c>
      <c r="C88">
        <v>1</v>
      </c>
      <c r="D88" s="14">
        <v>1</v>
      </c>
      <c r="E88">
        <v>1</v>
      </c>
      <c r="F88" s="25">
        <f>VLOOKUP(A88,[5]init_scalar_v6536_NewCatch!$A$2:$D$90,4,FALSE)</f>
        <v>1</v>
      </c>
      <c r="G88" t="str">
        <f t="shared" si="1"/>
        <v/>
      </c>
    </row>
    <row r="89" spans="1:7" x14ac:dyDescent="0.3">
      <c r="A89" t="s">
        <v>89</v>
      </c>
      <c r="B89">
        <v>1</v>
      </c>
      <c r="C89">
        <v>1</v>
      </c>
      <c r="D89" s="14">
        <v>1</v>
      </c>
      <c r="E89">
        <v>1</v>
      </c>
      <c r="F89" s="25">
        <f>VLOOKUP(A89,[5]init_scalar_v6536_NewCatch!$A$2:$D$90,4,FALSE)</f>
        <v>1</v>
      </c>
      <c r="G89" t="str">
        <f t="shared" si="1"/>
        <v/>
      </c>
    </row>
    <row r="90" spans="1:7" x14ac:dyDescent="0.3">
      <c r="A90" t="s">
        <v>384</v>
      </c>
      <c r="B90">
        <v>1</v>
      </c>
      <c r="C90">
        <v>1</v>
      </c>
      <c r="D90" s="14">
        <v>1</v>
      </c>
      <c r="E90">
        <v>1</v>
      </c>
      <c r="F90" s="25">
        <f>VLOOKUP(A90,[5]init_scalar_v6536_NewCatch!$A$2:$D$90,4,FALSE)</f>
        <v>1</v>
      </c>
      <c r="G90" t="str">
        <f t="shared" si="1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5" sqref="G5"/>
    </sheetView>
  </sheetViews>
  <sheetFormatPr defaultRowHeight="14.4" x14ac:dyDescent="0.3"/>
  <cols>
    <col min="1" max="1" width="8.88671875" style="22"/>
    <col min="2" max="2" width="8.88671875" style="23"/>
    <col min="3" max="3" width="8.88671875" style="24"/>
    <col min="7" max="7" width="10.44140625" customWidth="1"/>
    <col min="8" max="9" width="13.21875" customWidth="1"/>
    <col min="10" max="10" width="19.44140625" customWidth="1"/>
  </cols>
  <sheetData>
    <row r="1" spans="1:10" x14ac:dyDescent="0.3">
      <c r="A1" s="19"/>
      <c r="B1" s="20"/>
      <c r="C1" s="21"/>
      <c r="D1" s="35" t="s">
        <v>404</v>
      </c>
      <c r="E1" s="35"/>
      <c r="F1" s="35"/>
      <c r="G1" s="35"/>
      <c r="H1" s="35"/>
      <c r="I1" s="35"/>
      <c r="J1" s="36"/>
    </row>
    <row r="2" spans="1:10" ht="15" thickBot="1" x14ac:dyDescent="0.35">
      <c r="A2" s="26" t="s">
        <v>90</v>
      </c>
      <c r="B2" s="28" t="s">
        <v>409</v>
      </c>
      <c r="C2" s="27" t="s">
        <v>394</v>
      </c>
      <c r="D2" s="28" t="s">
        <v>399</v>
      </c>
      <c r="E2" s="28" t="s">
        <v>397</v>
      </c>
      <c r="F2" s="28" t="s">
        <v>400</v>
      </c>
      <c r="G2" s="28" t="s">
        <v>401</v>
      </c>
      <c r="H2" s="28" t="s">
        <v>402</v>
      </c>
      <c r="I2" s="28" t="s">
        <v>405</v>
      </c>
      <c r="J2" s="27" t="s">
        <v>403</v>
      </c>
    </row>
    <row r="3" spans="1:10" x14ac:dyDescent="0.3">
      <c r="A3" s="22" t="s">
        <v>10</v>
      </c>
      <c r="B3" s="23">
        <f>VLOOKUP(A3,'Group Condition'!$A$2:$B$88,2,FALSE)</f>
        <v>1</v>
      </c>
      <c r="C3" s="24" t="s">
        <v>396</v>
      </c>
      <c r="F3">
        <f>VLOOKUP(A3,'mL-Log'!$A$2:$M$64,12,FALSE)</f>
        <v>0</v>
      </c>
      <c r="G3">
        <f>VLOOKUP(A3,'mQ-log'!$A$2:$S$64,18,FALSE)</f>
        <v>3.1300000000000002E-12</v>
      </c>
      <c r="H3">
        <f>VLOOKUP(A3,Recruitment_Log!$A$2:$N$64,13,FALSE)</f>
        <v>532233758.39999998</v>
      </c>
    </row>
    <row r="4" spans="1:10" x14ac:dyDescent="0.3">
      <c r="A4" s="22" t="s">
        <v>9</v>
      </c>
      <c r="B4" s="23">
        <f>VLOOKUP(A4,'Group Condition'!$A$2:$B$88,2,FALSE)</f>
        <v>2</v>
      </c>
      <c r="C4" s="24" t="s">
        <v>395</v>
      </c>
      <c r="F4">
        <f>VLOOKUP(A4,'mL-Log'!$A$2:$M$64,12,FALSE)</f>
        <v>0</v>
      </c>
      <c r="G4">
        <f>VLOOKUP(A4,'mQ-log'!$A$2:$S$64,18,FALSE)</f>
        <v>1E-14</v>
      </c>
      <c r="H4">
        <f>VLOOKUP(A4,Recruitment_Log!$A$2:$N$64,13,FALSE)</f>
        <v>2000000000000</v>
      </c>
      <c r="I4">
        <v>1</v>
      </c>
    </row>
    <row r="5" spans="1:10" x14ac:dyDescent="0.3">
      <c r="A5" s="22" t="s">
        <v>11</v>
      </c>
      <c r="B5" s="23">
        <f>VLOOKUP(A5,'Group Condition'!$A$2:$B$88,2,FALSE)</f>
        <v>3</v>
      </c>
      <c r="C5" s="24" t="s">
        <v>397</v>
      </c>
      <c r="F5">
        <f>VLOOKUP(A5,'mL-Log'!$A$2:$M$64,12,FALSE)</f>
        <v>0</v>
      </c>
      <c r="G5">
        <f>VLOOKUP(A5,'mQ-log'!$A$2:$S$64,18,FALSE)</f>
        <v>1.0000000000000001E-9</v>
      </c>
      <c r="H5">
        <f>VLOOKUP(A5,Recruitment_Log!$A$2:$N$64,13,FALSE)</f>
        <v>52020187.369999997</v>
      </c>
    </row>
    <row r="6" spans="1:10" x14ac:dyDescent="0.3">
      <c r="A6" s="22" t="s">
        <v>12</v>
      </c>
      <c r="B6" s="23">
        <f>VLOOKUP(A6,'Group Condition'!$A$2:$B$88,2,FALSE)</f>
        <v>4</v>
      </c>
      <c r="C6" s="24" t="s">
        <v>396</v>
      </c>
      <c r="F6">
        <f>VLOOKUP(A6,'mL-Log'!$A$2:$M$64,12,FALSE)</f>
        <v>0</v>
      </c>
      <c r="G6">
        <f>VLOOKUP(A6,'mQ-log'!$A$2:$S$64,18,FALSE)</f>
        <v>1.3500000000000001E-9</v>
      </c>
      <c r="H6">
        <f>VLOOKUP(A6,Recruitment_Log!$A$2:$N$64,13,FALSE)</f>
        <v>2655051.4360000002</v>
      </c>
    </row>
    <row r="7" spans="1:10" x14ac:dyDescent="0.3">
      <c r="A7" s="22" t="s">
        <v>13</v>
      </c>
      <c r="B7" s="23">
        <f>VLOOKUP(A7,'Group Condition'!$A$2:$B$88,2,FALSE)</f>
        <v>5</v>
      </c>
      <c r="C7" s="24" t="s">
        <v>397</v>
      </c>
      <c r="F7">
        <f>VLOOKUP(A7,'mL-Log'!$A$2:$M$64,12,FALSE)</f>
        <v>0</v>
      </c>
      <c r="G7">
        <f>VLOOKUP(A7,'mQ-log'!$A$2:$S$64,18,FALSE)</f>
        <v>1.6000000000000001E-9</v>
      </c>
      <c r="H7">
        <f>VLOOKUP(A7,Recruitment_Log!$A$2:$N$64,13,FALSE)</f>
        <v>1000000</v>
      </c>
    </row>
    <row r="8" spans="1:10" x14ac:dyDescent="0.3">
      <c r="A8" s="22" t="s">
        <v>14</v>
      </c>
      <c r="B8" s="23">
        <f>VLOOKUP(A8,'Group Condition'!$A$2:$B$88,2,FALSE)</f>
        <v>6</v>
      </c>
      <c r="C8" s="24" t="s">
        <v>397</v>
      </c>
      <c r="F8">
        <f>VLOOKUP(A8,'mL-Log'!$A$2:$M$64,12,FALSE)</f>
        <v>0</v>
      </c>
      <c r="G8">
        <f>VLOOKUP(A8,'mQ-log'!$A$2:$S$64,18,FALSE)</f>
        <v>4.0000000000000002E-9</v>
      </c>
      <c r="H8">
        <f>VLOOKUP(A8,Recruitment_Log!$A$2:$N$64,13,FALSE)</f>
        <v>1053704.304</v>
      </c>
    </row>
    <row r="9" spans="1:10" x14ac:dyDescent="0.3">
      <c r="A9" s="22" t="s">
        <v>8</v>
      </c>
      <c r="B9" s="23">
        <f>VLOOKUP(A9,'Group Condition'!$A$2:$B$88,2,FALSE)</f>
        <v>10</v>
      </c>
      <c r="C9" s="24" t="s">
        <v>395</v>
      </c>
      <c r="F9">
        <f>VLOOKUP(A9,'mL-Log'!$A$2:$M$64,12,FALSE)</f>
        <v>0</v>
      </c>
      <c r="G9">
        <f>VLOOKUP(A9,'mQ-log'!$A$2:$S$64,18,FALSE)</f>
        <v>4.8E-9</v>
      </c>
      <c r="H9">
        <f>VLOOKUP(A9,Recruitment_Log!$A$2:$N$64,13,FALSE)</f>
        <v>200000</v>
      </c>
    </row>
    <row r="10" spans="1:10" x14ac:dyDescent="0.3">
      <c r="A10" s="22" t="s">
        <v>4</v>
      </c>
      <c r="B10" s="23">
        <f>VLOOKUP(A10,'Group Condition'!$A$2:$B$88,2,FALSE)</f>
        <v>11</v>
      </c>
      <c r="C10" s="24" t="s">
        <v>396</v>
      </c>
      <c r="F10">
        <f>VLOOKUP(A10,'mL-Log'!$A$2:$M$64,12,FALSE)</f>
        <v>0</v>
      </c>
      <c r="G10">
        <f>VLOOKUP(A10,'mQ-log'!$A$2:$S$64,18,FALSE)</f>
        <v>3.2000000000000001E-9</v>
      </c>
      <c r="H10">
        <f>VLOOKUP(A10,Recruitment_Log!$A$2:$N$64,13,FALSE)</f>
        <v>6384375</v>
      </c>
    </row>
    <row r="11" spans="1:10" x14ac:dyDescent="0.3">
      <c r="A11" s="22" t="s">
        <v>19</v>
      </c>
      <c r="B11" s="23">
        <f>VLOOKUP(A11,'Group Condition'!$A$2:$B$88,2,FALSE)</f>
        <v>14</v>
      </c>
      <c r="C11" s="24" t="s">
        <v>398</v>
      </c>
      <c r="F11">
        <f>VLOOKUP(A11,'mL-Log'!$A$2:$M$64,12,FALSE)</f>
        <v>0</v>
      </c>
      <c r="G11">
        <f>VLOOKUP(A11,'mQ-log'!$A$2:$S$64,18,FALSE)</f>
        <v>2E-8</v>
      </c>
      <c r="H11">
        <f>VLOOKUP(A11,Recruitment_Log!$A$2:$N$64,13,FALSE)</f>
        <v>201050.08910000001</v>
      </c>
      <c r="I11">
        <v>1</v>
      </c>
    </row>
    <row r="12" spans="1:10" x14ac:dyDescent="0.3">
      <c r="A12" s="22" t="s">
        <v>20</v>
      </c>
      <c r="B12" s="23">
        <f>VLOOKUP(A12,'Group Condition'!$A$2:$B$88,2,FALSE)</f>
        <v>15</v>
      </c>
      <c r="C12" s="24" t="s">
        <v>398</v>
      </c>
      <c r="F12">
        <f>VLOOKUP(A12,'mL-Log'!$A$2:$M$64,12,FALSE)</f>
        <v>0</v>
      </c>
      <c r="G12">
        <f>VLOOKUP(A12,'mQ-log'!$A$2:$S$64,18,FALSE)</f>
        <v>2E-8</v>
      </c>
      <c r="H12">
        <f>VLOOKUP(A12,Recruitment_Log!$A$2:$N$64,13,FALSE)</f>
        <v>100</v>
      </c>
      <c r="I12">
        <v>1</v>
      </c>
    </row>
    <row r="13" spans="1:10" x14ac:dyDescent="0.3">
      <c r="A13" s="22" t="s">
        <v>21</v>
      </c>
      <c r="B13" s="23">
        <f>VLOOKUP(A13,'Group Condition'!$A$2:$B$88,2,FALSE)</f>
        <v>16</v>
      </c>
      <c r="C13" s="24" t="s">
        <v>396</v>
      </c>
      <c r="F13">
        <f>VLOOKUP(A13,'mL-Log'!$A$2:$M$64,12,FALSE)</f>
        <v>0</v>
      </c>
      <c r="G13">
        <f>VLOOKUP(A13,'mQ-log'!$A$2:$S$64,18,FALSE)</f>
        <v>4.4999999999999998E-9</v>
      </c>
      <c r="H13">
        <f>VLOOKUP(A13,Recruitment_Log!$A$2:$N$64,13,FALSE)</f>
        <v>4986608.142</v>
      </c>
    </row>
    <row r="14" spans="1:10" x14ac:dyDescent="0.3">
      <c r="A14" s="22" t="s">
        <v>22</v>
      </c>
      <c r="B14" s="23">
        <f>VLOOKUP(A14,'Group Condition'!$A$2:$B$88,2,FALSE)</f>
        <v>17</v>
      </c>
      <c r="C14" s="24" t="s">
        <v>396</v>
      </c>
      <c r="F14">
        <f>VLOOKUP(A14,'mL-Log'!$A$2:$M$64,12,FALSE)</f>
        <v>0</v>
      </c>
      <c r="G14">
        <f>VLOOKUP(A14,'mQ-log'!$A$2:$S$64,18,FALSE)</f>
        <v>8.9999999999999999E-11</v>
      </c>
      <c r="H14">
        <f>VLOOKUP(A14,Recruitment_Log!$A$2:$N$64,13,FALSE)</f>
        <v>10000000</v>
      </c>
    </row>
    <row r="15" spans="1:10" x14ac:dyDescent="0.3">
      <c r="A15" s="22" t="s">
        <v>23</v>
      </c>
      <c r="B15" s="23">
        <f>VLOOKUP(A15,'Group Condition'!$A$2:$B$88,2,FALSE)</f>
        <v>18</v>
      </c>
      <c r="C15" s="24" t="s">
        <v>397</v>
      </c>
      <c r="F15">
        <f>VLOOKUP(A15,'mL-Log'!$A$2:$M$64,12,FALSE)</f>
        <v>0</v>
      </c>
      <c r="G15">
        <f>VLOOKUP(A15,'mQ-log'!$A$2:$S$64,18,FALSE)</f>
        <v>1.8E-10</v>
      </c>
      <c r="H15">
        <f>VLOOKUP(A15,Recruitment_Log!$A$2:$N$64,13,FALSE)</f>
        <v>1742353</v>
      </c>
    </row>
    <row r="16" spans="1:10" x14ac:dyDescent="0.3">
      <c r="A16" s="22" t="s">
        <v>5</v>
      </c>
      <c r="B16" s="23">
        <f>VLOOKUP(A16,'Group Condition'!$A$2:$B$88,2,FALSE)</f>
        <v>19</v>
      </c>
      <c r="C16" s="24" t="s">
        <v>396</v>
      </c>
      <c r="F16">
        <f>VLOOKUP(A16,'mL-Log'!$A$2:$M$64,12,FALSE)</f>
        <v>0</v>
      </c>
      <c r="G16">
        <f>VLOOKUP(A16,'mQ-log'!$A$2:$S$64,18,FALSE)</f>
        <v>1.8E-10</v>
      </c>
      <c r="H16">
        <f>VLOOKUP(A16,Recruitment_Log!$A$2:$N$64,13,FALSE)</f>
        <v>114181041.2</v>
      </c>
    </row>
    <row r="17" spans="1:9" x14ac:dyDescent="0.3">
      <c r="A17" s="22" t="s">
        <v>24</v>
      </c>
      <c r="B17" s="23">
        <f>VLOOKUP(A17,'Group Condition'!$A$2:$B$88,2,FALSE)</f>
        <v>20</v>
      </c>
      <c r="C17" s="24" t="s">
        <v>397</v>
      </c>
      <c r="F17">
        <f>VLOOKUP(A17,'mL-Log'!$A$2:$M$64,12,FALSE)</f>
        <v>0</v>
      </c>
      <c r="G17">
        <f>VLOOKUP(A17,'mQ-log'!$A$2:$S$64,18,FALSE)</f>
        <v>4.25E-9</v>
      </c>
      <c r="H17">
        <f>VLOOKUP(A17,Recruitment_Log!$A$2:$N$64,13,FALSE)</f>
        <v>2430000</v>
      </c>
      <c r="I17">
        <v>1</v>
      </c>
    </row>
    <row r="18" spans="1:9" x14ac:dyDescent="0.3">
      <c r="A18" s="22" t="s">
        <v>25</v>
      </c>
      <c r="B18" s="23">
        <f>VLOOKUP(A18,'Group Condition'!$A$2:$B$88,2,FALSE)</f>
        <v>21</v>
      </c>
      <c r="C18" s="24" t="s">
        <v>397</v>
      </c>
      <c r="F18">
        <f>VLOOKUP(A18,'mL-Log'!$A$2:$M$64,12,FALSE)</f>
        <v>0</v>
      </c>
      <c r="G18">
        <f>VLOOKUP(A18,'mQ-log'!$A$2:$S$64,18,FALSE)</f>
        <v>8.0000000000000002E-13</v>
      </c>
      <c r="H18">
        <f>VLOOKUP(A18,Recruitment_Log!$A$2:$N$64,13,FALSE)</f>
        <v>321227180.60000002</v>
      </c>
    </row>
    <row r="19" spans="1:9" x14ac:dyDescent="0.3">
      <c r="A19" s="22" t="s">
        <v>26</v>
      </c>
      <c r="B19" s="23">
        <f>VLOOKUP(A19,'Group Condition'!$A$2:$B$88,2,FALSE)</f>
        <v>22</v>
      </c>
      <c r="C19" s="24" t="s">
        <v>396</v>
      </c>
      <c r="F19">
        <f>VLOOKUP(A19,'mL-Log'!$A$2:$M$64,12,FALSE)</f>
        <v>0</v>
      </c>
      <c r="G19">
        <f>VLOOKUP(A19,'mQ-log'!$A$2:$S$64,18,FALSE)</f>
        <v>8.0000000000000002E-13</v>
      </c>
      <c r="H19">
        <f>VLOOKUP(A19,Recruitment_Log!$A$2:$N$64,13,FALSE)</f>
        <v>2957397.3650000002</v>
      </c>
    </row>
    <row r="20" spans="1:9" x14ac:dyDescent="0.3">
      <c r="A20" s="22" t="s">
        <v>7</v>
      </c>
      <c r="B20" s="23">
        <f>VLOOKUP(A20,'Group Condition'!$A$2:$B$88,2,FALSE)</f>
        <v>23</v>
      </c>
      <c r="C20" s="24" t="s">
        <v>396</v>
      </c>
      <c r="F20">
        <f>VLOOKUP(A20,'mL-Log'!$A$2:$M$64,12,FALSE)</f>
        <v>0</v>
      </c>
      <c r="G20">
        <f>VLOOKUP(A20,'mQ-log'!$A$2:$S$64,18,FALSE)</f>
        <v>5.93E-9</v>
      </c>
      <c r="H20">
        <f>VLOOKUP(A20,Recruitment_Log!$A$2:$N$64,13,FALSE)</f>
        <v>12358166.710000001</v>
      </c>
    </row>
    <row r="21" spans="1:9" x14ac:dyDescent="0.3">
      <c r="A21" s="22" t="s">
        <v>27</v>
      </c>
      <c r="B21" s="23">
        <f>VLOOKUP(A21,'Group Condition'!$A$2:$B$88,2,FALSE)</f>
        <v>24</v>
      </c>
      <c r="C21" s="24" t="s">
        <v>396</v>
      </c>
      <c r="F21">
        <f>VLOOKUP(A21,'mL-Log'!$A$2:$M$64,12,FALSE)</f>
        <v>0</v>
      </c>
      <c r="G21">
        <f>VLOOKUP(A21,'mQ-log'!$A$2:$S$64,18,FALSE)</f>
        <v>2.6000000000000001E-9</v>
      </c>
      <c r="H21">
        <f>VLOOKUP(A21,Recruitment_Log!$A$2:$N$64,13,FALSE)</f>
        <v>361154520.60000002</v>
      </c>
    </row>
    <row r="22" spans="1:9" x14ac:dyDescent="0.3">
      <c r="A22" s="22" t="s">
        <v>28</v>
      </c>
      <c r="B22" s="23">
        <f>VLOOKUP(A22,'Group Condition'!$A$2:$B$88,2,FALSE)</f>
        <v>25</v>
      </c>
      <c r="C22" s="24" t="s">
        <v>395</v>
      </c>
      <c r="F22">
        <f>VLOOKUP(A22,'mL-Log'!$A$2:$M$64,12,FALSE)</f>
        <v>0</v>
      </c>
      <c r="G22">
        <f>VLOOKUP(A22,'mQ-log'!$A$2:$S$64,18,FALSE)</f>
        <v>3E-10</v>
      </c>
      <c r="H22">
        <f>VLOOKUP(A22,Recruitment_Log!$A$2:$N$64,13,FALSE)</f>
        <v>49069.656669999997</v>
      </c>
    </row>
    <row r="23" spans="1:9" x14ac:dyDescent="0.3">
      <c r="A23" s="22" t="s">
        <v>30</v>
      </c>
      <c r="B23" s="23">
        <f>VLOOKUP(A23,'Group Condition'!$A$2:$B$88,2,FALSE)</f>
        <v>27</v>
      </c>
      <c r="C23" s="24" t="s">
        <v>396</v>
      </c>
      <c r="F23">
        <f>VLOOKUP(A23,'mL-Log'!$A$2:$M$64,12,FALSE)</f>
        <v>0</v>
      </c>
      <c r="G23">
        <f>VLOOKUP(A23,'mQ-log'!$A$2:$S$64,18,FALSE)</f>
        <v>3E-10</v>
      </c>
      <c r="H23">
        <f>VLOOKUP(A23,Recruitment_Log!$A$2:$N$64,13,FALSE)</f>
        <v>3521063.9419999998</v>
      </c>
    </row>
    <row r="24" spans="1:9" x14ac:dyDescent="0.3">
      <c r="A24" s="22" t="s">
        <v>31</v>
      </c>
      <c r="B24" s="23">
        <f>VLOOKUP(A24,'Group Condition'!$A$2:$B$88,2,FALSE)</f>
        <v>28</v>
      </c>
      <c r="C24" s="24" t="s">
        <v>396</v>
      </c>
      <c r="F24">
        <f>VLOOKUP(A24,'mL-Log'!$A$2:$M$64,12,FALSE)</f>
        <v>0</v>
      </c>
      <c r="G24">
        <f>VLOOKUP(A24,'mQ-log'!$A$2:$S$64,18,FALSE)</f>
        <v>3.75E-10</v>
      </c>
      <c r="H24">
        <f>VLOOKUP(A24,Recruitment_Log!$A$2:$N$64,13,FALSE)</f>
        <v>1000000</v>
      </c>
    </row>
    <row r="25" spans="1:9" x14ac:dyDescent="0.3">
      <c r="A25" s="22" t="s">
        <v>32</v>
      </c>
      <c r="B25" s="23">
        <f>VLOOKUP(A25,'Group Condition'!$A$2:$B$88,2,FALSE)</f>
        <v>29</v>
      </c>
      <c r="C25" s="24" t="s">
        <v>396</v>
      </c>
      <c r="F25">
        <f>VLOOKUP(A25,'mL-Log'!$A$2:$M$64,12,FALSE)</f>
        <v>0</v>
      </c>
      <c r="G25">
        <f>VLOOKUP(A25,'mQ-log'!$A$2:$S$64,18,FALSE)</f>
        <v>2.25E-10</v>
      </c>
      <c r="H25">
        <f>VLOOKUP(A25,Recruitment_Log!$A$2:$N$64,13,FALSE)</f>
        <v>5700290.8640000001</v>
      </c>
    </row>
    <row r="26" spans="1:9" x14ac:dyDescent="0.3">
      <c r="A26" s="22" t="s">
        <v>33</v>
      </c>
      <c r="B26" s="23">
        <f>VLOOKUP(A26,'Group Condition'!$A$2:$B$88,2,FALSE)</f>
        <v>30</v>
      </c>
      <c r="C26" s="24" t="s">
        <v>396</v>
      </c>
      <c r="F26">
        <f>VLOOKUP(A26,'mL-Log'!$A$2:$M$64,12,FALSE)</f>
        <v>0</v>
      </c>
      <c r="G26">
        <f>VLOOKUP(A26,'mQ-log'!$A$2:$S$64,18,FALSE)</f>
        <v>1.5E-10</v>
      </c>
      <c r="H26">
        <f>VLOOKUP(A26,Recruitment_Log!$A$2:$N$64,13,FALSE)</f>
        <v>40960.04507</v>
      </c>
    </row>
    <row r="27" spans="1:9" x14ac:dyDescent="0.3">
      <c r="A27" s="22" t="s">
        <v>34</v>
      </c>
      <c r="B27" s="23">
        <f>VLOOKUP(A27,'Group Condition'!$A$2:$B$88,2,FALSE)</f>
        <v>32</v>
      </c>
      <c r="C27" s="24" t="s">
        <v>396</v>
      </c>
      <c r="F27">
        <f>VLOOKUP(A27,'mL-Log'!$A$2:$M$64,12,FALSE)</f>
        <v>0</v>
      </c>
      <c r="G27">
        <f>VLOOKUP(A27,'mQ-log'!$A$2:$S$64,18,FALSE)</f>
        <v>4.5E-10</v>
      </c>
      <c r="H27">
        <f>VLOOKUP(A27,Recruitment_Log!$A$2:$N$64,13,FALSE)</f>
        <v>22940055.34</v>
      </c>
    </row>
    <row r="28" spans="1:9" x14ac:dyDescent="0.3">
      <c r="A28" s="22" t="s">
        <v>35</v>
      </c>
      <c r="B28" s="23">
        <f>VLOOKUP(A28,'Group Condition'!$A$2:$B$88,2,FALSE)</f>
        <v>33</v>
      </c>
      <c r="C28" s="24" t="s">
        <v>396</v>
      </c>
      <c r="F28">
        <f>VLOOKUP(A28,'mL-Log'!$A$2:$M$64,12,FALSE)</f>
        <v>0</v>
      </c>
      <c r="G28">
        <f>VLOOKUP(A28,'mQ-log'!$A$2:$S$64,18,FALSE)</f>
        <v>3E-10</v>
      </c>
      <c r="H28">
        <f>VLOOKUP(A28,Recruitment_Log!$A$2:$N$64,13,FALSE)</f>
        <v>2123.8950410000002</v>
      </c>
    </row>
    <row r="29" spans="1:9" x14ac:dyDescent="0.3">
      <c r="A29" s="22" t="s">
        <v>36</v>
      </c>
      <c r="B29" s="23">
        <f>VLOOKUP(A29,'Group Condition'!$A$2:$B$88,2,FALSE)</f>
        <v>34</v>
      </c>
      <c r="C29" s="24" t="s">
        <v>396</v>
      </c>
      <c r="F29">
        <f>VLOOKUP(A29,'mL-Log'!$A$2:$M$64,12,FALSE)</f>
        <v>0</v>
      </c>
      <c r="G29">
        <f>VLOOKUP(A29,'mQ-log'!$A$2:$S$64,18,FALSE)</f>
        <v>1E-10</v>
      </c>
      <c r="H29">
        <f>VLOOKUP(A29,Recruitment_Log!$A$2:$N$64,13,FALSE)</f>
        <v>100000</v>
      </c>
    </row>
    <row r="30" spans="1:9" x14ac:dyDescent="0.3">
      <c r="A30" s="22" t="s">
        <v>37</v>
      </c>
      <c r="B30" s="23">
        <f>VLOOKUP(A30,'Group Condition'!$A$2:$B$88,2,FALSE)</f>
        <v>35</v>
      </c>
      <c r="C30" s="24" t="s">
        <v>396</v>
      </c>
      <c r="F30">
        <f>VLOOKUP(A30,'mL-Log'!$A$2:$M$64,12,FALSE)</f>
        <v>0</v>
      </c>
      <c r="G30">
        <f>VLOOKUP(A30,'mQ-log'!$A$2:$S$64,18,FALSE)</f>
        <v>3E-10</v>
      </c>
      <c r="H30">
        <f>VLOOKUP(A30,Recruitment_Log!$A$2:$N$64,13,FALSE)</f>
        <v>233447.39780000001</v>
      </c>
    </row>
    <row r="31" spans="1:9" x14ac:dyDescent="0.3">
      <c r="A31" s="22" t="s">
        <v>38</v>
      </c>
      <c r="B31" s="23">
        <f>VLOOKUP(A31,'Group Condition'!$A$2:$B$88,2,FALSE)</f>
        <v>36</v>
      </c>
      <c r="C31" s="24" t="s">
        <v>395</v>
      </c>
      <c r="F31">
        <f>VLOOKUP(A31,'mL-Log'!$A$2:$M$64,12,FALSE)</f>
        <v>0</v>
      </c>
      <c r="G31">
        <f>VLOOKUP(A31,'mQ-log'!$A$2:$S$64,18,FALSE)</f>
        <v>6E-10</v>
      </c>
      <c r="H31">
        <f>VLOOKUP(A31,Recruitment_Log!$A$2:$N$64,13,FALSE)</f>
        <v>150000</v>
      </c>
    </row>
    <row r="32" spans="1:9" x14ac:dyDescent="0.3">
      <c r="A32" s="22" t="s">
        <v>40</v>
      </c>
      <c r="B32" s="23">
        <f>VLOOKUP(A32,'Group Condition'!$A$2:$B$88,2,FALSE)</f>
        <v>38</v>
      </c>
      <c r="C32" s="24" t="s">
        <v>396</v>
      </c>
      <c r="F32">
        <f>VLOOKUP(A32,'mL-Log'!$A$2:$M$64,12,FALSE)</f>
        <v>0</v>
      </c>
      <c r="G32">
        <f>VLOOKUP(A32,'mQ-log'!$A$2:$S$64,18,FALSE)</f>
        <v>3E-10</v>
      </c>
      <c r="H32">
        <f>VLOOKUP(A32,Recruitment_Log!$A$2:$N$64,13,FALSE)</f>
        <v>74822.192989999996</v>
      </c>
    </row>
    <row r="33" spans="1:8" x14ac:dyDescent="0.3">
      <c r="A33" s="22" t="s">
        <v>41</v>
      </c>
      <c r="B33" s="23">
        <f>VLOOKUP(A33,'Group Condition'!$A$2:$B$88,2,FALSE)</f>
        <v>39</v>
      </c>
      <c r="C33" s="24" t="s">
        <v>396</v>
      </c>
      <c r="F33">
        <f>VLOOKUP(A33,'mL-Log'!$A$2:$M$64,12,FALSE)</f>
        <v>0</v>
      </c>
      <c r="G33">
        <f>VLOOKUP(A33,'mQ-log'!$A$2:$S$64,18,FALSE)</f>
        <v>3E-10</v>
      </c>
      <c r="H33">
        <f>VLOOKUP(A33,Recruitment_Log!$A$2:$N$64,13,FALSE)</f>
        <v>7850000</v>
      </c>
    </row>
    <row r="34" spans="1:8" x14ac:dyDescent="0.3">
      <c r="A34" s="22" t="s">
        <v>42</v>
      </c>
      <c r="B34" s="23">
        <f>VLOOKUP(A34,'Group Condition'!$A$2:$B$88,2,FALSE)</f>
        <v>40</v>
      </c>
      <c r="C34" s="24" t="s">
        <v>396</v>
      </c>
      <c r="F34">
        <f>VLOOKUP(A34,'mL-Log'!$A$2:$M$64,12,FALSE)</f>
        <v>0</v>
      </c>
      <c r="G34">
        <f>VLOOKUP(A34,'mQ-log'!$A$2:$S$64,18,FALSE)</f>
        <v>3E-9</v>
      </c>
      <c r="H34">
        <f>VLOOKUP(A34,Recruitment_Log!$A$2:$N$64,13,FALSE)</f>
        <v>100000000</v>
      </c>
    </row>
    <row r="35" spans="1:8" x14ac:dyDescent="0.3">
      <c r="A35" s="22" t="s">
        <v>44</v>
      </c>
      <c r="B35" s="23">
        <f>VLOOKUP(A35,'Group Condition'!$A$2:$B$88,2,FALSE)</f>
        <v>42</v>
      </c>
      <c r="C35" s="24" t="s">
        <v>395</v>
      </c>
      <c r="F35">
        <f>VLOOKUP(A35,'mL-Log'!$A$2:$M$64,12,FALSE)</f>
        <v>0</v>
      </c>
      <c r="G35">
        <f>VLOOKUP(A35,'mQ-log'!$A$2:$S$64,18,FALSE)</f>
        <v>2.0000000000000001E-13</v>
      </c>
      <c r="H35">
        <f>VLOOKUP(A35,Recruitment_Log!$A$2:$N$64,13,FALSE)</f>
        <v>176000000</v>
      </c>
    </row>
    <row r="36" spans="1:8" x14ac:dyDescent="0.3">
      <c r="A36" s="22" t="s">
        <v>49</v>
      </c>
      <c r="B36" s="23">
        <f>VLOOKUP(A36,'Group Condition'!$A$2:$B$88,2,FALSE)</f>
        <v>47</v>
      </c>
      <c r="C36" s="24" t="s">
        <v>398</v>
      </c>
      <c r="F36">
        <f>VLOOKUP(A36,'mL-Log'!$A$2:$M$64,12,FALSE)</f>
        <v>0</v>
      </c>
      <c r="G36">
        <f>VLOOKUP(A36,'mQ-log'!$A$2:$S$64,18,FALSE)</f>
        <v>4.4999999999999999E-8</v>
      </c>
      <c r="H36">
        <f>VLOOKUP(A36,Recruitment_Log!$A$2:$N$64,13,FALSE)</f>
        <v>6221.5131609999999</v>
      </c>
    </row>
    <row r="37" spans="1:8" x14ac:dyDescent="0.3">
      <c r="A37" s="22" t="s">
        <v>50</v>
      </c>
      <c r="B37" s="23">
        <f>VLOOKUP(A37,'Group Condition'!$A$2:$B$88,2,FALSE)</f>
        <v>48</v>
      </c>
      <c r="C37" s="24" t="s">
        <v>398</v>
      </c>
      <c r="F37">
        <f>VLOOKUP(A37,'mL-Log'!$A$2:$M$64,12,FALSE)</f>
        <v>0</v>
      </c>
      <c r="G37">
        <f>VLOOKUP(A37,'mQ-log'!$A$2:$S$64,18,FALSE)</f>
        <v>4.4999999999999999E-8</v>
      </c>
      <c r="H37">
        <f>VLOOKUP(A37,Recruitment_Log!$A$2:$N$64,13,FALSE)</f>
        <v>4273.9050960000004</v>
      </c>
    </row>
    <row r="38" spans="1:8" x14ac:dyDescent="0.3">
      <c r="A38" s="22" t="s">
        <v>52</v>
      </c>
      <c r="B38" s="23">
        <f>VLOOKUP(A38,'Group Condition'!$A$2:$B$88,2,FALSE)</f>
        <v>50</v>
      </c>
      <c r="C38" s="24" t="s">
        <v>396</v>
      </c>
      <c r="F38">
        <f>VLOOKUP(A38,'mL-Log'!$A$2:$M$64,12,FALSE)</f>
        <v>0</v>
      </c>
      <c r="G38">
        <f>VLOOKUP(A38,'mQ-log'!$A$2:$S$64,18,FALSE)</f>
        <v>2.5000000000000001E-9</v>
      </c>
      <c r="H38">
        <f>VLOOKUP(A38,Recruitment_Log!$A$2:$N$64,13,FALSE)</f>
        <v>15150975.09</v>
      </c>
    </row>
    <row r="39" spans="1:8" x14ac:dyDescent="0.3">
      <c r="A39" s="22" t="s">
        <v>56</v>
      </c>
      <c r="B39" s="23">
        <f>VLOOKUP(A39,'Group Condition'!$A$2:$B$88,2,FALSE)</f>
        <v>54</v>
      </c>
      <c r="C39" s="24" t="s">
        <v>398</v>
      </c>
      <c r="F39">
        <f>VLOOKUP(A39,'mL-Log'!$A$2:$M$64,12,FALSE)</f>
        <v>1.9999999999999999E-7</v>
      </c>
      <c r="G39">
        <f>VLOOKUP(A39,'mQ-log'!$A$2:$S$64,18,FALSE)</f>
        <v>2.5000000000000001E-5</v>
      </c>
      <c r="H39">
        <f>VLOOKUP(A39,Recruitment_Log!$A$2:$N$64,13,FALSE)</f>
        <v>749</v>
      </c>
    </row>
  </sheetData>
  <autoFilter ref="A2:J39">
    <sortState ref="A3:J39">
      <sortCondition ref="B2"/>
    </sortState>
  </autoFilter>
  <mergeCells count="1">
    <mergeCell ref="D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Group Condition</vt:lpstr>
      <vt:lpstr>Notes Log</vt:lpstr>
      <vt:lpstr>Crash Diagnosis</vt:lpstr>
      <vt:lpstr>Group Diagnostic</vt:lpstr>
      <vt:lpstr>Recruitment_Log</vt:lpstr>
      <vt:lpstr>mL-Log</vt:lpstr>
      <vt:lpstr>mQ-log</vt:lpstr>
      <vt:lpstr>Init Scalar </vt:lpstr>
      <vt:lpstr>Init Scalar Revert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Joseph.Caracappa</dc:creator>
  <cp:lastModifiedBy>Joseph.Caracappa</cp:lastModifiedBy>
  <dcterms:created xsi:type="dcterms:W3CDTF">2020-10-09T15:28:40Z</dcterms:created>
  <dcterms:modified xsi:type="dcterms:W3CDTF">2020-12-28T16:47:42Z</dcterms:modified>
</cp:coreProperties>
</file>