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/>
  </bookViews>
  <sheets>
    <sheet name="Group Condition" sheetId="1" r:id="rId1"/>
    <sheet name="Notes Log" sheetId="7" r:id="rId2"/>
    <sheet name="Crash Diagnosis" sheetId="6" r:id="rId3"/>
    <sheet name="Recruitment_Log" sheetId="3" r:id="rId4"/>
    <sheet name="mL-Log" sheetId="4" r:id="rId5"/>
    <sheet name="mQ-log" sheetId="5" r:id="rId6"/>
    <sheet name="Init Scalar " sheetId="8" r:id="rId7"/>
  </sheets>
  <definedNames>
    <definedName name="_xlnm._FilterDatabase" localSheetId="2" hidden="1">'Crash Diagnosis'!$A$1:$J$88</definedName>
    <definedName name="_xlnm._FilterDatabase" localSheetId="0" hidden="1">'Group Condition'!$A$1:$K$1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Recruitment_Log!$A$1:$O$68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K55" i="3" l="1"/>
  <c r="K48" i="3"/>
  <c r="K18" i="3"/>
  <c r="K17" i="3"/>
  <c r="K10" i="3"/>
  <c r="K5" i="3"/>
  <c r="K3" i="3"/>
  <c r="J49" i="3" l="1"/>
  <c r="J48" i="3"/>
  <c r="J46" i="3"/>
  <c r="K7" i="5"/>
  <c r="J7" i="5"/>
  <c r="I54" i="3"/>
  <c r="K16" i="5"/>
  <c r="J16" i="5"/>
  <c r="H57" i="1"/>
  <c r="C2" i="7" s="1"/>
  <c r="H50" i="1"/>
  <c r="C3" i="7" s="1"/>
  <c r="H2" i="1"/>
  <c r="C4" i="7" s="1"/>
  <c r="H7" i="1"/>
  <c r="C5" i="7" s="1"/>
  <c r="H19" i="1"/>
  <c r="C6" i="7" s="1"/>
  <c r="H32" i="1"/>
  <c r="C7" i="7" s="1"/>
  <c r="H33" i="1"/>
  <c r="C8" i="7" s="1"/>
  <c r="H41" i="1"/>
  <c r="C9" i="7" s="1"/>
  <c r="H61" i="1"/>
  <c r="C10" i="7" s="1"/>
  <c r="H65" i="1"/>
  <c r="C11" i="7" s="1"/>
  <c r="H18" i="1"/>
  <c r="C12" i="7" s="1"/>
  <c r="H17" i="1"/>
  <c r="C13" i="7" s="1"/>
  <c r="H4" i="1"/>
  <c r="C14" i="7" s="1"/>
  <c r="H8" i="1"/>
  <c r="C15" i="7" s="1"/>
  <c r="H9" i="1"/>
  <c r="C16" i="7" s="1"/>
  <c r="H15" i="1"/>
  <c r="C17" i="7" s="1"/>
  <c r="H11" i="1"/>
  <c r="C18" i="7" s="1"/>
  <c r="H10" i="1"/>
  <c r="C19" i="7" s="1"/>
  <c r="H16" i="1"/>
  <c r="C20" i="7" s="1"/>
  <c r="H86" i="1"/>
  <c r="C21" i="7" s="1"/>
  <c r="H5" i="1"/>
  <c r="C22" i="7" s="1"/>
  <c r="H49" i="1"/>
  <c r="C23" i="7" s="1"/>
  <c r="H20" i="1"/>
  <c r="C24" i="7" s="1"/>
  <c r="H24" i="1"/>
  <c r="C25" i="7" s="1"/>
  <c r="H29" i="1"/>
  <c r="C26" i="7" s="1"/>
  <c r="H85" i="1"/>
  <c r="C27" i="7" s="1"/>
  <c r="H31" i="1"/>
  <c r="C28" i="7" s="1"/>
  <c r="H35" i="1"/>
  <c r="C29" i="7" s="1"/>
  <c r="H34" i="1"/>
  <c r="C30" i="7" s="1"/>
  <c r="H21" i="1"/>
  <c r="C31" i="7" s="1"/>
  <c r="H37" i="1"/>
  <c r="C32" i="7" s="1"/>
  <c r="H38" i="1"/>
  <c r="C34" i="7" s="1"/>
  <c r="H40" i="1"/>
  <c r="C35" i="7" s="1"/>
  <c r="H39" i="1"/>
  <c r="C36" i="7" s="1"/>
  <c r="H58" i="1"/>
  <c r="C37" i="7" s="1"/>
  <c r="H13" i="1"/>
  <c r="C38" i="7" s="1"/>
  <c r="H87" i="1"/>
  <c r="C39" i="7" s="1"/>
  <c r="H88" i="1"/>
  <c r="C40" i="7" s="1"/>
  <c r="H42" i="1"/>
  <c r="C41" i="7" s="1"/>
  <c r="H27" i="1"/>
  <c r="C42" i="7" s="1"/>
  <c r="H30" i="1"/>
  <c r="C43" i="7" s="1"/>
  <c r="H68" i="1"/>
  <c r="C44" i="7" s="1"/>
  <c r="H43" i="1"/>
  <c r="C45" i="7" s="1"/>
  <c r="H45" i="1"/>
  <c r="C46" i="7" s="1"/>
  <c r="H55" i="1"/>
  <c r="C47" i="7" s="1"/>
  <c r="H44" i="1"/>
  <c r="C48" i="7" s="1"/>
  <c r="H6" i="1"/>
  <c r="C49" i="7" s="1"/>
  <c r="H14" i="1"/>
  <c r="C50" i="7" s="1"/>
  <c r="H25" i="1"/>
  <c r="C51" i="7" s="1"/>
  <c r="H28" i="1"/>
  <c r="C52" i="7" s="1"/>
  <c r="H54" i="1"/>
  <c r="C53" i="7" s="1"/>
  <c r="H46" i="1"/>
  <c r="C54" i="7" s="1"/>
  <c r="H75" i="1"/>
  <c r="C55" i="7" s="1"/>
  <c r="H47" i="1"/>
  <c r="C56" i="7" s="1"/>
  <c r="H53" i="1"/>
  <c r="C57" i="7" s="1"/>
  <c r="H48" i="1"/>
  <c r="C58" i="7" s="1"/>
  <c r="H51" i="1"/>
  <c r="C59" i="7" s="1"/>
  <c r="H52" i="1"/>
  <c r="C60" i="7" s="1"/>
  <c r="H56" i="1"/>
  <c r="C61" i="7" s="1"/>
  <c r="H59" i="1"/>
  <c r="C62" i="7" s="1"/>
  <c r="H23" i="1"/>
  <c r="C63" i="7" s="1"/>
  <c r="H60" i="1"/>
  <c r="C64" i="7" s="1"/>
  <c r="H70" i="1"/>
  <c r="C65" i="7" s="1"/>
  <c r="H64" i="1"/>
  <c r="C66" i="7" s="1"/>
  <c r="H63" i="1"/>
  <c r="C67" i="7" s="1"/>
  <c r="H62" i="1"/>
  <c r="C68" i="7" s="1"/>
  <c r="H66" i="1"/>
  <c r="C69" i="7" s="1"/>
  <c r="H3" i="1"/>
  <c r="C70" i="7" s="1"/>
  <c r="H26" i="1"/>
  <c r="C71" i="7" s="1"/>
  <c r="H12" i="1"/>
  <c r="C72" i="7" s="1"/>
  <c r="H67" i="1"/>
  <c r="C73" i="7" s="1"/>
  <c r="H73" i="1"/>
  <c r="C74" i="7" s="1"/>
  <c r="H69" i="1"/>
  <c r="C75" i="7" s="1"/>
  <c r="H22" i="1"/>
  <c r="C76" i="7" s="1"/>
  <c r="H71" i="1"/>
  <c r="C77" i="7" s="1"/>
  <c r="H72" i="1"/>
  <c r="C78" i="7" s="1"/>
  <c r="H74" i="1"/>
  <c r="C79" i="7" s="1"/>
  <c r="H77" i="1"/>
  <c r="C80" i="7" s="1"/>
  <c r="H76" i="1"/>
  <c r="C81" i="7" s="1"/>
  <c r="H78" i="1"/>
  <c r="C82" i="7" s="1"/>
  <c r="H81" i="1"/>
  <c r="C83" i="7" s="1"/>
  <c r="H79" i="1"/>
  <c r="C84" i="7" s="1"/>
  <c r="H82" i="1"/>
  <c r="C85" i="7" s="1"/>
  <c r="H83" i="1"/>
  <c r="C86" i="7" s="1"/>
  <c r="H80" i="1"/>
  <c r="C87" i="7" s="1"/>
  <c r="H84" i="1"/>
  <c r="C88" i="7" s="1"/>
  <c r="H36" i="1"/>
  <c r="C33" i="7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<sst xmlns="http://schemas.openxmlformats.org/spreadsheetml/2006/main" count="1455" uniqueCount="411">
  <si>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</si>
  <si>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</si>
  <si>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</si>
  <si>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</si>
  <si>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</si>
  <si>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</si>
  <si>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</si>
  <si>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</si>
  <si>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</si>
  <si>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</si>
  <si>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</si>
  <si>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</si>
  <si>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</si>
  <si>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</si>
  <si>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</si>
  <si>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</si>
  <si>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</si>
  <si>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</si>
  <si>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</si>
  <si>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</si>
  <si>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</si>
  <si>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</si>
  <si>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</si>
  <si>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</si>
  <si>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</si>
  <si>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</si>
  <si>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</si>
  <si>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</si>
  <si>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</si>
  <si>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</si>
  <si>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</si>
  <si>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</si>
  <si>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</si>
  <si>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</si>
  <si>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</si>
  <si>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</si>
  <si>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</si>
  <si>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</si>
  <si>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</si>
  <si>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</si>
  <si>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</si>
  <si>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</si>
  <si>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</si>
  <si>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</si>
  <si>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</si>
  <si>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</si>
  <si>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</si>
  <si>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</si>
  <si>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</si>
  <si>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</si>
  <si>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</si>
  <si>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</si>
  <si>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</si>
  <si>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</si>
  <si>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</si>
  <si>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</si>
  <si>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</si>
  <si>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</si>
  <si>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</si>
  <si>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</si>
  <si>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</si>
  <si>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</si>
  <si>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</si>
  <si>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</si>
  <si>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</si>
  <si>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</si>
  <si>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</si>
  <si>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</si>
  <si>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</si>
  <si>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</si>
  <si>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</si>
  <si>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</si>
  <si>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</si>
  <si>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</si>
  <si>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</si>
  <si>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</si>
  <si>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</si>
  <si>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</si>
  <si>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</si>
  <si>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</si>
  <si>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</si>
  <si>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</si>
  <si>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</si>
  <si>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</si>
  <si>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</si>
  <si>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</si>
  <si>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</si>
  <si>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</si>
  <si>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</si>
  <si>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</si>
  <si>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</si>
  <si>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</si>
  <si>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</si>
  <si>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</si>
  <si>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</si>
  <si>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</si>
  <si>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</si>
  <si>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</si>
  <si>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</si>
  <si>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</si>
  <si>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</si>
  <si>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</si>
  <si>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</si>
  <si>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</si>
  <si>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</si>
  <si>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</si>
  <si>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</si>
  <si>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</si>
  <si>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</si>
  <si>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</si>
  <si>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</si>
  <si>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</si>
  <si>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</si>
  <si>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</si>
  <si>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</si>
  <si>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</si>
  <si>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</si>
  <si>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</si>
  <si>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</si>
  <si>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</si>
  <si>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</si>
  <si>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</si>
  <si>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</si>
  <si>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</si>
  <si>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</si>
  <si>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</si>
  <si>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</si>
  <si>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</si>
  <si>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</si>
  <si>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</si>
  <si>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</si>
  <si>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</si>
  <si>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</si>
  <si>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</si>
  <si>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</si>
  <si>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</si>
  <si>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</si>
  <si>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</si>
  <si>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</si>
  <si>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</si>
  <si>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</si>
  <si>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</si>
  <si>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</si>
  <si>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</si>
  <si>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</si>
  <si>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</si>
  <si>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</si>
  <si>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</si>
  <si>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</si>
  <si>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</si>
  <si>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</si>
  <si>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</si>
  <si>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</si>
  <si>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</si>
  <si>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</si>
  <si>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</si>
  <si>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</si>
  <si>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</si>
  <si>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</si>
  <si>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</si>
  <si>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</si>
  <si>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</si>
  <si>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</si>
  <si>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</si>
  <si>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</si>
  <si>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</si>
  <si>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</si>
  <si>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</si>
  <si>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</si>
  <si>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</si>
  <si>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</si>
  <si>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</si>
  <si>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</si>
  <si>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</si>
  <si>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</si>
  <si>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</si>
  <si>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</si>
  <si>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</si>
  <si>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</si>
  <si>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</si>
  <si>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</si>
  <si>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</si>
  <si>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</si>
  <si>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</si>
  <si>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</si>
  <si>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</si>
  <si>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</si>
  <si>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</si>
  <si>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</si>
  <si>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</si>
  <si>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</si>
  <si>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</si>
  <si>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</si>
  <si>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</si>
  <si>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</si>
  <si>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</si>
  <si>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</si>
  <si>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</si>
  <si>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</si>
  <si>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</si>
  <si>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</si>
  <si>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</si>
  <si>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</si>
  <si>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</si>
  <si>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</si>
  <si>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</si>
  <si>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</si>
  <si>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</si>
  <si>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</si>
  <si>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</si>
  <si>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</si>
  <si>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</si>
  <si>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</si>
  <si>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</si>
  <si>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</si>
  <si>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</si>
  <si>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</si>
  <si>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</si>
  <si>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</si>
  <si>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</si>
  <si>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</si>
  <si>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</si>
  <si>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</si>
  <si>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</si>
  <si>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</si>
  <si>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</si>
  <si>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</si>
  <si>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</si>
  <si>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</si>
  <si>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</si>
  <si>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</si>
  <si>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</si>
  <si>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</si>
  <si>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</si>
  <si>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</si>
  <si>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</si>
  <si>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</si>
  <si>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</si>
  <si>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</si>
  <si>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</si>
  <si>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</si>
  <si>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</si>
  <si>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</si>
  <si>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</si>
  <si>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</si>
  <si>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</si>
  <si>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</si>
  <si>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</si>
  <si>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</si>
  <si>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</si>
  <si>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</si>
  <si>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</si>
  <si>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</si>
  <si>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</si>
  <si>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</si>
  <si>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</si>
  <si>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</si>
  <si>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</si>
  <si>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</si>
  <si>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</si>
  <si>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</si>
  <si>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</si>
  <si>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</si>
  <si>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</si>
  <si>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B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</si>
  <si>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</si>
  <si>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</si>
  <si>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</si>
  <si>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</si>
  <si>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</si>
  <si>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</si>
  <si>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</si>
  <si>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</si>
  <si>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</si>
  <si>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</si>
  <si>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</si>
  <si>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</si>
  <si>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</si>
  <si>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</si>
  <si>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</si>
  <si>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</si>
  <si>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</si>
  <si>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</si>
  <si>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</si>
  <si>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</si>
  <si>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</si>
  <si>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</si>
  <si>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</si>
  <si>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</si>
  <si>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</si>
  <si>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</si>
  <si>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</si>
  <si>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</si>
  <si>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</si>
  <si>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</si>
  <si>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</si>
  <si>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</si>
  <si>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</si>
  <si>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</si>
  <si>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</si>
  <si>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</si>
  <si>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</si>
  <si>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</si>
  <si>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</si>
  <si>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</si>
  <si>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</si>
  <si>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</si>
  <si>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</si>
  <si>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</si>
  <si>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</si>
  <si>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</si>
  <si>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</si>
  <si>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</si>
  <si>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</si>
  <si>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</si>
  <si>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</si>
  <si>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</si>
  <si>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</si>
  <si>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</si>
  <si>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</si>
  <si>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</si>
  <si>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</si>
  <si>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</si>
  <si>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</si>
  <si>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</si>
  <si>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</si>
  <si>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</si>
  <si>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</si>
  <si>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</si>
  <si>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</si>
  <si>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</si>
  <si>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</si>
  <si>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</si>
  <si>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</si>
  <si>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</si>
  <si>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</si>
  <si>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</si>
  <si>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</si>
  <si>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</si>
  <si>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</si>
  <si>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</si>
  <si>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</si>
  <si>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</si>
  <si>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</si>
  <si>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</si>
  <si>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</si>
  <si>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</si>
  <si>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</si>
  <si>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</si>
  <si>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</si>
  <si>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</si>
  <si>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</si>
  <si>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</si>
  <si>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</si>
  <si>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</si>
  <si>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</si>
  <si>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</si>
  <si>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</si>
  <si>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</si>
  <si>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</si>
  <si>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</si>
  <si>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</si>
  <si>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</si>
  <si>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</si>
  <si>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</si>
  <si>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</si>
  <si>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</si>
  <si>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</si>
  <si>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</si>
  <si>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</si>
  <si>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</si>
  <si>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</si>
  <si>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</si>
  <si>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</si>
  <si>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</si>
  <si>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</si>
  <si>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</si>
  <si>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</si>
  <si>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</si>
  <si>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</si>
  <si>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</si>
  <si>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</si>
  <si>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</si>
  <si>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</si>
  <si>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</si>
  <si>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</si>
  <si>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improves at end</t>
  </si>
  <si>
    <t>worse</t>
  </si>
  <si>
    <t>better</t>
  </si>
  <si>
    <t>worse (too high)</t>
  </si>
  <si>
    <t>closer, still crashes</t>
  </si>
  <si>
    <t>no change</t>
  </si>
  <si>
    <t>higher start and end</t>
  </si>
  <si>
    <t>worse, higher</t>
  </si>
  <si>
    <t>too high</t>
  </si>
  <si>
    <t>too high start</t>
  </si>
  <si>
    <t>higher start</t>
  </si>
  <si>
    <t>lower but crashes</t>
  </si>
  <si>
    <t>Stable but crashes</t>
  </si>
  <si>
    <t>No change</t>
  </si>
  <si>
    <t>crashes (between)</t>
  </si>
  <si>
    <t>Change w/o Fishing</t>
  </si>
  <si>
    <t>+</t>
  </si>
  <si>
    <t>-</t>
  </si>
  <si>
    <t>Change w/o Init Scalar 1</t>
  </si>
  <si>
    <t>+-</t>
  </si>
  <si>
    <t>0</t>
  </si>
  <si>
    <t>MB</t>
  </si>
  <si>
    <t>DC</t>
  </si>
  <si>
    <t>Init Scalar</t>
  </si>
  <si>
    <t>Init Scalar 11022020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</si>
</sst>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7.6640625" bestFit="1" customWidth="1"/>
    <col min="9" max="9" width="17.33203125" style="13" bestFit="1" customWidth="1"/>
    <col min="10" max="10" width="19" bestFit="1" customWidth="1"/>
    <col min="11" max="11" width="19.21875" style="13" bestFit="1" customWidth="1"/>
  </cols>
  <sheetData>
    <row r="1" spans="1:12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  <c r="J1" t="s">
        <v>401</v>
      </c>
      <c r="K1" s="13" t="s">
        <v>404</v>
      </c>
      <c r="L1" t="s">
        <v>409</v>
      </c>
    </row>
    <row r="2" spans="1:12" x14ac:dyDescent="0.3">
      <c r="A2" t="s">
        <v>5</v>
      </c>
      <c r="B2" t="s">
        <v>110</v>
      </c>
      <c r="H2" t="str">
        <f>IF(OR(COUNTIF(C2:G2,"X")=0,COUNTIF(C2:G2,"B")&lt;&gt;0),"X","")</f>
        <v>X</v>
      </c>
      <c r="K2" s="13">
        <v>0</v>
      </c>
      <c r="L2">
        <f>VLOOKUP(A2,'Init Scalar '!$A$2:$B$90,2,FALSE)</f>
        <v>0.91</v>
      </c>
    </row>
    <row r="3" spans="1:12" x14ac:dyDescent="0.3">
      <c r="A3" t="s">
        <v>86</v>
      </c>
      <c r="B3" t="s">
        <v>175</v>
      </c>
      <c r="H3" t="str">
        <f>IF(OR(COUNTIF(C3:G3,"X")=0,COUNTIF(C3:G3,"B")&lt;&gt;0),"X","")</f>
        <v>X</v>
      </c>
      <c r="K3" s="13" t="s">
        <v>403</v>
      </c>
      <c r="L3">
        <f>VLOOKUP(A3,'Init Scalar '!$A$2:$B$90,2,FALSE)</f>
        <v>1000.68</v>
      </c>
    </row>
    <row r="4" spans="1:12" x14ac:dyDescent="0.3">
      <c r="A4" t="s">
        <v>78</v>
      </c>
      <c r="B4" t="s">
        <v>167</v>
      </c>
      <c r="G4" t="s">
        <v>180</v>
      </c>
      <c r="H4" t="str">
        <f>IF(OR(COUNTIF(C4:G4,"X")=0,COUNTIF(C4:G4,"B")&lt;&gt;0),"X","")</f>
        <v/>
      </c>
      <c r="K4" s="13" t="s">
        <v>403</v>
      </c>
      <c r="L4">
        <f>VLOOKUP(A4,'Init Scalar '!$A$2:$B$90,2,FALSE)</f>
        <v>0.41</v>
      </c>
    </row>
    <row r="5" spans="1:12" x14ac:dyDescent="0.3">
      <c r="A5" t="s">
        <v>75</v>
      </c>
      <c r="B5" t="s">
        <v>164</v>
      </c>
      <c r="H5" t="str">
        <f>IF(OR(COUNTIF(C5:G5,"X")=0,COUNTIF(C5:G5,"B")&lt;&gt;0),"X","")</f>
        <v>X</v>
      </c>
      <c r="K5" s="13" t="s">
        <v>405</v>
      </c>
      <c r="L5">
        <f>VLOOKUP(A5,'Init Scalar '!$A$2:$B$90,2,FALSE)</f>
        <v>4.8259999999999996</v>
      </c>
    </row>
    <row r="6" spans="1:12" x14ac:dyDescent="0.3">
      <c r="A6" t="s">
        <v>67</v>
      </c>
      <c r="B6" t="s">
        <v>156</v>
      </c>
      <c r="G6" t="s">
        <v>264</v>
      </c>
      <c r="H6" t="str">
        <f>IF(OR(COUNTIF(C6:G6,"X")=0,COUNTIF(C6:G6,"B")&lt;&gt;0),"X","")</f>
        <v>X</v>
      </c>
      <c r="L6">
        <f>VLOOKUP(A6,'Init Scalar '!$A$2:$B$90,2,FALSE)</f>
        <v>0.16</v>
      </c>
    </row>
    <row r="7" spans="1:12" x14ac:dyDescent="0.3">
      <c r="A7" t="s">
        <v>6</v>
      </c>
      <c r="B7" t="s">
        <v>104</v>
      </c>
      <c r="E7" t="s">
        <v>180</v>
      </c>
      <c r="F7" t="s">
        <v>180</v>
      </c>
      <c r="H7" t="str">
        <f>IF(OR(COUNTIF(C7:G7,"X")=0,COUNTIF(C7:G7,"B")&lt;&gt;0),"X","")</f>
        <v/>
      </c>
      <c r="I7" s="13" t="s">
        <v>387</v>
      </c>
      <c r="J7" t="s">
        <v>402</v>
      </c>
      <c r="K7" s="13" t="s">
        <v>402</v>
      </c>
      <c r="L7">
        <f>VLOOKUP(A7,'Init Scalar '!$A$2:$B$90,2,FALSE)</f>
        <v>0.27</v>
      </c>
    </row>
    <row r="8" spans="1:12" x14ac:dyDescent="0.3">
      <c r="A8" t="s">
        <v>68</v>
      </c>
      <c r="B8" t="s">
        <v>157</v>
      </c>
      <c r="G8" t="s">
        <v>264</v>
      </c>
      <c r="H8" t="str">
        <f>IF(OR(COUNTIF(C8:G8,"X")=0,COUNTIF(C8:G8,"B")&lt;&gt;0),"X","")</f>
        <v>X</v>
      </c>
      <c r="L8">
        <f>VLOOKUP(A8,'Init Scalar '!$A$2:$B$90,2,FALSE)</f>
        <v>1.22</v>
      </c>
    </row>
    <row r="9" spans="1:12" x14ac:dyDescent="0.3">
      <c r="A9" t="s">
        <v>20</v>
      </c>
      <c r="B9" t="s">
        <v>106</v>
      </c>
      <c r="H9" t="str">
        <f>IF(OR(COUNTIF(C9:G9,"X")=0,COUNTIF(C9:G9,"B")&lt;&gt;0),"X","")</f>
        <v>X</v>
      </c>
      <c r="J9" t="s">
        <v>402</v>
      </c>
      <c r="K9" s="13" t="s">
        <v>402</v>
      </c>
      <c r="L9">
        <f>VLOOKUP(A9,'Init Scalar '!$A$2:$B$90,2,FALSE)</f>
        <v>0.22</v>
      </c>
    </row>
    <row r="10" spans="1:12" x14ac:dyDescent="0.3">
      <c r="A10" t="s">
        <v>12</v>
      </c>
      <c r="B10" t="s">
        <v>95</v>
      </c>
      <c r="C10" t="s">
        <v>180</v>
      </c>
      <c r="G10" t="s">
        <v>180</v>
      </c>
      <c r="H10" t="str">
        <f>IF(OR(COUNTIF(C10:G10,"X")=0,COUNTIF(C10:G10,"B")&lt;&gt;0),"X","")</f>
        <v/>
      </c>
      <c r="I10" s="13" t="s">
        <v>391</v>
      </c>
      <c r="J10" t="s">
        <v>402</v>
      </c>
      <c r="L10">
        <f>VLOOKUP(A10,'Init Scalar '!$A$2:$B$90,2,FALSE)</f>
        <v>1.46</v>
      </c>
    </row>
    <row r="11" spans="1:12" x14ac:dyDescent="0.3">
      <c r="A11" t="s">
        <v>48</v>
      </c>
      <c r="B11" t="s">
        <v>137</v>
      </c>
      <c r="H11" t="str">
        <f>IF(OR(COUNTIF(C11:G11,"X")=0,COUNTIF(C11:G11,"B")&lt;&gt;0),"X","")</f>
        <v>X</v>
      </c>
      <c r="J11" t="s">
        <v>402</v>
      </c>
      <c r="K11" s="13" t="s">
        <v>403</v>
      </c>
      <c r="L11">
        <f>VLOOKUP(A11,'Init Scalar '!$A$2:$B$90,2,FALSE)</f>
        <v>1.7</v>
      </c>
    </row>
    <row r="12" spans="1:12" x14ac:dyDescent="0.3">
      <c r="A12" t="s">
        <v>71</v>
      </c>
      <c r="B12" t="s">
        <v>160</v>
      </c>
      <c r="G12" t="s">
        <v>180</v>
      </c>
      <c r="H12" t="str">
        <f>IF(OR(COUNTIF(C12:G12,"X")=0,COUNTIF(C12:G12,"B")&lt;&gt;0),"X","")</f>
        <v/>
      </c>
      <c r="L12">
        <f>VLOOKUP(A12,'Init Scalar '!$A$2:$B$90,2,FALSE)</f>
        <v>0.9</v>
      </c>
    </row>
    <row r="13" spans="1:12" x14ac:dyDescent="0.3">
      <c r="A13" t="s">
        <v>87</v>
      </c>
      <c r="B13" t="s">
        <v>176</v>
      </c>
      <c r="H13" t="str">
        <f>IF(OR(COUNTIF(C13:G13,"X")=0,COUNTIF(C13:G13,"B")&lt;&gt;0),"X","")</f>
        <v>X</v>
      </c>
      <c r="K13" s="13" t="s">
        <v>403</v>
      </c>
      <c r="L13">
        <f>VLOOKUP(A13,'Init Scalar '!$A$2:$B$90,2,FALSE)</f>
        <v>49.42</v>
      </c>
    </row>
    <row r="14" spans="1:12" x14ac:dyDescent="0.3">
      <c r="A14" t="s">
        <v>23</v>
      </c>
      <c r="B14" t="s">
        <v>109</v>
      </c>
      <c r="H14" t="str">
        <f>IF(OR(COUNTIF(C14:G14,"X")=0,COUNTIF(C14:G14,"B")&lt;&gt;0),"X","")</f>
        <v>X</v>
      </c>
      <c r="K14" s="13" t="s">
        <v>402</v>
      </c>
      <c r="L14">
        <f>VLOOKUP(A14,'Init Scalar '!$A$2:$B$90,2,FALSE)</f>
        <v>0.06</v>
      </c>
    </row>
    <row r="15" spans="1:12" x14ac:dyDescent="0.3">
      <c r="A15" t="s">
        <v>31</v>
      </c>
      <c r="B15" t="s">
        <v>119</v>
      </c>
      <c r="C15" t="s">
        <v>180</v>
      </c>
      <c r="G15" t="s">
        <v>180</v>
      </c>
      <c r="H15" t="str">
        <f>IF(OR(COUNTIF(C15:G15,"X")=0,COUNTIF(C15:G15,"B")&lt;&gt;0),"X","")</f>
        <v/>
      </c>
      <c r="I15" s="13" t="s">
        <v>390</v>
      </c>
      <c r="J15" t="s">
        <v>402</v>
      </c>
      <c r="K15" s="13" t="s">
        <v>403</v>
      </c>
      <c r="L15">
        <f>VLOOKUP(A15,'Init Scalar '!$A$2:$B$90,2,FALSE)</f>
        <v>1.93</v>
      </c>
    </row>
    <row r="16" spans="1:12" x14ac:dyDescent="0.3">
      <c r="A16" t="s">
        <v>22</v>
      </c>
      <c r="B16" t="s">
        <v>108</v>
      </c>
      <c r="C16" t="s">
        <v>180</v>
      </c>
      <c r="G16" t="s">
        <v>180</v>
      </c>
      <c r="H16" t="str">
        <f>IF(OR(COUNTIF(C16:G16,"X")=0,COUNTIF(C16:G16,"B")&lt;&gt;0),"X","")</f>
        <v/>
      </c>
      <c r="I16" s="13" t="s">
        <v>392</v>
      </c>
      <c r="J16" t="s">
        <v>402</v>
      </c>
      <c r="K16" s="13" t="s">
        <v>402</v>
      </c>
      <c r="L16">
        <f>VLOOKUP(A16,'Init Scalar '!$A$2:$B$90,2,FALSE)</f>
        <v>1</v>
      </c>
    </row>
    <row r="17" spans="1:12" x14ac:dyDescent="0.3">
      <c r="A17" t="s">
        <v>58</v>
      </c>
      <c r="B17" t="s">
        <v>147</v>
      </c>
      <c r="C17" t="s">
        <v>180</v>
      </c>
      <c r="H17" t="str">
        <f>IF(OR(COUNTIF(C17:G17,"X")=0,COUNTIF(C17:G17,"B")&lt;&gt;0),"X","")</f>
        <v/>
      </c>
      <c r="K17" s="13" t="s">
        <v>403</v>
      </c>
      <c r="L17">
        <f>VLOOKUP(A17,'Init Scalar '!$A$2:$B$90,2,FALSE)</f>
        <v>1.36</v>
      </c>
    </row>
    <row r="18" spans="1:12" x14ac:dyDescent="0.3">
      <c r="A18" t="s">
        <v>66</v>
      </c>
      <c r="B18" t="s">
        <v>155</v>
      </c>
      <c r="G18" t="s">
        <v>264</v>
      </c>
      <c r="H18" t="str">
        <f>IF(OR(COUNTIF(C18:G18,"X")=0,COUNTIF(C18:G18,"B")&lt;&gt;0),"X","")</f>
        <v>X</v>
      </c>
      <c r="L18">
        <f>VLOOKUP(A18,'Init Scalar '!$A$2:$B$90,2,FALSE)</f>
        <v>0.15</v>
      </c>
    </row>
    <row r="19" spans="1:12" x14ac:dyDescent="0.3">
      <c r="A19" t="s">
        <v>7</v>
      </c>
      <c r="B19" t="s">
        <v>114</v>
      </c>
      <c r="H19" t="str">
        <f>IF(OR(COUNTIF(C19:G19,"X")=0,COUNTIF(C19:G19,"B")&lt;&gt;0),"X","")</f>
        <v>X</v>
      </c>
      <c r="K19" s="13" t="s">
        <v>403</v>
      </c>
      <c r="L19">
        <f>VLOOKUP(A19,'Init Scalar '!$A$2:$B$90,2,FALSE)</f>
        <v>2.38</v>
      </c>
    </row>
    <row r="20" spans="1:12" x14ac:dyDescent="0.3">
      <c r="A20" t="s">
        <v>81</v>
      </c>
      <c r="B20" t="s">
        <v>170</v>
      </c>
      <c r="H20" t="str">
        <f>IF(OR(COUNTIF(C20:G20,"X")=0,COUNTIF(C20:G20,"B")&lt;&gt;0),"X","")</f>
        <v>X</v>
      </c>
      <c r="K20" s="13" t="s">
        <v>402</v>
      </c>
      <c r="L20">
        <f>VLOOKUP(A20,'Init Scalar '!$A$2:$B$90,2,FALSE)</f>
        <v>7.84</v>
      </c>
    </row>
    <row r="21" spans="1:12" x14ac:dyDescent="0.3">
      <c r="A21" t="s">
        <v>88</v>
      </c>
      <c r="B21" t="s">
        <v>177</v>
      </c>
      <c r="H21" t="str">
        <f>IF(OR(COUNTIF(C21:G21,"X")=0,COUNTIF(C21:G21,"B")&lt;&gt;0),"X","")</f>
        <v>X</v>
      </c>
      <c r="L21">
        <f>VLOOKUP(A21,'Init Scalar '!$A$2:$B$90,2,FALSE)</f>
        <v>1</v>
      </c>
    </row>
    <row r="22" spans="1:12" x14ac:dyDescent="0.3">
      <c r="A22" t="s">
        <v>44</v>
      </c>
      <c r="B22" t="s">
        <v>133</v>
      </c>
      <c r="H22" t="str">
        <f>IF(OR(COUNTIF(C22:G22,"X")=0,COUNTIF(C22:G22,"B")&lt;&gt;0),"X","")</f>
        <v>X</v>
      </c>
      <c r="K22" s="13" t="s">
        <v>403</v>
      </c>
      <c r="L22">
        <f>VLOOKUP(A22,'Init Scalar '!$A$2:$B$90,2,FALSE)</f>
        <v>2.9</v>
      </c>
    </row>
    <row r="23" spans="1:12" x14ac:dyDescent="0.3">
      <c r="A23" t="s">
        <v>89</v>
      </c>
      <c r="B23" t="s">
        <v>178</v>
      </c>
      <c r="H23" t="str">
        <f>IF(OR(COUNTIF(C23:G23,"X")=0,COUNTIF(C23:G23,"B")&lt;&gt;0),"X","")</f>
        <v>X</v>
      </c>
      <c r="L23">
        <f>VLOOKUP(A23,'Init Scalar '!$A$2:$B$90,2,FALSE)</f>
        <v>1</v>
      </c>
    </row>
    <row r="24" spans="1:12" x14ac:dyDescent="0.3">
      <c r="A24" t="s">
        <v>36</v>
      </c>
      <c r="B24" t="s">
        <v>125</v>
      </c>
      <c r="C24" t="s">
        <v>180</v>
      </c>
      <c r="G24" t="s">
        <v>180</v>
      </c>
      <c r="H24" t="str">
        <f>IF(OR(COUNTIF(C24:G24,"X")=0,COUNTIF(C24:G24,"B")&lt;&gt;0),"X","")</f>
        <v/>
      </c>
      <c r="I24" s="13" t="s">
        <v>393</v>
      </c>
      <c r="J24" t="s">
        <v>402</v>
      </c>
      <c r="K24" s="13" t="s">
        <v>403</v>
      </c>
      <c r="L24">
        <f>VLOOKUP(A24,'Init Scalar '!$A$2:$B$90,2,FALSE)</f>
        <v>1.61</v>
      </c>
    </row>
    <row r="25" spans="1:12" x14ac:dyDescent="0.3">
      <c r="A25" t="s">
        <v>47</v>
      </c>
      <c r="B25" t="s">
        <v>136</v>
      </c>
      <c r="H25" t="str">
        <f>IF(OR(COUNTIF(C25:G25,"X")=0,COUNTIF(C25:G25,"B")&lt;&gt;0),"X","")</f>
        <v>X</v>
      </c>
      <c r="K25" s="13" t="s">
        <v>402</v>
      </c>
      <c r="L25">
        <f>VLOOKUP(A25,'Init Scalar '!$A$2:$B$90,2,FALSE)</f>
        <v>1E-3</v>
      </c>
    </row>
    <row r="26" spans="1:12" x14ac:dyDescent="0.3">
      <c r="A26" t="s">
        <v>26</v>
      </c>
      <c r="B26" t="s">
        <v>113</v>
      </c>
      <c r="H26" t="str">
        <f>IF(OR(COUNTIF(C26:G26,"X")=0,COUNTIF(C26:G26,"B")&lt;&gt;0),"X","")</f>
        <v>X</v>
      </c>
      <c r="J26" t="s">
        <v>402</v>
      </c>
      <c r="K26" s="13" t="s">
        <v>402</v>
      </c>
      <c r="L26">
        <f>VLOOKUP(A26,'Init Scalar '!$A$2:$B$90,2,FALSE)</f>
        <v>0.15</v>
      </c>
    </row>
    <row r="27" spans="1:12" x14ac:dyDescent="0.3">
      <c r="A27" t="s">
        <v>41</v>
      </c>
      <c r="B27" t="s">
        <v>130</v>
      </c>
      <c r="G27" t="s">
        <v>180</v>
      </c>
      <c r="H27" t="str">
        <f>IF(OR(COUNTIF(C27:G27,"X")=0,COUNTIF(C27:G27,"B")&lt;&gt;0),"X","")</f>
        <v/>
      </c>
      <c r="L27">
        <f>VLOOKUP(A27,'Init Scalar '!$A$2:$B$90,2,FALSE)</f>
        <v>0.7</v>
      </c>
    </row>
    <row r="28" spans="1:12" x14ac:dyDescent="0.3">
      <c r="A28" t="s">
        <v>18</v>
      </c>
      <c r="B28" t="s">
        <v>103</v>
      </c>
      <c r="H28" t="str">
        <f>IF(OR(COUNTIF(C28:G28,"X")=0,COUNTIF(C28:G28,"B")&lt;&gt;0),"X","")</f>
        <v>X</v>
      </c>
      <c r="K28" s="13" t="s">
        <v>403</v>
      </c>
      <c r="L28">
        <f>VLOOKUP(A28,'Init Scalar '!$A$2:$B$90,2,FALSE)</f>
        <v>0.11</v>
      </c>
    </row>
    <row r="29" spans="1:12" x14ac:dyDescent="0.3">
      <c r="A29" t="s">
        <v>17</v>
      </c>
      <c r="B29" t="s">
        <v>100</v>
      </c>
      <c r="H29" t="str">
        <f>IF(OR(COUNTIF(C29:G29,"X")=0,COUNTIF(C29:G29,"B")&lt;&gt;0),"X","")</f>
        <v>X</v>
      </c>
      <c r="K29" s="13" t="s">
        <v>403</v>
      </c>
      <c r="L29">
        <f>VLOOKUP(A29,'Init Scalar '!$A$2:$B$90,2,FALSE)</f>
        <v>2.04</v>
      </c>
    </row>
    <row r="30" spans="1:12" x14ac:dyDescent="0.3">
      <c r="A30" t="s">
        <v>24</v>
      </c>
      <c r="B30" t="s">
        <v>111</v>
      </c>
      <c r="C30" t="s">
        <v>180</v>
      </c>
      <c r="G30" t="s">
        <v>180</v>
      </c>
      <c r="H30" t="str">
        <f>IF(OR(COUNTIF(C30:G30,"X")=0,COUNTIF(C30:G30,"B")&lt;&gt;0),"X","")</f>
        <v/>
      </c>
      <c r="I30" s="13" t="s">
        <v>396</v>
      </c>
      <c r="K30" s="13" t="s">
        <v>403</v>
      </c>
      <c r="L30">
        <f>VLOOKUP(A30,'Init Scalar '!$A$2:$B$90,2,FALSE)</f>
        <v>1</v>
      </c>
    </row>
    <row r="31" spans="1:12" x14ac:dyDescent="0.3">
      <c r="A31" t="s">
        <v>42</v>
      </c>
      <c r="B31" t="s">
        <v>131</v>
      </c>
      <c r="C31" t="s">
        <v>180</v>
      </c>
      <c r="H31" t="str">
        <f>IF(OR(COUNTIF(C31:G31,"X")=0,COUNTIF(C31:G31,"B")&lt;&gt;0),"X","")</f>
        <v/>
      </c>
      <c r="I31" s="13" t="s">
        <v>394</v>
      </c>
      <c r="K31" s="13" t="s">
        <v>403</v>
      </c>
      <c r="L31">
        <f>VLOOKUP(A31,'Init Scalar '!$A$2:$B$90,2,FALSE)</f>
        <v>1.65</v>
      </c>
    </row>
    <row r="32" spans="1:12" x14ac:dyDescent="0.3">
      <c r="A32" t="s">
        <v>8</v>
      </c>
      <c r="B32" t="s">
        <v>101</v>
      </c>
      <c r="C32" t="s">
        <v>180</v>
      </c>
      <c r="D32" t="s">
        <v>180</v>
      </c>
      <c r="H32" t="str">
        <f>IF(OR(COUNTIF(C32:G32,"X")=0,COUNTIF(C32:G32,"B")&lt;&gt;0),"X","")</f>
        <v/>
      </c>
      <c r="I32" s="13" t="s">
        <v>388</v>
      </c>
      <c r="K32" s="13" t="s">
        <v>403</v>
      </c>
      <c r="L32">
        <f>VLOOKUP(A32,'Init Scalar '!$A$2:$B$90,2,FALSE)</f>
        <v>2.85</v>
      </c>
    </row>
    <row r="33" spans="1:12" x14ac:dyDescent="0.3">
      <c r="A33" t="s">
        <v>9</v>
      </c>
      <c r="B33" t="s">
        <v>93</v>
      </c>
      <c r="H33" t="str">
        <f>IF(OR(COUNTIF(C33:G33,"X")=0,COUNTIF(C33:G33,"B")&lt;&gt;0),"X","")</f>
        <v>X</v>
      </c>
      <c r="J33" t="s">
        <v>402</v>
      </c>
      <c r="K33" s="13" t="s">
        <v>403</v>
      </c>
      <c r="L33">
        <f>VLOOKUP(A33,'Init Scalar '!$A$2:$B$90,2,FALSE)</f>
        <v>373.37</v>
      </c>
    </row>
    <row r="34" spans="1:12" x14ac:dyDescent="0.3">
      <c r="A34" t="s">
        <v>61</v>
      </c>
      <c r="B34" t="s">
        <v>150</v>
      </c>
      <c r="H34" t="str">
        <f>IF(OR(COUNTIF(C34:G34,"X")=0,COUNTIF(C34:G34,"B")&lt;&gt;0),"X","")</f>
        <v>X</v>
      </c>
      <c r="K34" s="13" t="s">
        <v>402</v>
      </c>
      <c r="L34">
        <f>VLOOKUP(A34,'Init Scalar '!$A$2:$B$90,2,FALSE)</f>
        <v>3.0000000000000001E-3</v>
      </c>
    </row>
    <row r="35" spans="1:12" x14ac:dyDescent="0.3">
      <c r="A35" t="s">
        <v>63</v>
      </c>
      <c r="B35" t="s">
        <v>152</v>
      </c>
      <c r="H35" t="str">
        <f>IF(OR(COUNTIF(C35:G35,"X")=0,COUNTIF(C35:G35,"B")&lt;&gt;0),"X","")</f>
        <v>X</v>
      </c>
      <c r="K35" s="13" t="s">
        <v>403</v>
      </c>
      <c r="L35">
        <f>VLOOKUP(A35,'Init Scalar '!$A$2:$B$90,2,FALSE)</f>
        <v>2.31</v>
      </c>
    </row>
    <row r="36" spans="1:12" x14ac:dyDescent="0.3">
      <c r="A36" t="s">
        <v>69</v>
      </c>
      <c r="B36" t="s">
        <v>158</v>
      </c>
      <c r="C36" t="s">
        <v>180</v>
      </c>
      <c r="G36" t="s">
        <v>264</v>
      </c>
      <c r="H36" t="str">
        <f>IF(OR(COUNTIF(C36:G36,"X")=0,COUNTIF(C36:G36,"B")&lt;&gt;0),"X","")</f>
        <v>X</v>
      </c>
      <c r="K36" s="13" t="s">
        <v>402</v>
      </c>
      <c r="L36">
        <f>VLOOKUP(A36,'Init Scalar '!$A$2:$B$90,2,FALSE)</f>
        <v>3.5</v>
      </c>
    </row>
    <row r="37" spans="1:12" x14ac:dyDescent="0.3">
      <c r="A37" t="s">
        <v>52</v>
      </c>
      <c r="B37" t="s">
        <v>141</v>
      </c>
      <c r="H37" t="str">
        <f>IF(OR(COUNTIF(C37:G37,"X")=0,COUNTIF(C37:G37,"B")&lt;&gt;0),"X","")</f>
        <v>X</v>
      </c>
      <c r="K37" s="13" t="s">
        <v>403</v>
      </c>
      <c r="L37">
        <f>VLOOKUP(A37,'Init Scalar '!$A$2:$B$90,2,FALSE)</f>
        <v>2.16</v>
      </c>
    </row>
    <row r="38" spans="1:12" x14ac:dyDescent="0.3">
      <c r="A38" t="s">
        <v>62</v>
      </c>
      <c r="B38" t="s">
        <v>151</v>
      </c>
      <c r="H38" t="str">
        <f>IF(OR(COUNTIF(C38:G38,"X")=0,COUNTIF(C38:G38,"B")&lt;&gt;0),"X","")</f>
        <v>X</v>
      </c>
      <c r="K38" s="13" t="s">
        <v>403</v>
      </c>
      <c r="L38">
        <f>VLOOKUP(A38,'Init Scalar '!$A$2:$B$90,2,FALSE)</f>
        <v>1.98</v>
      </c>
    </row>
    <row r="39" spans="1:12" x14ac:dyDescent="0.3">
      <c r="A39" t="s">
        <v>76</v>
      </c>
      <c r="B39" t="s">
        <v>165</v>
      </c>
      <c r="H39" t="str">
        <f>IF(OR(COUNTIF(C39:G39,"X")=0,COUNTIF(C39:G39,"B")&lt;&gt;0),"X","")</f>
        <v>X</v>
      </c>
      <c r="L39">
        <f>VLOOKUP(A39,'Init Scalar '!$A$2:$B$90,2,FALSE)</f>
        <v>1</v>
      </c>
    </row>
    <row r="40" spans="1:12" x14ac:dyDescent="0.3">
      <c r="A40" t="s">
        <v>10</v>
      </c>
      <c r="B40" t="s">
        <v>92</v>
      </c>
      <c r="C40" t="s">
        <v>180</v>
      </c>
      <c r="G40" t="s">
        <v>180</v>
      </c>
      <c r="H40" t="str">
        <f>IF(OR(COUNTIF(C40:G40,"X")=0,COUNTIF(C40:G40,"B")&lt;&gt;0),"X","")</f>
        <v/>
      </c>
      <c r="I40" s="13" t="s">
        <v>395</v>
      </c>
      <c r="J40" t="s">
        <v>402</v>
      </c>
      <c r="L40">
        <f>VLOOKUP(A40,'Init Scalar '!$A$2:$B$90,2,FALSE)</f>
        <v>2.93</v>
      </c>
    </row>
    <row r="41" spans="1:12" x14ac:dyDescent="0.3">
      <c r="A41" t="s">
        <v>25</v>
      </c>
      <c r="B41" t="s">
        <v>112</v>
      </c>
      <c r="G41" t="s">
        <v>180</v>
      </c>
      <c r="H41" t="str">
        <f>IF(OR(COUNTIF(C41:G41,"X")=0,COUNTIF(C41:G41,"B")&lt;&gt;0),"X","")</f>
        <v/>
      </c>
      <c r="I41" s="13" t="s">
        <v>389</v>
      </c>
      <c r="J41" t="s">
        <v>402</v>
      </c>
      <c r="L41">
        <f>VLOOKUP(A41,'Init Scalar '!$A$2:$B$90,2,FALSE)</f>
        <v>1.17</v>
      </c>
    </row>
    <row r="42" spans="1:12" x14ac:dyDescent="0.3">
      <c r="A42" t="s">
        <v>21</v>
      </c>
      <c r="B42" t="s">
        <v>107</v>
      </c>
      <c r="E42" t="s">
        <v>180</v>
      </c>
      <c r="H42" t="str">
        <f>IF(OR(COUNTIF(C42:G42,"X")=0,COUNTIF(C42:G42,"B")&lt;&gt;0),"X","")</f>
        <v/>
      </c>
      <c r="K42" s="13" t="s">
        <v>403</v>
      </c>
      <c r="L42">
        <f>VLOOKUP(A42,'Init Scalar '!$A$2:$B$90,2,FALSE)</f>
        <v>0.6</v>
      </c>
    </row>
    <row r="43" spans="1:12" x14ac:dyDescent="0.3">
      <c r="A43" t="s">
        <v>72</v>
      </c>
      <c r="B43" t="s">
        <v>161</v>
      </c>
      <c r="G43" t="s">
        <v>180</v>
      </c>
      <c r="H43" t="str">
        <f>IF(OR(COUNTIF(C43:G43,"X")=0,COUNTIF(C43:G43,"B")&lt;&gt;0),"X","")</f>
        <v/>
      </c>
      <c r="L43">
        <f>VLOOKUP(A43,'Init Scalar '!$A$2:$B$90,2,FALSE)</f>
        <v>2.19</v>
      </c>
    </row>
    <row r="44" spans="1:12" x14ac:dyDescent="0.3">
      <c r="A44" t="s">
        <v>28</v>
      </c>
      <c r="B44" t="s">
        <v>116</v>
      </c>
      <c r="C44" t="s">
        <v>180</v>
      </c>
      <c r="H44" t="str">
        <f>IF(OR(COUNTIF(C44:G44,"X")=0,COUNTIF(C44:G44,"B")&lt;&gt;0),"X","")</f>
        <v/>
      </c>
      <c r="K44" s="13" t="s">
        <v>402</v>
      </c>
      <c r="L44">
        <f>VLOOKUP(A44,'Init Scalar '!$A$2:$B$90,2,FALSE)</f>
        <v>1.57</v>
      </c>
    </row>
    <row r="45" spans="1:12" x14ac:dyDescent="0.3">
      <c r="A45" t="s">
        <v>34</v>
      </c>
      <c r="B45" t="s">
        <v>123</v>
      </c>
      <c r="H45" t="str">
        <f>IF(OR(COUNTIF(C45:G45,"X")=0,COUNTIF(C45:G45,"B")&lt;&gt;0),"X","")</f>
        <v>X</v>
      </c>
      <c r="K45" s="13" t="s">
        <v>403</v>
      </c>
      <c r="L45">
        <f>VLOOKUP(A45,'Init Scalar '!$A$2:$B$90,2,FALSE)</f>
        <v>2.41</v>
      </c>
    </row>
    <row r="46" spans="1:12" x14ac:dyDescent="0.3">
      <c r="A46" t="s">
        <v>73</v>
      </c>
      <c r="B46" t="s">
        <v>162</v>
      </c>
      <c r="G46" t="s">
        <v>180</v>
      </c>
      <c r="H46" t="str">
        <f>IF(OR(COUNTIF(C46:G46,"X")=0,COUNTIF(C46:G46,"B")&lt;&gt;0),"X","")</f>
        <v/>
      </c>
      <c r="L46">
        <f>VLOOKUP(A46,'Init Scalar '!$A$2:$B$90,2,FALSE)</f>
        <v>1.48</v>
      </c>
    </row>
    <row r="47" spans="1:12" x14ac:dyDescent="0.3">
      <c r="A47" t="s">
        <v>85</v>
      </c>
      <c r="B47" t="s">
        <v>174</v>
      </c>
      <c r="H47" t="str">
        <f>IF(OR(COUNTIF(C47:G47,"X")=0,COUNTIF(C47:G47,"B")&lt;&gt;0),"X","")</f>
        <v>X</v>
      </c>
      <c r="K47" s="13" t="s">
        <v>402</v>
      </c>
      <c r="L47">
        <f>VLOOKUP(A47,'Init Scalar '!$A$2:$B$90,2,FALSE)</f>
        <v>1</v>
      </c>
    </row>
    <row r="48" spans="1:12" x14ac:dyDescent="0.3">
      <c r="A48" t="s">
        <v>55</v>
      </c>
      <c r="B48" t="s">
        <v>144</v>
      </c>
      <c r="C48" t="s">
        <v>180</v>
      </c>
      <c r="G48" t="s">
        <v>180</v>
      </c>
      <c r="H48" t="str">
        <f>IF(OR(COUNTIF(C48:G48,"X")=0,COUNTIF(C48:G48,"B")&lt;&gt;0),"X","")</f>
        <v/>
      </c>
      <c r="K48" s="13" t="s">
        <v>406</v>
      </c>
      <c r="L48">
        <f>VLOOKUP(A48,'Init Scalar '!$A$2:$B$90,2,FALSE)</f>
        <v>0.2</v>
      </c>
    </row>
    <row r="49" spans="1:12" x14ac:dyDescent="0.3">
      <c r="A49" t="s">
        <v>80</v>
      </c>
      <c r="B49" t="s">
        <v>169</v>
      </c>
      <c r="H49" t="str">
        <f>IF(OR(COUNTIF(C49:G49,"X")=0,COUNTIF(C49:G49,"B")&lt;&gt;0),"X","")</f>
        <v>X</v>
      </c>
      <c r="L49">
        <f>VLOOKUP(A49,'Init Scalar '!$A$2:$B$90,2,FALSE)</f>
        <v>1</v>
      </c>
    </row>
    <row r="50" spans="1:12" x14ac:dyDescent="0.3">
      <c r="A50" t="s">
        <v>4</v>
      </c>
      <c r="B50" t="s">
        <v>102</v>
      </c>
      <c r="G50" t="s">
        <v>180</v>
      </c>
      <c r="H50" t="str">
        <f>IF(OR(COUNTIF(C50:G50,"X")=0,COUNTIF(C50:G50,"B")&lt;&gt;0),"X","")</f>
        <v/>
      </c>
      <c r="I50" s="13" t="s">
        <v>386</v>
      </c>
      <c r="J50" t="s">
        <v>402</v>
      </c>
      <c r="K50" s="13" t="s">
        <v>403</v>
      </c>
      <c r="L50">
        <f>VLOOKUP(A50,'Init Scalar '!$A$2:$B$90,2,FALSE)</f>
        <v>2.11</v>
      </c>
    </row>
    <row r="51" spans="1:12" x14ac:dyDescent="0.3">
      <c r="A51" t="s">
        <v>29</v>
      </c>
      <c r="B51" t="s">
        <v>117</v>
      </c>
      <c r="C51" t="s">
        <v>180</v>
      </c>
      <c r="H51" t="str">
        <f>IF(OR(COUNTIF(C51:G51,"X")=0,COUNTIF(C51:G51,"B")&lt;&gt;0),"X","")</f>
        <v/>
      </c>
      <c r="K51" s="13" t="s">
        <v>403</v>
      </c>
      <c r="L51">
        <f>VLOOKUP(A51,'Init Scalar '!$A$2:$B$90,2,FALSE)</f>
        <v>2.0499999999999998</v>
      </c>
    </row>
    <row r="52" spans="1:12" x14ac:dyDescent="0.3">
      <c r="A52" t="s">
        <v>49</v>
      </c>
      <c r="B52" t="s">
        <v>138</v>
      </c>
      <c r="H52" t="str">
        <f>IF(OR(COUNTIF(C52:G52,"X")=0,COUNTIF(C52:G52,"B")&lt;&gt;0),"X","")</f>
        <v>X</v>
      </c>
      <c r="J52" t="s">
        <v>402</v>
      </c>
      <c r="L52">
        <f>VLOOKUP(A52,'Init Scalar '!$A$2:$B$90,2,FALSE)</f>
        <v>0.62</v>
      </c>
    </row>
    <row r="53" spans="1:12" x14ac:dyDescent="0.3">
      <c r="A53" t="s">
        <v>82</v>
      </c>
      <c r="B53" t="s">
        <v>171</v>
      </c>
      <c r="H53" t="str">
        <f>IF(OR(COUNTIF(C53:G53,"X")=0,COUNTIF(C53:G53,"B")&lt;&gt;0),"X","")</f>
        <v>X</v>
      </c>
      <c r="L53">
        <f>VLOOKUP(A53,'Init Scalar '!$A$2:$B$90,2,FALSE)</f>
        <v>1</v>
      </c>
    </row>
    <row r="54" spans="1:12" x14ac:dyDescent="0.3">
      <c r="A54" t="s">
        <v>50</v>
      </c>
      <c r="B54" t="s">
        <v>139</v>
      </c>
      <c r="H54" t="str">
        <f>IF(OR(COUNTIF(C54:G54,"X")=0,COUNTIF(C54:G54,"B")&lt;&gt;0),"X","")</f>
        <v>X</v>
      </c>
      <c r="J54" t="s">
        <v>402</v>
      </c>
      <c r="K54" s="13" t="s">
        <v>402</v>
      </c>
      <c r="L54">
        <f>VLOOKUP(A54,'Init Scalar '!$A$2:$B$90,2,FALSE)</f>
        <v>0.46</v>
      </c>
    </row>
    <row r="55" spans="1:12" x14ac:dyDescent="0.3">
      <c r="A55" t="s">
        <v>65</v>
      </c>
      <c r="B55" t="s">
        <v>154</v>
      </c>
      <c r="G55" t="s">
        <v>264</v>
      </c>
      <c r="H55" t="str">
        <f>IF(OR(COUNTIF(C55:G55,"X")=0,COUNTIF(C55:G55,"B")&lt;&gt;0),"X","")</f>
        <v>X</v>
      </c>
      <c r="L55">
        <f>VLOOKUP(A55,'Init Scalar '!$A$2:$B$90,2,FALSE)</f>
        <v>0.79</v>
      </c>
    </row>
    <row r="56" spans="1:12" x14ac:dyDescent="0.3">
      <c r="A56" t="s">
        <v>70</v>
      </c>
      <c r="B56" t="s">
        <v>159</v>
      </c>
      <c r="G56" t="s">
        <v>180</v>
      </c>
      <c r="H56" t="str">
        <f>IF(OR(COUNTIF(C56:G56,"X")=0,COUNTIF(C56:G56,"B")&lt;&gt;0),"X","")</f>
        <v/>
      </c>
      <c r="L56">
        <f>VLOOKUP(A56,'Init Scalar '!$A$2:$B$90,2,FALSE)</f>
        <v>5</v>
      </c>
    </row>
    <row r="57" spans="1:12" x14ac:dyDescent="0.3">
      <c r="A57" t="s">
        <v>3</v>
      </c>
      <c r="B57" t="s">
        <v>122</v>
      </c>
      <c r="H57" t="str">
        <f>IF(OR(COUNTIF(C57:G57,"X")=0,COUNTIF(C57:G57,"B")&lt;&gt;0),"X","")</f>
        <v>X</v>
      </c>
      <c r="K57" s="13" t="s">
        <v>403</v>
      </c>
      <c r="L57">
        <f>VLOOKUP(A57,'Init Scalar '!$A$2:$B$90,2,FALSE)</f>
        <v>17.12</v>
      </c>
    </row>
    <row r="58" spans="1:12" x14ac:dyDescent="0.3">
      <c r="A58" t="s">
        <v>56</v>
      </c>
      <c r="B58" t="s">
        <v>145</v>
      </c>
      <c r="C58" t="s">
        <v>180</v>
      </c>
      <c r="D58" t="s">
        <v>180</v>
      </c>
      <c r="H58" t="str">
        <f>IF(OR(COUNTIF(C58:G58,"X")=0,COUNTIF(C58:G58,"B")&lt;&gt;0),"X","")</f>
        <v/>
      </c>
      <c r="L58">
        <f>VLOOKUP(A58,'Init Scalar '!$A$2:$B$90,2,FALSE)</f>
        <v>0.69</v>
      </c>
    </row>
    <row r="59" spans="1:12" x14ac:dyDescent="0.3">
      <c r="A59" t="s">
        <v>30</v>
      </c>
      <c r="B59" t="s">
        <v>118</v>
      </c>
      <c r="C59" t="s">
        <v>180</v>
      </c>
      <c r="G59" t="s">
        <v>180</v>
      </c>
      <c r="H59" t="str">
        <f>IF(OR(COUNTIF(C59:G59,"X")=0,COUNTIF(C59:G59,"B")&lt;&gt;0),"X","")</f>
        <v/>
      </c>
      <c r="L59">
        <f>VLOOKUP(A59,'Init Scalar '!$A$2:$B$90,2,FALSE)</f>
        <v>1.98</v>
      </c>
    </row>
    <row r="60" spans="1:12" x14ac:dyDescent="0.3">
      <c r="A60" t="s">
        <v>57</v>
      </c>
      <c r="B60" t="s">
        <v>146</v>
      </c>
      <c r="D60" t="s">
        <v>180</v>
      </c>
      <c r="H60" t="str">
        <f>IF(OR(COUNTIF(C60:G60,"X")=0,COUNTIF(C60:G60,"B")&lt;&gt;0),"X","")</f>
        <v/>
      </c>
      <c r="K60" s="13" t="s">
        <v>403</v>
      </c>
      <c r="L60">
        <f>VLOOKUP(A60,'Init Scalar '!$A$2:$B$90,2,FALSE)</f>
        <v>0.31</v>
      </c>
    </row>
    <row r="61" spans="1:12" x14ac:dyDescent="0.3">
      <c r="A61" t="s">
        <v>35</v>
      </c>
      <c r="B61" t="s">
        <v>124</v>
      </c>
      <c r="G61" t="s">
        <v>180</v>
      </c>
      <c r="H61" t="str">
        <f>IF(OR(COUNTIF(C61:G61,"X")=0,COUNTIF(C61:G61,"B")&lt;&gt;0),"X","")</f>
        <v/>
      </c>
      <c r="J61" t="s">
        <v>402</v>
      </c>
      <c r="K61" s="13" t="s">
        <v>402</v>
      </c>
      <c r="L61">
        <f>VLOOKUP(A61,'Init Scalar '!$A$2:$B$90,2,FALSE)</f>
        <v>3.9999999999999998E-6</v>
      </c>
    </row>
    <row r="62" spans="1:12" x14ac:dyDescent="0.3">
      <c r="A62" t="s">
        <v>54</v>
      </c>
      <c r="B62" t="s">
        <v>143</v>
      </c>
      <c r="H62" t="str">
        <f>IF(OR(COUNTIF(C62:G62,"X")=0,COUNTIF(C62:G62,"B")&lt;&gt;0),"X","")</f>
        <v>X</v>
      </c>
      <c r="K62" s="13" t="s">
        <v>403</v>
      </c>
      <c r="L62">
        <f>VLOOKUP(A62,'Init Scalar '!$A$2:$B$90,2,FALSE)</f>
        <v>3.17</v>
      </c>
    </row>
    <row r="63" spans="1:12" x14ac:dyDescent="0.3">
      <c r="A63" t="s">
        <v>64</v>
      </c>
      <c r="B63" t="s">
        <v>153</v>
      </c>
      <c r="G63" t="s">
        <v>264</v>
      </c>
      <c r="H63" t="str">
        <f>IF(OR(COUNTIF(C63:G63,"X")=0,COUNTIF(C63:G63,"B")&lt;&gt;0),"X","")</f>
        <v>X</v>
      </c>
      <c r="L63">
        <f>VLOOKUP(A63,'Init Scalar '!$A$2:$B$90,2,FALSE)</f>
        <v>0.62</v>
      </c>
    </row>
    <row r="64" spans="1:12" x14ac:dyDescent="0.3">
      <c r="A64" t="s">
        <v>32</v>
      </c>
      <c r="B64" t="s">
        <v>120</v>
      </c>
      <c r="G64" t="s">
        <v>180</v>
      </c>
      <c r="H64" t="str">
        <f>IF(OR(COUNTIF(C64:G64,"X")=0,COUNTIF(C64:G64,"B")&lt;&gt;0),"X","")</f>
        <v/>
      </c>
      <c r="J64" t="s">
        <v>402</v>
      </c>
      <c r="K64" s="13" t="s">
        <v>403</v>
      </c>
      <c r="L64">
        <f>VLOOKUP(A64,'Init Scalar '!$A$2:$B$90,2,FALSE)</f>
        <v>2.0699999999999998</v>
      </c>
    </row>
    <row r="65" spans="1:12" x14ac:dyDescent="0.3">
      <c r="A65" t="s">
        <v>40</v>
      </c>
      <c r="B65" t="s">
        <v>129</v>
      </c>
      <c r="D65" t="s">
        <v>180</v>
      </c>
      <c r="H65" t="str">
        <f>IF(OR(COUNTIF(C65:G65,"X")=0,COUNTIF(C65:G65,"B")&lt;&gt;0),"X","")</f>
        <v/>
      </c>
      <c r="J65" t="s">
        <v>402</v>
      </c>
      <c r="K65" s="13" t="s">
        <v>402</v>
      </c>
      <c r="L65">
        <f>VLOOKUP(A65,'Init Scalar '!$A$2:$B$90,2,FALSE)</f>
        <v>2.9999999999999997E-4</v>
      </c>
    </row>
    <row r="66" spans="1:12" x14ac:dyDescent="0.3">
      <c r="A66" t="s">
        <v>77</v>
      </c>
      <c r="B66" t="s">
        <v>166</v>
      </c>
      <c r="D66" t="s">
        <v>180</v>
      </c>
      <c r="H66" t="str">
        <f>IF(OR(COUNTIF(C66:G66,"X")=0,COUNTIF(C66:G66,"B")&lt;&gt;0),"X","")</f>
        <v/>
      </c>
      <c r="K66" s="13" t="s">
        <v>406</v>
      </c>
      <c r="L66">
        <f>VLOOKUP(A66,'Init Scalar '!$A$2:$B$90,2,FALSE)</f>
        <v>1</v>
      </c>
    </row>
    <row r="67" spans="1:12" x14ac:dyDescent="0.3">
      <c r="A67" t="s">
        <v>27</v>
      </c>
      <c r="B67" t="s">
        <v>115</v>
      </c>
      <c r="H67" t="str">
        <f>IF(OR(COUNTIF(C67:G67,"X")=0,COUNTIF(C67:G67,"B")&lt;&gt;0),"X","")</f>
        <v>X</v>
      </c>
      <c r="J67" t="s">
        <v>402</v>
      </c>
      <c r="K67" s="13" t="s">
        <v>403</v>
      </c>
      <c r="L67">
        <f>VLOOKUP(A67,'Init Scalar '!$A$2:$B$90,2,FALSE)</f>
        <v>1</v>
      </c>
    </row>
    <row r="68" spans="1:12" x14ac:dyDescent="0.3">
      <c r="A68" t="s">
        <v>53</v>
      </c>
      <c r="B68" t="s">
        <v>142</v>
      </c>
      <c r="C68" t="s">
        <v>180</v>
      </c>
      <c r="H68" t="str">
        <f>IF(OR(COUNTIF(C68:G68,"X")=0,COUNTIF(C68:G68,"B")&lt;&gt;0),"X","")</f>
        <v/>
      </c>
      <c r="K68" s="13" t="s">
        <v>403</v>
      </c>
      <c r="L68">
        <f>VLOOKUP(A68,'Init Scalar '!$A$2:$B$90,2,FALSE)</f>
        <v>2.82</v>
      </c>
    </row>
    <row r="69" spans="1:12" x14ac:dyDescent="0.3">
      <c r="A69" t="s">
        <v>45</v>
      </c>
      <c r="B69" t="s">
        <v>134</v>
      </c>
      <c r="H69" t="str">
        <f>IF(OR(COUNTIF(C69:G69,"X")=0,COUNTIF(C69:G69,"B")&lt;&gt;0),"X","")</f>
        <v>X</v>
      </c>
      <c r="K69" s="13" t="s">
        <v>403</v>
      </c>
      <c r="L69">
        <f>VLOOKUP(A69,'Init Scalar '!$A$2:$B$90,2,FALSE)</f>
        <v>1.67</v>
      </c>
    </row>
    <row r="70" spans="1:12" x14ac:dyDescent="0.3">
      <c r="A70" t="s">
        <v>46</v>
      </c>
      <c r="B70" t="s">
        <v>135</v>
      </c>
      <c r="H70" t="str">
        <f>IF(OR(COUNTIF(C70:G70,"X")=0,COUNTIF(C70:G70,"B")&lt;&gt;0),"X","")</f>
        <v>X</v>
      </c>
      <c r="K70" s="13" t="s">
        <v>402</v>
      </c>
      <c r="L70">
        <f>VLOOKUP(A70,'Init Scalar '!$A$2:$B$90,2,FALSE)</f>
        <v>0.03</v>
      </c>
    </row>
    <row r="71" spans="1:12" x14ac:dyDescent="0.3">
      <c r="A71" t="s">
        <v>37</v>
      </c>
      <c r="B71" t="s">
        <v>126</v>
      </c>
      <c r="C71" t="s">
        <v>180</v>
      </c>
      <c r="G71" t="s">
        <v>180</v>
      </c>
      <c r="H71" t="str">
        <f>IF(OR(COUNTIF(C71:G71,"X")=0,COUNTIF(C71:G71,"B")&lt;&gt;0),"X","")</f>
        <v/>
      </c>
      <c r="I71" s="13" t="s">
        <v>397</v>
      </c>
      <c r="J71" t="s">
        <v>402</v>
      </c>
      <c r="K71" s="13" t="s">
        <v>402</v>
      </c>
      <c r="L71">
        <f>VLOOKUP(A71,'Init Scalar '!$A$2:$B$90,2,FALSE)</f>
        <v>8.9999999999999998E-4</v>
      </c>
    </row>
    <row r="72" spans="1:12" x14ac:dyDescent="0.3">
      <c r="A72" t="s">
        <v>14</v>
      </c>
      <c r="B72" t="s">
        <v>97</v>
      </c>
      <c r="G72" t="s">
        <v>180</v>
      </c>
      <c r="H72" t="str">
        <f>IF(OR(COUNTIF(C72:G72,"X")=0,COUNTIF(C72:G72,"B")&lt;&gt;0),"X","")</f>
        <v/>
      </c>
      <c r="I72" s="13" t="s">
        <v>398</v>
      </c>
      <c r="J72" t="s">
        <v>402</v>
      </c>
      <c r="K72" s="13" t="s">
        <v>403</v>
      </c>
      <c r="L72">
        <f>VLOOKUP(A72,'Init Scalar '!$A$2:$B$90,2,FALSE)</f>
        <v>1.92</v>
      </c>
    </row>
    <row r="73" spans="1:12" x14ac:dyDescent="0.3">
      <c r="A73" t="s">
        <v>59</v>
      </c>
      <c r="B73" t="s">
        <v>148</v>
      </c>
      <c r="G73" t="s">
        <v>180</v>
      </c>
      <c r="H73" t="str">
        <f>IF(OR(COUNTIF(C73:G73,"X")=0,COUNTIF(C73:G73,"B")&lt;&gt;0),"X","")</f>
        <v/>
      </c>
      <c r="K73" s="13" t="s">
        <v>403</v>
      </c>
      <c r="L73">
        <f>VLOOKUP(A73,'Init Scalar '!$A$2:$B$90,2,FALSE)</f>
        <v>2.08</v>
      </c>
    </row>
    <row r="74" spans="1:12" x14ac:dyDescent="0.3">
      <c r="A74" t="s">
        <v>38</v>
      </c>
      <c r="B74" t="s">
        <v>127</v>
      </c>
      <c r="C74" t="s">
        <v>180</v>
      </c>
      <c r="G74" t="s">
        <v>180</v>
      </c>
      <c r="H74" t="str">
        <f>IF(OR(COUNTIF(C74:G74,"X")=0,COUNTIF(C74:G74,"B")&lt;&gt;0),"X","")</f>
        <v/>
      </c>
      <c r="I74" s="13" t="s">
        <v>399</v>
      </c>
      <c r="J74" t="s">
        <v>402</v>
      </c>
      <c r="K74" s="13" t="s">
        <v>403</v>
      </c>
      <c r="L74">
        <f>VLOOKUP(A74,'Init Scalar '!$A$2:$B$90,2,FALSE)</f>
        <v>2.42</v>
      </c>
    </row>
    <row r="75" spans="1:12" x14ac:dyDescent="0.3">
      <c r="A75" t="s">
        <v>19</v>
      </c>
      <c r="B75" t="s">
        <v>105</v>
      </c>
      <c r="H75" t="str">
        <f>IF(OR(COUNTIF(C75:G75,"X")=0,COUNTIF(C75:G75,"B")&lt;&gt;0),"X","")</f>
        <v>X</v>
      </c>
      <c r="J75" t="s">
        <v>402</v>
      </c>
      <c r="K75" s="13" t="s">
        <v>403</v>
      </c>
      <c r="L75">
        <f>VLOOKUP(A75,'Init Scalar '!$A$2:$B$90,2,FALSE)</f>
        <v>3.42</v>
      </c>
    </row>
    <row r="76" spans="1:12" x14ac:dyDescent="0.3">
      <c r="A76" t="s">
        <v>60</v>
      </c>
      <c r="B76" t="s">
        <v>149</v>
      </c>
      <c r="H76" t="str">
        <f>IF(OR(COUNTIF(C76:G76,"X")=0,COUNTIF(C76:G76,"B")&lt;&gt;0),"X","")</f>
        <v>X</v>
      </c>
      <c r="K76" s="13" t="s">
        <v>402</v>
      </c>
      <c r="L76">
        <f>VLOOKUP(A76,'Init Scalar '!$A$2:$B$90,2,FALSE)</f>
        <v>0.02</v>
      </c>
    </row>
    <row r="77" spans="1:12" x14ac:dyDescent="0.3">
      <c r="A77" t="s">
        <v>33</v>
      </c>
      <c r="B77" t="s">
        <v>121</v>
      </c>
      <c r="G77" t="s">
        <v>180</v>
      </c>
      <c r="H77" t="str">
        <f>IF(OR(COUNTIF(C77:G77,"X")=0,COUNTIF(C77:G77,"B")&lt;&gt;0),"X","")</f>
        <v/>
      </c>
      <c r="I77" s="13" t="s">
        <v>400</v>
      </c>
      <c r="J77" t="s">
        <v>402</v>
      </c>
      <c r="L77">
        <f>VLOOKUP(A77,'Init Scalar '!$A$2:$B$90,2,FALSE)</f>
        <v>2.2999999999999998</v>
      </c>
    </row>
    <row r="78" spans="1:12" x14ac:dyDescent="0.3">
      <c r="A78" t="s">
        <v>11</v>
      </c>
      <c r="B78" t="s">
        <v>94</v>
      </c>
      <c r="G78" t="s">
        <v>180</v>
      </c>
      <c r="H78" t="str">
        <f>IF(OR(COUNTIF(C78:G78,"X")=0,COUNTIF(C78:G78,"B")&lt;&gt;0),"X","")</f>
        <v/>
      </c>
      <c r="K78" s="13" t="s">
        <v>406</v>
      </c>
      <c r="L78">
        <f>VLOOKUP(A78,'Init Scalar '!$A$2:$B$90,2,FALSE)</f>
        <v>1</v>
      </c>
    </row>
    <row r="79" spans="1:12" x14ac:dyDescent="0.3">
      <c r="A79" t="s">
        <v>15</v>
      </c>
      <c r="B79" t="s">
        <v>98</v>
      </c>
      <c r="C79" t="s">
        <v>180</v>
      </c>
      <c r="H79" t="str">
        <f>IF(OR(COUNTIF(C79:G79,"X")=0,COUNTIF(C79:G79,"B")&lt;&gt;0),"X","")</f>
        <v/>
      </c>
      <c r="K79" s="13" t="s">
        <v>402</v>
      </c>
      <c r="L79">
        <f>VLOOKUP(A79,'Init Scalar '!$A$2:$B$90,2,FALSE)</f>
        <v>1.05</v>
      </c>
    </row>
    <row r="80" spans="1:12" x14ac:dyDescent="0.3">
      <c r="A80" t="s">
        <v>39</v>
      </c>
      <c r="B80" t="s">
        <v>128</v>
      </c>
      <c r="C80" t="s">
        <v>180</v>
      </c>
      <c r="H80" t="str">
        <f>IF(OR(COUNTIF(C80:G80,"X")=0,COUNTIF(C80:G80,"B")&lt;&gt;0),"X","")</f>
        <v/>
      </c>
      <c r="K80" s="13" t="s">
        <v>403</v>
      </c>
      <c r="L80">
        <f>VLOOKUP(A80,'Init Scalar '!$A$2:$B$90,2,FALSE)</f>
        <v>3.05</v>
      </c>
    </row>
    <row r="81" spans="1:12" x14ac:dyDescent="0.3">
      <c r="A81" t="s">
        <v>13</v>
      </c>
      <c r="B81" t="s">
        <v>96</v>
      </c>
      <c r="H81" t="str">
        <f>IF(OR(COUNTIF(C81:G81,"X")=0,COUNTIF(C81:G81,"B")&lt;&gt;0),"X","")</f>
        <v>X</v>
      </c>
      <c r="K81" s="13" t="s">
        <v>403</v>
      </c>
      <c r="L81">
        <f>VLOOKUP(A81,'Init Scalar '!$A$2:$B$90,2,FALSE)</f>
        <v>1.93</v>
      </c>
    </row>
    <row r="82" spans="1:12" x14ac:dyDescent="0.3">
      <c r="A82" t="s">
        <v>51</v>
      </c>
      <c r="B82" t="s">
        <v>140</v>
      </c>
      <c r="H82" t="str">
        <f>IF(OR(COUNTIF(C82:G82,"X")=0,COUNTIF(C82:G82,"B")&lt;&gt;0),"X","")</f>
        <v>X</v>
      </c>
      <c r="K82" s="13" t="s">
        <v>403</v>
      </c>
      <c r="L82">
        <f>VLOOKUP(A82,'Init Scalar '!$A$2:$B$90,2,FALSE)</f>
        <v>3.15</v>
      </c>
    </row>
    <row r="83" spans="1:12" x14ac:dyDescent="0.3">
      <c r="A83" t="s">
        <v>16</v>
      </c>
      <c r="B83" t="s">
        <v>99</v>
      </c>
      <c r="G83" t="s">
        <v>180</v>
      </c>
      <c r="H83" t="str">
        <f>IF(OR(COUNTIF(C83:G83,"X")=0,COUNTIF(C83:G83,"B")&lt;&gt;0),"X","")</f>
        <v/>
      </c>
      <c r="K83" s="13" t="s">
        <v>403</v>
      </c>
      <c r="L83">
        <f>VLOOKUP(A83,'Init Scalar '!$A$2:$B$90,2,FALSE)</f>
        <v>2.44</v>
      </c>
    </row>
    <row r="84" spans="1:12" x14ac:dyDescent="0.3">
      <c r="A84" t="s">
        <v>43</v>
      </c>
      <c r="B84" t="s">
        <v>132</v>
      </c>
      <c r="H84" t="str">
        <f>IF(OR(COUNTIF(C84:G84,"X")=0,COUNTIF(C84:G84,"B")&lt;&gt;0),"X","")</f>
        <v>X</v>
      </c>
      <c r="K84" s="13" t="s">
        <v>403</v>
      </c>
      <c r="L84">
        <f>VLOOKUP(A84,'Init Scalar '!$A$2:$B$90,2,FALSE)</f>
        <v>1</v>
      </c>
    </row>
    <row r="85" spans="1:12" x14ac:dyDescent="0.3">
      <c r="A85" t="s">
        <v>79</v>
      </c>
      <c r="B85" t="s">
        <v>168</v>
      </c>
      <c r="E85" t="s">
        <v>180</v>
      </c>
      <c r="H85" t="str">
        <f>IF(OR(COUNTIF(C85:G85,"X")=0,COUNTIF(C85:G85,"B")&lt;&gt;0),"X","")</f>
        <v/>
      </c>
      <c r="K85" s="13" t="s">
        <v>402</v>
      </c>
      <c r="L85">
        <f>VLOOKUP(A85,'Init Scalar '!$A$2:$B$90,2,FALSE)</f>
        <v>0.61</v>
      </c>
    </row>
    <row r="86" spans="1:12" x14ac:dyDescent="0.3">
      <c r="A86" t="s">
        <v>74</v>
      </c>
      <c r="B86" t="s">
        <v>163</v>
      </c>
      <c r="G86" t="s">
        <v>180</v>
      </c>
      <c r="H86" t="str">
        <f>IF(OR(COUNTIF(C86:G86,"X")=0,COUNTIF(C86:G86,"B")&lt;&gt;0),"X","")</f>
        <v/>
      </c>
      <c r="K86" s="13" t="s">
        <v>403</v>
      </c>
      <c r="L86">
        <f>VLOOKUP(A86,'Init Scalar '!$A$2:$B$90,2,FALSE)</f>
        <v>1</v>
      </c>
    </row>
    <row r="87" spans="1:12" x14ac:dyDescent="0.3">
      <c r="A87" t="s">
        <v>83</v>
      </c>
      <c r="B87" t="s">
        <v>172</v>
      </c>
      <c r="E87" t="s">
        <v>180</v>
      </c>
      <c r="H87" t="str">
        <f>IF(OR(COUNTIF(C87:G87,"X")=0,COUNTIF(C87:G87,"B")&lt;&gt;0),"X","")</f>
        <v/>
      </c>
      <c r="K87" s="13" t="s">
        <v>402</v>
      </c>
      <c r="L87">
        <f>VLOOKUP(A87,'Init Scalar '!$A$2:$B$90,2,FALSE)</f>
        <v>1</v>
      </c>
    </row>
    <row r="88" spans="1:12" x14ac:dyDescent="0.3">
      <c r="A88" t="s">
        <v>84</v>
      </c>
      <c r="B88" t="s">
        <v>173</v>
      </c>
      <c r="H88" t="str">
        <f>IF(OR(COUNTIF(C88:G88,"X")=0,COUNTIF(C88:G88,"B")&lt;&gt;0),"X","")</f>
        <v>X</v>
      </c>
      <c r="K88" s="13" t="s">
        <v>402</v>
      </c>
      <c r="L88">
        <f>VLOOKUP(A88,'Init Scalar '!$A$2:$B$90,2,FALSE)</f>
        <v>1</v>
      </c>
    </row>
  </sheetData>
  <autoFilter ref="A1:K1">
    <sortState ref="A2:K8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275</v>
      </c>
      <c r="D1" t="s">
        <v>278</v>
      </c>
      <c r="E1" t="s">
        <v>279</v>
      </c>
      <c r="F1" t="s">
        <v>346</v>
      </c>
    </row>
    <row r="2" spans="1:6" hidden="1" x14ac:dyDescent="0.3">
      <c r="A2" t="s">
        <v>3</v>
      </c>
      <c r="B2" t="s">
        <v>122</v>
      </c>
      <c r="C2" t="str">
        <f>VLOOKUP(A2,'Group Condition'!A2:I88,8,FALSE)</f>
        <v>X</v>
      </c>
      <c r="D2" t="s">
        <v>277</v>
      </c>
      <c r="E2" t="s">
        <v>334</v>
      </c>
    </row>
    <row r="3" spans="1:6" x14ac:dyDescent="0.3">
      <c r="A3" t="s">
        <v>4</v>
      </c>
      <c r="B3" t="s">
        <v>102</v>
      </c>
      <c r="C3" t="str">
        <f>VLOOKUP(A3,'Group Condition'!A3:I89,8,FALSE)</f>
        <v/>
      </c>
      <c r="D3" t="s">
        <v>280</v>
      </c>
      <c r="E3" t="s">
        <v>281</v>
      </c>
      <c r="F3" t="s">
        <v>347</v>
      </c>
    </row>
    <row r="4" spans="1:6" hidden="1" x14ac:dyDescent="0.3">
      <c r="A4" t="s">
        <v>5</v>
      </c>
      <c r="B4" t="s">
        <v>110</v>
      </c>
      <c r="C4" t="e">
        <f>VLOOKUP(A4,'Group Condition'!A4:I90,8,FALSE)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Condition'!A5:I91,8,FALSE)</f>
        <v/>
      </c>
      <c r="F5" t="s">
        <v>289</v>
      </c>
    </row>
    <row r="6" spans="1:6" hidden="1" x14ac:dyDescent="0.3">
      <c r="A6" t="s">
        <v>7</v>
      </c>
      <c r="B6" t="s">
        <v>114</v>
      </c>
      <c r="C6" t="str">
        <f>VLOOKUP(A6,'Group Condition'!A6:I92,8,FALSE)</f>
        <v>X</v>
      </c>
    </row>
    <row r="7" spans="1:6" x14ac:dyDescent="0.3">
      <c r="A7" t="s">
        <v>8</v>
      </c>
      <c r="B7" t="s">
        <v>101</v>
      </c>
      <c r="C7" t="str">
        <f>VLOOKUP(A7,'Group Condition'!A7:I93,8,FALSE)</f>
        <v/>
      </c>
      <c r="D7" t="s">
        <v>282</v>
      </c>
      <c r="E7" t="s">
        <v>338</v>
      </c>
      <c r="F7" t="s">
        <v>365</v>
      </c>
    </row>
    <row r="8" spans="1:6" hidden="1" x14ac:dyDescent="0.3">
      <c r="A8" t="s">
        <v>9</v>
      </c>
      <c r="B8" t="s">
        <v>93</v>
      </c>
      <c r="C8" t="str">
        <f>VLOOKUP(A8,'Group Condition'!A8:I94,8,FALSE)</f>
        <v>X</v>
      </c>
      <c r="D8" t="s">
        <v>287</v>
      </c>
      <c r="E8" t="s">
        <v>290</v>
      </c>
    </row>
    <row r="9" spans="1:6" x14ac:dyDescent="0.3">
      <c r="A9" t="s">
        <v>25</v>
      </c>
      <c r="B9" t="s">
        <v>112</v>
      </c>
      <c r="C9" t="str">
        <f>VLOOKUP(A9,'Group Condition'!A9:I95,8,FALSE)</f>
        <v/>
      </c>
      <c r="D9" t="s">
        <v>288</v>
      </c>
      <c r="E9" t="s">
        <v>339</v>
      </c>
      <c r="F9" t="s">
        <v>366</v>
      </c>
    </row>
    <row r="10" spans="1:6" x14ac:dyDescent="0.3">
      <c r="A10" t="s">
        <v>35</v>
      </c>
      <c r="B10" t="s">
        <v>124</v>
      </c>
      <c r="C10" t="str">
        <f>VLOOKUP(A10,'Group Condition'!A10:I96,8,FALSE)</f>
        <v/>
      </c>
      <c r="D10" t="s">
        <v>289</v>
      </c>
      <c r="E10" t="s">
        <v>291</v>
      </c>
      <c r="F10" t="s">
        <v>348</v>
      </c>
    </row>
    <row r="11" spans="1:6" x14ac:dyDescent="0.3">
      <c r="A11" t="s">
        <v>40</v>
      </c>
      <c r="B11" t="s">
        <v>129</v>
      </c>
      <c r="C11" t="str">
        <f>VLOOKUP(A11,'Group Condition'!A11:I97,8,FALSE)</f>
        <v/>
      </c>
      <c r="D11" t="s">
        <v>292</v>
      </c>
      <c r="E11" t="s">
        <v>293</v>
      </c>
      <c r="F11" t="s">
        <v>349</v>
      </c>
    </row>
    <row r="12" spans="1:6" hidden="1" x14ac:dyDescent="0.3">
      <c r="A12" t="s">
        <v>66</v>
      </c>
      <c r="B12" t="s">
        <v>155</v>
      </c>
      <c r="C12" t="str">
        <f>VLOOKUP(A12,'Group Condition'!A12:I98,8,FALSE)</f>
        <v>X</v>
      </c>
    </row>
    <row r="13" spans="1:6" x14ac:dyDescent="0.3">
      <c r="A13" t="s">
        <v>58</v>
      </c>
      <c r="B13" t="s">
        <v>147</v>
      </c>
      <c r="C13" t="str">
        <f>VLOOKUP(A13,'Group Condition'!A13:I99,8,FALSE)</f>
        <v/>
      </c>
    </row>
    <row r="14" spans="1:6" x14ac:dyDescent="0.3">
      <c r="A14" t="s">
        <v>78</v>
      </c>
      <c r="B14" t="s">
        <v>167</v>
      </c>
      <c r="C14" t="e">
        <f>VLOOKUP(A14,'Group Condition'!A14:I100,8,FALSE)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Condition'!A15:I101,8,FALSE)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Condition'!A16:I102,8,FALSE)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Condition'!A17:I103,8,FALSE)</f>
        <v>#N/A</v>
      </c>
      <c r="D17" t="s">
        <v>294</v>
      </c>
      <c r="E17" t="s">
        <v>340</v>
      </c>
      <c r="F17" t="s">
        <v>350</v>
      </c>
    </row>
    <row r="18" spans="1:6" hidden="1" x14ac:dyDescent="0.3">
      <c r="A18" t="s">
        <v>48</v>
      </c>
      <c r="B18" t="s">
        <v>137</v>
      </c>
      <c r="C18" t="e">
        <f>VLOOKUP(A18,'Group Condition'!A18:I104,8,FALSE)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Condition'!A19:I105,8,FALSE)</f>
        <v>#N/A</v>
      </c>
      <c r="D19" t="s">
        <v>295</v>
      </c>
      <c r="E19" t="s">
        <v>297</v>
      </c>
      <c r="F19" t="s">
        <v>289</v>
      </c>
    </row>
    <row r="20" spans="1:6" x14ac:dyDescent="0.3">
      <c r="A20" t="s">
        <v>22</v>
      </c>
      <c r="B20" t="s">
        <v>108</v>
      </c>
      <c r="C20" t="e">
        <f>VLOOKUP(A20,'Group Condition'!A20:I106,8,FALSE)</f>
        <v>#N/A</v>
      </c>
      <c r="D20" t="s">
        <v>296</v>
      </c>
      <c r="E20" t="s">
        <v>298</v>
      </c>
      <c r="F20" t="s">
        <v>289</v>
      </c>
    </row>
    <row r="21" spans="1:6" x14ac:dyDescent="0.3">
      <c r="A21" t="s">
        <v>74</v>
      </c>
      <c r="B21" t="s">
        <v>163</v>
      </c>
      <c r="C21" t="str">
        <f>VLOOKUP(A21,'Group Condition'!A21:I107,8,FALSE)</f>
        <v/>
      </c>
      <c r="D21" t="s">
        <v>299</v>
      </c>
      <c r="E21" t="s">
        <v>341</v>
      </c>
      <c r="F21" t="s">
        <v>351</v>
      </c>
    </row>
    <row r="22" spans="1:6" hidden="1" x14ac:dyDescent="0.3">
      <c r="A22" t="s">
        <v>75</v>
      </c>
      <c r="B22" t="s">
        <v>164</v>
      </c>
      <c r="C22" t="e">
        <f>VLOOKUP(A22,'Group Condition'!A22:I108,8,FALSE)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Condition'!A23:I109,8,FALSE)</f>
        <v>X</v>
      </c>
    </row>
    <row r="24" spans="1:6" hidden="1" x14ac:dyDescent="0.3">
      <c r="A24" t="s">
        <v>81</v>
      </c>
      <c r="B24" t="s">
        <v>170</v>
      </c>
      <c r="C24" t="e">
        <f>VLOOKUP(A24,'Group Condition'!A24:I110,8,FALSE)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Condition'!A25:I111,8,FALSE)</f>
        <v>#N/A</v>
      </c>
      <c r="D25" t="s">
        <v>283</v>
      </c>
      <c r="E25" t="s">
        <v>291</v>
      </c>
      <c r="F25" t="s">
        <v>367</v>
      </c>
    </row>
    <row r="26" spans="1:6" hidden="1" x14ac:dyDescent="0.3">
      <c r="A26" t="s">
        <v>17</v>
      </c>
      <c r="B26" t="s">
        <v>100</v>
      </c>
      <c r="C26" t="str">
        <f>VLOOKUP(A26,'Group Condition'!A26:I112,8,FALSE)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Condition'!A27:I113,8,FALSE)</f>
        <v/>
      </c>
      <c r="F27" t="s">
        <v>368</v>
      </c>
    </row>
    <row r="28" spans="1:6" x14ac:dyDescent="0.3">
      <c r="A28" t="s">
        <v>42</v>
      </c>
      <c r="B28" t="s">
        <v>131</v>
      </c>
      <c r="C28" t="str">
        <f>VLOOKUP(A28,'Group Condition'!A28:I114,8,FALSE)</f>
        <v/>
      </c>
      <c r="E28" t="s">
        <v>301</v>
      </c>
      <c r="F28" t="s">
        <v>352</v>
      </c>
    </row>
    <row r="29" spans="1:6" hidden="1" x14ac:dyDescent="0.3">
      <c r="A29" t="s">
        <v>63</v>
      </c>
      <c r="B29" t="s">
        <v>152</v>
      </c>
      <c r="C29" t="str">
        <f>VLOOKUP(A29,'Group Condition'!A29:I115,8,FALSE)</f>
        <v>X</v>
      </c>
    </row>
    <row r="30" spans="1:6" hidden="1" x14ac:dyDescent="0.3">
      <c r="A30" t="s">
        <v>61</v>
      </c>
      <c r="B30" t="s">
        <v>150</v>
      </c>
      <c r="C30" t="str">
        <f>VLOOKUP(A30,'Group Condition'!A30:I116,8,FALSE)</f>
        <v>X</v>
      </c>
    </row>
    <row r="31" spans="1:6" hidden="1" x14ac:dyDescent="0.3">
      <c r="A31" t="s">
        <v>88</v>
      </c>
      <c r="B31" t="s">
        <v>177</v>
      </c>
      <c r="C31" t="e">
        <f>VLOOKUP(A31,'Group Condition'!A31:I117,8,FALSE)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Condition'!A32:I118,8,FALSE)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Condition'!A33:I119,8,FALSE)</f>
        <v>X</v>
      </c>
    </row>
    <row r="34" spans="1:6" hidden="1" x14ac:dyDescent="0.3">
      <c r="A34" t="s">
        <v>62</v>
      </c>
      <c r="B34" t="s">
        <v>151</v>
      </c>
      <c r="C34" t="str">
        <f>VLOOKUP(A34,'Group Condition'!A34:I120,8,FALSE)</f>
        <v>X</v>
      </c>
      <c r="E34" t="s">
        <v>302</v>
      </c>
    </row>
    <row r="35" spans="1:6" x14ac:dyDescent="0.3">
      <c r="A35" t="s">
        <v>10</v>
      </c>
      <c r="B35" t="s">
        <v>92</v>
      </c>
      <c r="C35" t="str">
        <f>VLOOKUP(A35,'Group Condition'!A35:I121,8,FALSE)</f>
        <v/>
      </c>
      <c r="D35" t="s">
        <v>303</v>
      </c>
      <c r="E35" t="s">
        <v>304</v>
      </c>
      <c r="F35" t="s">
        <v>353</v>
      </c>
    </row>
    <row r="36" spans="1:6" hidden="1" x14ac:dyDescent="0.3">
      <c r="A36" t="s">
        <v>76</v>
      </c>
      <c r="B36" t="s">
        <v>165</v>
      </c>
      <c r="C36" t="str">
        <f>VLOOKUP(A36,'Group Condition'!A36:I122,8,FALSE)</f>
        <v>X</v>
      </c>
    </row>
    <row r="37" spans="1:6" x14ac:dyDescent="0.3">
      <c r="A37" t="s">
        <v>56</v>
      </c>
      <c r="B37" t="s">
        <v>145</v>
      </c>
      <c r="C37" t="str">
        <f>VLOOKUP(A37,'Group Condition'!A37:I123,8,FALSE)</f>
        <v/>
      </c>
    </row>
    <row r="38" spans="1:6" x14ac:dyDescent="0.3">
      <c r="A38" t="s">
        <v>87</v>
      </c>
      <c r="B38" t="s">
        <v>176</v>
      </c>
      <c r="C38" t="e">
        <f>VLOOKUP(A38,'Group Condition'!A38:I124,8,FALSE)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Condition'!A39:I125,8,FALSE)</f>
        <v/>
      </c>
      <c r="D39" t="s">
        <v>305</v>
      </c>
      <c r="E39" t="s">
        <v>306</v>
      </c>
      <c r="F39" t="s">
        <v>354</v>
      </c>
    </row>
    <row r="40" spans="1:6" x14ac:dyDescent="0.3">
      <c r="A40" t="s">
        <v>84</v>
      </c>
      <c r="B40" t="s">
        <v>173</v>
      </c>
      <c r="C40" t="str">
        <f>VLOOKUP(A40,'Group Condition'!A40:I126,8,FALSE)</f>
        <v>X</v>
      </c>
      <c r="D40" t="s">
        <v>300</v>
      </c>
      <c r="E40" t="s">
        <v>307</v>
      </c>
      <c r="F40" t="s">
        <v>355</v>
      </c>
    </row>
    <row r="41" spans="1:6" x14ac:dyDescent="0.3">
      <c r="A41" t="s">
        <v>21</v>
      </c>
      <c r="B41" t="s">
        <v>107</v>
      </c>
      <c r="C41" t="str">
        <f>VLOOKUP(A41,'Group Condition'!A41:I127,8,FALSE)</f>
        <v/>
      </c>
      <c r="E41" t="s">
        <v>308</v>
      </c>
      <c r="F41" t="s">
        <v>356</v>
      </c>
    </row>
    <row r="42" spans="1:6" hidden="1" x14ac:dyDescent="0.3">
      <c r="A42" t="s">
        <v>41</v>
      </c>
      <c r="B42" t="s">
        <v>130</v>
      </c>
      <c r="C42" t="e">
        <f>VLOOKUP(A42,'Group Condition'!A42:I128,8,FALSE)</f>
        <v>#N/A</v>
      </c>
      <c r="E42" t="s">
        <v>342</v>
      </c>
    </row>
    <row r="43" spans="1:6" x14ac:dyDescent="0.3">
      <c r="A43" t="s">
        <v>24</v>
      </c>
      <c r="B43" t="s">
        <v>111</v>
      </c>
      <c r="C43" t="e">
        <f>VLOOKUP(A43,'Group Condition'!A43:I129,8,FALSE)</f>
        <v>#N/A</v>
      </c>
      <c r="E43" t="s">
        <v>309</v>
      </c>
      <c r="F43" t="s">
        <v>369</v>
      </c>
    </row>
    <row r="44" spans="1:6" x14ac:dyDescent="0.3">
      <c r="A44" t="s">
        <v>53</v>
      </c>
      <c r="B44" t="s">
        <v>142</v>
      </c>
      <c r="C44" t="str">
        <f>VLOOKUP(A44,'Group Condition'!A44:I130,8,FALSE)</f>
        <v/>
      </c>
      <c r="E44" t="s">
        <v>310</v>
      </c>
      <c r="F44" t="s">
        <v>370</v>
      </c>
    </row>
    <row r="45" spans="1:6" x14ac:dyDescent="0.3">
      <c r="A45" t="s">
        <v>72</v>
      </c>
      <c r="B45" t="s">
        <v>161</v>
      </c>
      <c r="C45" t="e">
        <f>VLOOKUP(A45,'Group Condition'!A45:I131,8,FALSE)</f>
        <v>#N/A</v>
      </c>
      <c r="F45" t="s">
        <v>357</v>
      </c>
    </row>
    <row r="46" spans="1:6" x14ac:dyDescent="0.3">
      <c r="A46" t="s">
        <v>34</v>
      </c>
      <c r="B46" t="s">
        <v>123</v>
      </c>
      <c r="C46" t="e">
        <f>VLOOKUP(A46,'Group Condition'!A46:I132,8,FALSE)</f>
        <v>#N/A</v>
      </c>
      <c r="E46" t="s">
        <v>343</v>
      </c>
      <c r="F46" t="s">
        <v>371</v>
      </c>
    </row>
    <row r="47" spans="1:6" hidden="1" x14ac:dyDescent="0.3">
      <c r="A47" t="s">
        <v>65</v>
      </c>
      <c r="B47" t="s">
        <v>154</v>
      </c>
      <c r="C47" t="str">
        <f>VLOOKUP(A47,'Group Condition'!A47:I133,8,FALSE)</f>
        <v>X</v>
      </c>
    </row>
    <row r="48" spans="1:6" x14ac:dyDescent="0.3">
      <c r="A48" t="s">
        <v>28</v>
      </c>
      <c r="B48" t="s">
        <v>116</v>
      </c>
      <c r="C48" t="e">
        <f>VLOOKUP(A48,'Group Condition'!A48:I134,8,FALSE)</f>
        <v>#N/A</v>
      </c>
      <c r="E48" t="s">
        <v>312</v>
      </c>
      <c r="F48" t="s">
        <v>372</v>
      </c>
    </row>
    <row r="49" spans="1:6" hidden="1" x14ac:dyDescent="0.3">
      <c r="A49" t="s">
        <v>67</v>
      </c>
      <c r="B49" t="s">
        <v>156</v>
      </c>
      <c r="C49" t="e">
        <f>VLOOKUP(A49,'Group Condition'!A49:I135,8,FALSE)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Condition'!A50:I136,8,FALSE)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Condition'!A51:I137,8,FALSE)</f>
        <v>#N/A</v>
      </c>
      <c r="E51" t="s">
        <v>344</v>
      </c>
      <c r="F51" t="s">
        <v>373</v>
      </c>
    </row>
    <row r="52" spans="1:6" hidden="1" x14ac:dyDescent="0.3">
      <c r="A52" t="s">
        <v>18</v>
      </c>
      <c r="B52" t="s">
        <v>103</v>
      </c>
      <c r="C52" t="e">
        <f>VLOOKUP(A52,'Group Condition'!A52:I138,8,FALSE)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Condition'!A53:I139,8,FALSE)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Condition'!A54:I140,8,FALSE)</f>
        <v>#N/A</v>
      </c>
      <c r="E54" t="s">
        <v>315</v>
      </c>
      <c r="F54" t="s">
        <v>358</v>
      </c>
    </row>
    <row r="55" spans="1:6" hidden="1" x14ac:dyDescent="0.3">
      <c r="A55" t="s">
        <v>19</v>
      </c>
      <c r="B55" t="s">
        <v>105</v>
      </c>
      <c r="C55" t="str">
        <f>VLOOKUP(A55,'Group Condition'!A55:I141,8,FALSE)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Condition'!A56:I142,8,FALSE)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Condition'!A57:I143,8,FALSE)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Condition'!A58:I144,8,FALSE)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Condition'!A59:I145,8,FALSE)</f>
        <v>#N/A</v>
      </c>
      <c r="E59" t="s">
        <v>314</v>
      </c>
      <c r="F59" t="s">
        <v>374</v>
      </c>
    </row>
    <row r="60" spans="1:6" hidden="1" x14ac:dyDescent="0.3">
      <c r="A60" t="s">
        <v>49</v>
      </c>
      <c r="B60" t="s">
        <v>138</v>
      </c>
      <c r="C60" t="e">
        <f>VLOOKUP(A60,'Group Condition'!A60:I146,8,FALSE)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Condition'!A61:I147,8,FALSE)</f>
        <v>#N/A</v>
      </c>
      <c r="D61" t="s">
        <v>316</v>
      </c>
      <c r="E61" t="s">
        <v>317</v>
      </c>
      <c r="F61" t="s">
        <v>359</v>
      </c>
    </row>
    <row r="62" spans="1:6" x14ac:dyDescent="0.3">
      <c r="A62" t="s">
        <v>30</v>
      </c>
      <c r="B62" t="s">
        <v>118</v>
      </c>
      <c r="C62" t="e">
        <f>VLOOKUP(A62,'Group Condition'!A62:I148,8,FALSE)</f>
        <v>#N/A</v>
      </c>
      <c r="E62" t="s">
        <v>313</v>
      </c>
      <c r="F62" t="s">
        <v>375</v>
      </c>
    </row>
    <row r="63" spans="1:6" hidden="1" x14ac:dyDescent="0.3">
      <c r="A63" t="s">
        <v>89</v>
      </c>
      <c r="B63" t="s">
        <v>178</v>
      </c>
      <c r="C63" t="e">
        <f>VLOOKUP(A63,'Group Condition'!A63:I149,8,FALSE)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Condition'!A64:I150,8,FALSE)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Condition'!A65:I151,8,FALSE)</f>
        <v>X</v>
      </c>
      <c r="D65" t="s">
        <v>284</v>
      </c>
      <c r="E65" t="s">
        <v>311</v>
      </c>
      <c r="F65" t="s">
        <v>376</v>
      </c>
    </row>
    <row r="66" spans="1:6" x14ac:dyDescent="0.3">
      <c r="A66" t="s">
        <v>32</v>
      </c>
      <c r="B66" t="s">
        <v>120</v>
      </c>
      <c r="C66" t="e">
        <f>VLOOKUP(A66,'Group Condition'!A66:I152,8,FALSE)</f>
        <v>#N/A</v>
      </c>
      <c r="D66" t="s">
        <v>318</v>
      </c>
      <c r="E66" t="s">
        <v>289</v>
      </c>
      <c r="F66" t="s">
        <v>360</v>
      </c>
    </row>
    <row r="67" spans="1:6" hidden="1" x14ac:dyDescent="0.3">
      <c r="A67" t="s">
        <v>64</v>
      </c>
      <c r="B67" t="s">
        <v>153</v>
      </c>
      <c r="C67" t="e">
        <f>VLOOKUP(A67,'Group Condition'!A67:I153,8,FALSE)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Condition'!A68:I154,8,FALSE)</f>
        <v>#N/A</v>
      </c>
      <c r="D68" t="s">
        <v>319</v>
      </c>
      <c r="E68" t="s">
        <v>320</v>
      </c>
    </row>
    <row r="69" spans="1:6" x14ac:dyDescent="0.3">
      <c r="A69" t="s">
        <v>77</v>
      </c>
      <c r="B69" t="s">
        <v>166</v>
      </c>
      <c r="C69" t="e">
        <f>VLOOKUP(A69,'Group Condition'!A69:I155,8,FALSE)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Condition'!A70:I156,8,FALSE)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Condition'!A71:I157,8,FALSE)</f>
        <v>#N/A</v>
      </c>
      <c r="E71" t="s">
        <v>289</v>
      </c>
      <c r="F71" t="s">
        <v>377</v>
      </c>
    </row>
    <row r="72" spans="1:6" x14ac:dyDescent="0.3">
      <c r="A72" t="s">
        <v>71</v>
      </c>
      <c r="B72" t="s">
        <v>160</v>
      </c>
      <c r="C72" t="e">
        <f>VLOOKUP(A72,'Group Condition'!A72:I158,8,FALSE)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Condition'!A73:I159,8,FALSE)</f>
        <v>#N/A</v>
      </c>
      <c r="E73" t="s">
        <v>321</v>
      </c>
    </row>
    <row r="74" spans="1:6" x14ac:dyDescent="0.3">
      <c r="A74" t="s">
        <v>59</v>
      </c>
      <c r="B74" t="s">
        <v>148</v>
      </c>
      <c r="C74" t="e">
        <f>VLOOKUP(A74,'Group Condition'!A74:I160,8,FALSE)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Condition'!A75:I161,8,FALSE)</f>
        <v>#N/A</v>
      </c>
      <c r="F75" t="s">
        <v>378</v>
      </c>
    </row>
    <row r="76" spans="1:6" x14ac:dyDescent="0.3">
      <c r="A76" t="s">
        <v>44</v>
      </c>
      <c r="B76" t="s">
        <v>133</v>
      </c>
      <c r="C76" t="e">
        <f>VLOOKUP(A76,'Group Condition'!A76:I162,8,FALSE)</f>
        <v>#N/A</v>
      </c>
      <c r="D76" t="s">
        <v>285</v>
      </c>
      <c r="E76" t="s">
        <v>322</v>
      </c>
      <c r="F76" t="s">
        <v>379</v>
      </c>
    </row>
    <row r="77" spans="1:6" x14ac:dyDescent="0.3">
      <c r="A77" t="s">
        <v>37</v>
      </c>
      <c r="B77" t="s">
        <v>126</v>
      </c>
      <c r="C77" t="e">
        <f>VLOOKUP(A77,'Group Condition'!A77:I163,8,FALSE)</f>
        <v>#N/A</v>
      </c>
      <c r="D77" t="s">
        <v>286</v>
      </c>
      <c r="E77" t="s">
        <v>345</v>
      </c>
      <c r="F77" t="s">
        <v>380</v>
      </c>
    </row>
    <row r="78" spans="1:6" x14ac:dyDescent="0.3">
      <c r="A78" t="s">
        <v>14</v>
      </c>
      <c r="B78" t="s">
        <v>97</v>
      </c>
      <c r="C78" t="e">
        <f>VLOOKUP(A78,'Group Condition'!A78:I164,8,FALSE)</f>
        <v>#N/A</v>
      </c>
      <c r="D78" t="s">
        <v>323</v>
      </c>
      <c r="E78" t="s">
        <v>324</v>
      </c>
      <c r="F78" t="s">
        <v>381</v>
      </c>
    </row>
    <row r="79" spans="1:6" x14ac:dyDescent="0.3">
      <c r="A79" t="s">
        <v>38</v>
      </c>
      <c r="B79" t="s">
        <v>127</v>
      </c>
      <c r="C79" t="e">
        <f>VLOOKUP(A79,'Group Condition'!A79:I165,8,FALSE)</f>
        <v>#N/A</v>
      </c>
      <c r="E79" t="s">
        <v>325</v>
      </c>
      <c r="F79" t="s">
        <v>382</v>
      </c>
    </row>
    <row r="80" spans="1:6" x14ac:dyDescent="0.3">
      <c r="A80" t="s">
        <v>33</v>
      </c>
      <c r="B80" t="s">
        <v>121</v>
      </c>
      <c r="C80" t="e">
        <f>VLOOKUP(A80,'Group Condition'!A80:I166,8,FALSE)</f>
        <v>#N/A</v>
      </c>
      <c r="D80" t="s">
        <v>326</v>
      </c>
      <c r="E80" t="s">
        <v>327</v>
      </c>
      <c r="F80" t="s">
        <v>361</v>
      </c>
    </row>
    <row r="81" spans="1:6" hidden="1" x14ac:dyDescent="0.3">
      <c r="A81" t="s">
        <v>60</v>
      </c>
      <c r="B81" t="s">
        <v>149</v>
      </c>
      <c r="C81" t="e">
        <f>VLOOKUP(A81,'Group Condition'!A81:I167,8,FALSE)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Condition'!A82:I168,8,FALSE)</f>
        <v>#N/A</v>
      </c>
      <c r="E82" t="s">
        <v>330</v>
      </c>
    </row>
    <row r="83" spans="1:6" hidden="1" x14ac:dyDescent="0.3">
      <c r="A83" t="s">
        <v>13</v>
      </c>
      <c r="B83" t="s">
        <v>96</v>
      </c>
      <c r="C83" t="e">
        <f>VLOOKUP(A83,'Group Condition'!A83:I169,8,FALSE)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Condition'!A84:I170,8,FALSE)</f>
        <v>#N/A</v>
      </c>
      <c r="E84" t="s">
        <v>331</v>
      </c>
      <c r="F84" t="s">
        <v>383</v>
      </c>
    </row>
    <row r="85" spans="1:6" hidden="1" x14ac:dyDescent="0.3">
      <c r="A85" t="s">
        <v>51</v>
      </c>
      <c r="B85" t="s">
        <v>140</v>
      </c>
      <c r="C85" t="e">
        <f>VLOOKUP(A85,'Group Condition'!A85:I171,8,FALSE)</f>
        <v>#N/A</v>
      </c>
      <c r="D85" t="s">
        <v>332</v>
      </c>
      <c r="E85" t="s">
        <v>333</v>
      </c>
    </row>
    <row r="86" spans="1:6" x14ac:dyDescent="0.3">
      <c r="A86" t="s">
        <v>16</v>
      </c>
      <c r="B86" t="s">
        <v>99</v>
      </c>
      <c r="C86" t="e">
        <f>VLOOKUP(A86,'Group Condition'!A86:I172,8,FALSE)</f>
        <v>#N/A</v>
      </c>
      <c r="E86" t="s">
        <v>328</v>
      </c>
      <c r="F86" t="s">
        <v>384</v>
      </c>
    </row>
    <row r="87" spans="1:6" x14ac:dyDescent="0.3">
      <c r="A87" t="s">
        <v>39</v>
      </c>
      <c r="B87" t="s">
        <v>128</v>
      </c>
      <c r="C87" t="e">
        <f>VLOOKUP(A87,'Group Condition'!A87:I173,8,FALSE)</f>
        <v>#N/A</v>
      </c>
      <c r="E87" t="s">
        <v>329</v>
      </c>
      <c r="F87" t="s">
        <v>385</v>
      </c>
    </row>
    <row r="88" spans="1:6" hidden="1" x14ac:dyDescent="0.3">
      <c r="A88" t="s">
        <v>43</v>
      </c>
      <c r="B88" t="s">
        <v>132</v>
      </c>
      <c r="C88" t="e">
        <f>VLOOKUP(A88,'Group Condition'!A88:I174,8,FALSE)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213</v>
      </c>
      <c r="H1" t="s">
        <v>196</v>
      </c>
      <c r="I1" t="s">
        <v>197</v>
      </c>
      <c r="J1" t="s">
        <v>199</v>
      </c>
      <c r="K1" t="s">
        <v>207</v>
      </c>
      <c r="L1" t="s">
        <v>262</v>
      </c>
      <c r="M1" t="s">
        <v>263</v>
      </c>
    </row>
    <row r="2" spans="1:13" x14ac:dyDescent="0.3">
      <c r="A2" t="s">
        <v>3</v>
      </c>
      <c r="B2" t="s">
        <v>122</v>
      </c>
      <c r="C2">
        <f>VLOOKUP(A2,'Group Condition'!$A$2:$H$88,7,FALSE)</f>
        <v>0</v>
      </c>
      <c r="D2">
        <v>7</v>
      </c>
      <c r="E2" t="s">
        <v>205</v>
      </c>
      <c r="F2" t="s">
        <v>200</v>
      </c>
      <c r="G2" t="s">
        <v>200</v>
      </c>
      <c r="H2" t="s">
        <v>201</v>
      </c>
      <c r="I2" t="s">
        <v>202</v>
      </c>
      <c r="J2" t="s">
        <v>267</v>
      </c>
      <c r="L2" t="s">
        <v>249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265</v>
      </c>
      <c r="I3" t="s">
        <v>266</v>
      </c>
      <c r="J3" t="s">
        <v>268</v>
      </c>
      <c r="L3" t="s">
        <v>250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204</v>
      </c>
      <c r="F9" t="s">
        <v>200</v>
      </c>
      <c r="G9" t="s">
        <v>200</v>
      </c>
      <c r="H9" t="s">
        <v>206</v>
      </c>
      <c r="I9" t="s">
        <v>10</v>
      </c>
      <c r="J9" t="s">
        <v>269</v>
      </c>
      <c r="L9" t="s">
        <v>251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205</v>
      </c>
      <c r="G10" t="s">
        <v>204</v>
      </c>
      <c r="H10" t="s">
        <v>209</v>
      </c>
      <c r="I10" t="s">
        <v>210</v>
      </c>
      <c r="J10" t="s">
        <v>270</v>
      </c>
      <c r="K10" t="s">
        <v>208</v>
      </c>
    </row>
    <row r="11" spans="1:13" x14ac:dyDescent="0.3">
      <c r="A11" t="s">
        <v>40</v>
      </c>
      <c r="B11" t="s">
        <v>129</v>
      </c>
      <c r="C11">
        <f>VLOOKUP(A11,'Group Condition'!$A$2:$H$88,7,FALSE)</f>
        <v>0</v>
      </c>
      <c r="D11">
        <v>25</v>
      </c>
      <c r="E11" t="s">
        <v>204</v>
      </c>
      <c r="F11" t="s">
        <v>200</v>
      </c>
      <c r="G11" t="s">
        <v>204</v>
      </c>
      <c r="H11" t="s">
        <v>211</v>
      </c>
      <c r="I11" t="s">
        <v>212</v>
      </c>
      <c r="L11" t="s">
        <v>252</v>
      </c>
    </row>
    <row r="12" spans="1:13" hidden="1" x14ac:dyDescent="0.3">
      <c r="A12" t="s">
        <v>66</v>
      </c>
      <c r="B12" t="s">
        <v>155</v>
      </c>
      <c r="C12" t="str">
        <f>VLOOKUP(A12,'Group Condition'!$A$2:$H$88,7,FALSE)</f>
        <v>B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 t="str">
        <f>VLOOKUP(A14,'Group Condition'!$A$2:$H$88,7,FALSE)</f>
        <v>X</v>
      </c>
    </row>
    <row r="15" spans="1:13" hidden="1" x14ac:dyDescent="0.3">
      <c r="A15" t="s">
        <v>68</v>
      </c>
      <c r="B15" t="s">
        <v>157</v>
      </c>
      <c r="C15" t="str">
        <f>VLOOKUP(A15,'Group Condition'!$A$2:$H$88,7,FALSE)</f>
        <v>B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205</v>
      </c>
      <c r="G17" t="s">
        <v>204</v>
      </c>
      <c r="H17" t="s">
        <v>215</v>
      </c>
      <c r="I17" t="s">
        <v>202</v>
      </c>
      <c r="K17" t="s">
        <v>214</v>
      </c>
      <c r="L17" t="s">
        <v>253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216</v>
      </c>
      <c r="I19" t="s">
        <v>217</v>
      </c>
      <c r="L19" t="s">
        <v>254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205</v>
      </c>
      <c r="G20" t="s">
        <v>204</v>
      </c>
      <c r="H20" t="s">
        <v>218</v>
      </c>
      <c r="I20" t="s">
        <v>10</v>
      </c>
      <c r="L20" t="s">
        <v>258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219</v>
      </c>
      <c r="F21" t="s">
        <v>219</v>
      </c>
      <c r="G21" t="s">
        <v>219</v>
      </c>
      <c r="H21" t="s">
        <v>220</v>
      </c>
      <c r="I21" t="s">
        <v>221</v>
      </c>
      <c r="L21" t="s">
        <v>255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205</v>
      </c>
      <c r="G25" t="s">
        <v>204</v>
      </c>
      <c r="H25" t="s">
        <v>78</v>
      </c>
      <c r="I25" t="s">
        <v>222</v>
      </c>
      <c r="L25" t="s">
        <v>256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Condition'!$A$2:$H$88,7,FALSE)</f>
        <v>0</v>
      </c>
      <c r="D27">
        <v>49</v>
      </c>
      <c r="E27" t="s">
        <v>219</v>
      </c>
      <c r="F27" t="s">
        <v>219</v>
      </c>
      <c r="G27" t="s">
        <v>219</v>
      </c>
      <c r="H27" t="s">
        <v>223</v>
      </c>
      <c r="I27" t="s">
        <v>224</v>
      </c>
      <c r="L27" t="s">
        <v>257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Condition'!$A$2:$H$88,7,FALSE)</f>
        <v>B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 t="str">
        <f>VLOOKUP(A35,'Group Condition'!$A$2:$H$88,7,FALSE)</f>
        <v>X</v>
      </c>
      <c r="D35">
        <v>28</v>
      </c>
      <c r="E35" t="s">
        <v>205</v>
      </c>
      <c r="F35" t="s">
        <v>205</v>
      </c>
      <c r="G35" t="s">
        <v>200</v>
      </c>
      <c r="H35" t="s">
        <v>226</v>
      </c>
      <c r="I35" t="s">
        <v>227</v>
      </c>
      <c r="K35" t="s">
        <v>225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>
        <f>VLOOKUP(A39,'Group Condition'!$A$2:$H$88,7,FALSE)</f>
        <v>0</v>
      </c>
      <c r="D39">
        <v>5</v>
      </c>
      <c r="E39" t="s">
        <v>219</v>
      </c>
      <c r="F39" t="s">
        <v>219</v>
      </c>
      <c r="G39" t="s">
        <v>219</v>
      </c>
      <c r="H39" t="s">
        <v>228</v>
      </c>
      <c r="I39" t="s">
        <v>229</v>
      </c>
    </row>
    <row r="40" spans="1:12" x14ac:dyDescent="0.3">
      <c r="A40" t="s">
        <v>84</v>
      </c>
      <c r="B40" t="s">
        <v>173</v>
      </c>
      <c r="C40">
        <f>VLOOKUP(A40,'Group Condition'!$A$2:$H$88,7,FALSE)</f>
        <v>0</v>
      </c>
      <c r="D40">
        <v>5</v>
      </c>
      <c r="E40" t="s">
        <v>219</v>
      </c>
      <c r="F40" t="s">
        <v>219</v>
      </c>
      <c r="G40" t="s">
        <v>219</v>
      </c>
      <c r="H40" t="s">
        <v>230</v>
      </c>
      <c r="I40" t="s">
        <v>231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 t="str">
        <f>VLOOKUP(A42,'Group Condition'!$A$2:$H$88,7,FALSE)</f>
        <v>X</v>
      </c>
    </row>
    <row r="43" spans="1:12" hidden="1" x14ac:dyDescent="0.3">
      <c r="A43" t="s">
        <v>24</v>
      </c>
      <c r="B43" t="s">
        <v>111</v>
      </c>
      <c r="C43" t="str">
        <f>VLOOKUP(A43,'Group Condition'!$A$2:$H$88,7,FALSE)</f>
        <v>X</v>
      </c>
      <c r="D43">
        <v>10</v>
      </c>
      <c r="E43" t="s">
        <v>200</v>
      </c>
      <c r="F43" t="s">
        <v>200</v>
      </c>
      <c r="G43" t="s">
        <v>204</v>
      </c>
      <c r="H43" t="s">
        <v>232</v>
      </c>
      <c r="I43" t="s">
        <v>233</v>
      </c>
      <c r="J43" t="s">
        <v>234</v>
      </c>
      <c r="L43" t="s">
        <v>259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 t="str">
        <f>VLOOKUP(A45,'Group Condition'!$A$2:$H$88,7,FALSE)</f>
        <v>X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hidden="1" x14ac:dyDescent="0.3">
      <c r="A47" t="s">
        <v>65</v>
      </c>
      <c r="B47" t="s">
        <v>154</v>
      </c>
      <c r="C47" t="str">
        <f>VLOOKUP(A47,'Group Condition'!$A$2:$H$88,7,FALSE)</f>
        <v>B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Condition'!$A$2:$H$88,7,FALSE)</f>
        <v>B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 t="str">
        <f>VLOOKUP(A54,'Group Condition'!$A$2:$H$88,7,FALSE)</f>
        <v>X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hidden="1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219</v>
      </c>
      <c r="F61" t="s">
        <v>219</v>
      </c>
      <c r="G61" t="s">
        <v>219</v>
      </c>
      <c r="H61" t="s">
        <v>235</v>
      </c>
      <c r="I61" t="s">
        <v>236</v>
      </c>
      <c r="J61" t="s">
        <v>237</v>
      </c>
      <c r="L61" t="s">
        <v>260</v>
      </c>
    </row>
    <row r="62" spans="1:12" hidden="1" x14ac:dyDescent="0.3">
      <c r="A62" t="s">
        <v>30</v>
      </c>
      <c r="B62" t="s">
        <v>118</v>
      </c>
      <c r="C62" t="str">
        <f>VLOOKUP(A62,'Group Condition'!$A$2:$H$88,7,FALSE)</f>
        <v>X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9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238</v>
      </c>
      <c r="I66" t="s">
        <v>202</v>
      </c>
    </row>
    <row r="67" spans="1:9" hidden="1" x14ac:dyDescent="0.3">
      <c r="A67" t="s">
        <v>64</v>
      </c>
      <c r="B67" t="s">
        <v>153</v>
      </c>
      <c r="C67" t="str">
        <f>VLOOKUP(A67,'Group Condition'!$A$2:$H$88,7,FALSE)</f>
        <v>B</v>
      </c>
    </row>
    <row r="68" spans="1:9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9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9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9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205</v>
      </c>
      <c r="G77" t="s">
        <v>205</v>
      </c>
      <c r="H77" t="s">
        <v>239</v>
      </c>
      <c r="I77" t="s">
        <v>240</v>
      </c>
    </row>
    <row r="78" spans="1:9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205</v>
      </c>
      <c r="G78" t="s">
        <v>205</v>
      </c>
      <c r="H78" t="s">
        <v>241</v>
      </c>
      <c r="I78" t="s">
        <v>242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243</v>
      </c>
      <c r="H80" t="s">
        <v>232</v>
      </c>
      <c r="I80" t="s">
        <v>244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 t="str">
        <f>VLOOKUP(A82,'Group Condition'!$A$2:$H$88,7,FALSE)</f>
        <v>X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245</v>
      </c>
      <c r="I83" t="s">
        <v>246</v>
      </c>
      <c r="J83" t="s">
        <v>247</v>
      </c>
      <c r="L83" t="s">
        <v>261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 t="str">
        <f>VLOOKUP(A86,'Group Condition'!$A$2:$H$88,7,FALSE)</f>
        <v>X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J29" activePane="bottomRight" state="frozen"/>
      <selection pane="topRight" activeCell="E1" sqref="E1"/>
      <selection pane="bottomLeft" activeCell="A2" sqref="A2"/>
      <selection pane="bottomRight" activeCell="K56" sqref="K56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274</v>
      </c>
      <c r="I1" s="3" t="s">
        <v>248</v>
      </c>
      <c r="J1" s="3" t="s">
        <v>276</v>
      </c>
      <c r="K1" s="3" t="s">
        <v>362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>
        <f>VLOOKUP(A2,'Group Condition'!$A$2:$I$88,9,FALSE)</f>
        <v>0</v>
      </c>
      <c r="E2" s="6">
        <v>45700000</v>
      </c>
      <c r="F2" s="7">
        <v>1001094433</v>
      </c>
      <c r="G2" s="11">
        <f>F2*1.25</f>
        <v>1251368041.25</v>
      </c>
    </row>
    <row r="3" spans="1:16" ht="16.2" thickBot="1" x14ac:dyDescent="0.35">
      <c r="A3" s="7" t="s">
        <v>4</v>
      </c>
      <c r="B3" s="3" t="s">
        <v>102</v>
      </c>
      <c r="C3" s="7">
        <v>20527442.649999999</v>
      </c>
      <c r="D3" s="7" t="str">
        <f>VLOOKUP(A3,'Group Condition'!$A$2:$I$88,9,FALSE)</f>
        <v>improves at end</v>
      </c>
      <c r="E3" s="6">
        <v>6384375</v>
      </c>
      <c r="F3" s="6"/>
      <c r="G3" s="11"/>
      <c r="J3" s="3">
        <v>10000000</v>
      </c>
      <c r="K3" s="3">
        <f>J3*5</f>
        <v>50000000</v>
      </c>
    </row>
    <row r="4" spans="1:16" ht="16.2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7">
        <v>114181041.2</v>
      </c>
    </row>
    <row r="5" spans="1:16" ht="16.2" thickBot="1" x14ac:dyDescent="0.35">
      <c r="A5" s="7" t="s">
        <v>6</v>
      </c>
      <c r="B5" s="3" t="s">
        <v>104</v>
      </c>
      <c r="C5" s="7">
        <v>15816.31169</v>
      </c>
      <c r="D5" s="7" t="str">
        <f>VLOOKUP(A5,'Group Condition'!$A$2:$I$88,9,FALSE)</f>
        <v>worse</v>
      </c>
      <c r="E5" s="6">
        <v>175816.31169</v>
      </c>
      <c r="F5" s="6"/>
      <c r="G5" s="11"/>
      <c r="K5" s="3">
        <f>C5*5</f>
        <v>79081.558449999997</v>
      </c>
    </row>
    <row r="6" spans="1:16" ht="16.2" thickBot="1" x14ac:dyDescent="0.35">
      <c r="A6" s="7" t="s">
        <v>7</v>
      </c>
      <c r="B6" s="3" t="s">
        <v>114</v>
      </c>
      <c r="C6" s="7">
        <v>16477555.609999999</v>
      </c>
      <c r="D6" s="7">
        <f>VLOOKUP(A6,'Group Condition'!$A$2:$I$88,9,FALSE)</f>
        <v>0</v>
      </c>
      <c r="E6" s="6">
        <v>993066.96089999995</v>
      </c>
      <c r="F6" s="6"/>
      <c r="G6" s="17">
        <f>C6*0.75</f>
        <v>12358166.7075</v>
      </c>
      <c r="K6" s="11"/>
      <c r="M6" s="11"/>
    </row>
    <row r="7" spans="1:16" ht="16.2" thickBot="1" x14ac:dyDescent="0.35">
      <c r="A7" s="7" t="s">
        <v>8</v>
      </c>
      <c r="B7" s="3" t="s">
        <v>101</v>
      </c>
      <c r="C7" s="7">
        <v>254421.22440000001</v>
      </c>
      <c r="D7" s="7" t="str">
        <f>VLOOKUP(A7,'Group Condition'!$A$2:$I$88,9,FALSE)</f>
        <v>better</v>
      </c>
      <c r="E7" s="6">
        <v>150000</v>
      </c>
      <c r="F7" s="6">
        <v>100000</v>
      </c>
      <c r="G7" s="16">
        <v>200000</v>
      </c>
    </row>
    <row r="8" spans="1:16" ht="16.2" thickBot="1" x14ac:dyDescent="0.35">
      <c r="A8" s="7" t="s">
        <v>9</v>
      </c>
      <c r="B8" s="3" t="s">
        <v>93</v>
      </c>
      <c r="C8" s="8">
        <v>229000000000</v>
      </c>
      <c r="D8" s="7">
        <f>VLOOKUP(A8,'Group Condition'!$A$2:$I$88,9,FALSE)</f>
        <v>0</v>
      </c>
      <c r="E8" s="6">
        <v>2000000000000</v>
      </c>
      <c r="F8" s="6"/>
      <c r="G8" s="11"/>
    </row>
    <row r="9" spans="1:16" ht="16.2" thickBot="1" x14ac:dyDescent="0.35">
      <c r="A9" s="7" t="s">
        <v>25</v>
      </c>
      <c r="B9" s="3" t="s">
        <v>112</v>
      </c>
      <c r="C9" s="7">
        <v>32122718.550000001</v>
      </c>
      <c r="D9" s="7" t="str">
        <f>VLOOKUP(A9,'Group Condition'!$A$2:$I$88,9,FALSE)</f>
        <v>worse (too high)</v>
      </c>
      <c r="E9" s="6">
        <v>321227180.55000001</v>
      </c>
      <c r="F9" s="6"/>
      <c r="G9" s="11"/>
      <c r="H9" s="17">
        <v>32122718.550000001</v>
      </c>
      <c r="J9" s="3">
        <v>124245436</v>
      </c>
      <c r="K9" s="11">
        <v>12424654360</v>
      </c>
      <c r="M9" s="11"/>
      <c r="O9" s="11"/>
    </row>
    <row r="10" spans="1:16" ht="16.2" thickBot="1" x14ac:dyDescent="0.35">
      <c r="A10" s="7" t="s">
        <v>35</v>
      </c>
      <c r="B10" s="3" t="s">
        <v>124</v>
      </c>
      <c r="C10" s="7">
        <v>2123.8950410000002</v>
      </c>
      <c r="D10" s="7">
        <f>VLOOKUP(A10,'Group Condition'!$A$2:$I$88,9,FALSE)</f>
        <v>0</v>
      </c>
      <c r="E10" s="6">
        <v>2123.8950410000002</v>
      </c>
      <c r="F10" s="6"/>
      <c r="G10" s="11"/>
      <c r="I10" s="3">
        <v>5000</v>
      </c>
      <c r="J10" s="3">
        <v>50000</v>
      </c>
      <c r="K10" s="3">
        <f>J10*10</f>
        <v>500000</v>
      </c>
    </row>
    <row r="11" spans="1:16" ht="16.2" thickBot="1" x14ac:dyDescent="0.35">
      <c r="A11" s="7" t="s">
        <v>40</v>
      </c>
      <c r="B11" s="3" t="s">
        <v>129</v>
      </c>
      <c r="C11" s="7">
        <v>74822.192989999996</v>
      </c>
      <c r="D11" s="7">
        <f>VLOOKUP(A11,'Group Condition'!$A$2:$I$88,9,FALSE)</f>
        <v>0</v>
      </c>
      <c r="E11" s="6">
        <v>74822.192989999996</v>
      </c>
      <c r="F11" s="6"/>
      <c r="G11" s="11"/>
      <c r="K11" s="11">
        <v>748220</v>
      </c>
      <c r="M11" s="11"/>
      <c r="O11" s="11"/>
    </row>
    <row r="12" spans="1:16" ht="16.2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>
        <v>235</v>
      </c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31</v>
      </c>
      <c r="B14" s="3" t="s">
        <v>119</v>
      </c>
      <c r="C14" s="7">
        <v>1718757.3940000001</v>
      </c>
      <c r="D14" s="7" t="str">
        <f>VLOOKUP(A14,'Group Condition'!$A$2:$I$88,9,FALSE)</f>
        <v>closer, still crashes</v>
      </c>
      <c r="E14" s="6">
        <v>1718757.3940000001</v>
      </c>
      <c r="F14" s="6">
        <f>E14*0.5</f>
        <v>859378.69700000004</v>
      </c>
      <c r="G14" s="16">
        <v>1000000</v>
      </c>
      <c r="K14" s="3">
        <v>1500000</v>
      </c>
    </row>
    <row r="15" spans="1:16" ht="16.2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12</v>
      </c>
      <c r="B16" s="3" t="s">
        <v>95</v>
      </c>
      <c r="C16" s="7">
        <v>2124041.1490000002</v>
      </c>
      <c r="D16" s="7" t="str">
        <f>VLOOKUP(A16,'Group Condition'!$A$2:$I$88,9,FALSE)</f>
        <v>no change</v>
      </c>
      <c r="E16" s="6">
        <v>2124041.1490000002</v>
      </c>
      <c r="F16" s="6"/>
      <c r="G16" s="16">
        <f>E16*1.25</f>
        <v>2655051.4362500003</v>
      </c>
      <c r="K16" s="5">
        <v>4000000</v>
      </c>
      <c r="M16" s="5"/>
      <c r="O16" s="5"/>
      <c r="P16" s="5"/>
    </row>
    <row r="17" spans="1:16" ht="16.2" thickBot="1" x14ac:dyDescent="0.35">
      <c r="A17" s="7" t="s">
        <v>22</v>
      </c>
      <c r="B17" s="3" t="s">
        <v>108</v>
      </c>
      <c r="C17" s="7">
        <v>21996106.07</v>
      </c>
      <c r="D17" s="7" t="str">
        <f>VLOOKUP(A17,'Group Condition'!$A$2:$I$88,9,FALSE)</f>
        <v>higher start and end</v>
      </c>
      <c r="E17" s="6">
        <v>4000000</v>
      </c>
      <c r="F17" s="6"/>
      <c r="G17" s="11">
        <v>10000000</v>
      </c>
      <c r="K17" s="5">
        <f>C17*0.75</f>
        <v>16497079.5525</v>
      </c>
      <c r="M17" s="5"/>
      <c r="O17" s="5"/>
    </row>
    <row r="18" spans="1:16" ht="16.2" thickBot="1" x14ac:dyDescent="0.35">
      <c r="A18" s="7" t="s">
        <v>36</v>
      </c>
      <c r="B18" s="3" t="s">
        <v>125</v>
      </c>
      <c r="C18" s="7">
        <v>129309.07709999999</v>
      </c>
      <c r="D18" s="7" t="str">
        <f>VLOOKUP(A18,'Group Condition'!$A$2:$I$88,9,FALSE)</f>
        <v>worse, higher</v>
      </c>
      <c r="E18" s="6">
        <v>100000</v>
      </c>
      <c r="F18" s="6">
        <f>E18*0.75</f>
        <v>75000</v>
      </c>
      <c r="G18" s="15">
        <v>100000</v>
      </c>
      <c r="J18" s="3">
        <v>1000000</v>
      </c>
      <c r="K18" s="3">
        <f>J18*10</f>
        <v>10000000</v>
      </c>
      <c r="M18" s="5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H19" s="18"/>
      <c r="M19" s="5"/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 t="str">
        <f>VLOOKUP(A20,'Group Condition'!$A$2:$I$88,9,FALSE)</f>
        <v>too high</v>
      </c>
      <c r="E20" s="6">
        <v>49700000</v>
      </c>
      <c r="F20" s="6"/>
      <c r="G20" s="11">
        <v>100000000</v>
      </c>
      <c r="J20" s="3">
        <v>150000000</v>
      </c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>
        <f>VLOOKUP(A21,'Group Condition'!$A$2:$I$88,9,FALSE)</f>
        <v>0</v>
      </c>
      <c r="E21" s="6">
        <v>3.5000000000000003E-2</v>
      </c>
      <c r="F21" s="6">
        <f>0.02</f>
        <v>0.02</v>
      </c>
      <c r="G21" s="11"/>
      <c r="H21" s="4">
        <v>0.01</v>
      </c>
    </row>
    <row r="22" spans="1:16" ht="16.2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>
        <v>500000</v>
      </c>
    </row>
    <row r="23" spans="1:16" ht="16.2" thickBot="1" x14ac:dyDescent="0.35">
      <c r="A23" s="7" t="s">
        <v>52</v>
      </c>
      <c r="B23" s="3" t="s">
        <v>141</v>
      </c>
      <c r="C23" s="7">
        <v>15150975.09</v>
      </c>
      <c r="D23" s="7">
        <f>VLOOKUP(A23,'Group Condition'!$A$2:$I$88,9,FALSE)</f>
        <v>0</v>
      </c>
      <c r="E23" s="6">
        <v>15150975.09</v>
      </c>
      <c r="F23" s="6"/>
      <c r="G23" s="11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>
        <f>VLOOKUP(A24,'Group Condition'!$A$2:$I$88,9,FALSE)</f>
        <v>0</v>
      </c>
      <c r="E24" s="6">
        <v>3.5000000000000003E-2</v>
      </c>
      <c r="F24" s="6">
        <v>0.02</v>
      </c>
      <c r="G24" s="11"/>
      <c r="H24" s="4">
        <v>0.01</v>
      </c>
      <c r="O24" s="5"/>
      <c r="P24" s="5"/>
    </row>
    <row r="25" spans="1:16" ht="16.2" thickBot="1" x14ac:dyDescent="0.35">
      <c r="A25" s="7" t="s">
        <v>10</v>
      </c>
      <c r="B25" s="3" t="s">
        <v>92</v>
      </c>
      <c r="C25" s="7">
        <v>932233758.39999998</v>
      </c>
      <c r="D25" s="7" t="str">
        <f>VLOOKUP(A25,'Group Condition'!$A$2:$I$88,9,FALSE)</f>
        <v>too high start</v>
      </c>
      <c r="E25" s="6">
        <v>532233758.39999998</v>
      </c>
      <c r="F25" s="6"/>
      <c r="G25" s="11"/>
      <c r="J25" s="7">
        <v>932233758.39999998</v>
      </c>
    </row>
    <row r="26" spans="1:16" ht="16.2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7">
        <v>749.83099549999997</v>
      </c>
    </row>
    <row r="27" spans="1:16" ht="16.2" thickBot="1" x14ac:dyDescent="0.35">
      <c r="A27" s="7" t="s">
        <v>21</v>
      </c>
      <c r="B27" s="3" t="s">
        <v>107</v>
      </c>
      <c r="C27" s="7">
        <v>4986608.142</v>
      </c>
      <c r="D27" s="7">
        <f>VLOOKUP(A27,'Group Condition'!$A$2:$I$88,9,FALSE)</f>
        <v>0</v>
      </c>
      <c r="E27" s="6">
        <v>4986608.142</v>
      </c>
      <c r="F27" s="6"/>
      <c r="G27" s="11"/>
    </row>
    <row r="28" spans="1:16" ht="16.2" thickBot="1" x14ac:dyDescent="0.35">
      <c r="A28" s="7" t="s">
        <v>41</v>
      </c>
      <c r="B28" s="3" t="s">
        <v>130</v>
      </c>
      <c r="C28" s="7">
        <v>174418341.5</v>
      </c>
      <c r="D28" s="7">
        <f>VLOOKUP(A28,'Group Condition'!$A$2:$I$88,9,FALSE)</f>
        <v>0</v>
      </c>
      <c r="E28" s="6">
        <v>7850000</v>
      </c>
      <c r="F28" s="6"/>
      <c r="G28" s="11"/>
      <c r="H28" s="18"/>
    </row>
    <row r="29" spans="1:16" ht="16.2" thickBot="1" x14ac:dyDescent="0.35">
      <c r="A29" s="7" t="s">
        <v>24</v>
      </c>
      <c r="B29" s="3" t="s">
        <v>111</v>
      </c>
      <c r="C29" s="7">
        <v>432544359.30000001</v>
      </c>
      <c r="D29" s="7" t="str">
        <f>VLOOKUP(A29,'Group Condition'!$A$2:$I$88,9,FALSE)</f>
        <v>higher start</v>
      </c>
      <c r="E29" s="6">
        <v>2430000</v>
      </c>
      <c r="F29" s="6"/>
      <c r="G29" s="11"/>
      <c r="H29" s="17">
        <v>432544359.30000001</v>
      </c>
      <c r="O29" s="5"/>
    </row>
    <row r="30" spans="1:16" ht="16.2" thickBot="1" x14ac:dyDescent="0.35">
      <c r="A30" s="7" t="s">
        <v>53</v>
      </c>
      <c r="B30" s="3" t="s">
        <v>142</v>
      </c>
      <c r="C30" s="7">
        <v>4108787.665</v>
      </c>
      <c r="D30" s="7">
        <f>VLOOKUP(A30,'Group Condition'!$A$2:$I$88,9,FALSE)</f>
        <v>0</v>
      </c>
      <c r="E30" s="6">
        <v>328703</v>
      </c>
      <c r="F30" s="6"/>
      <c r="G30" s="11"/>
      <c r="O30" s="5"/>
    </row>
    <row r="31" spans="1:16" ht="16.2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thickBot="1" x14ac:dyDescent="0.35">
      <c r="A33" s="7" t="s">
        <v>28</v>
      </c>
      <c r="B33" s="3" t="s">
        <v>116</v>
      </c>
      <c r="C33" s="7">
        <v>19201175.25</v>
      </c>
      <c r="D33" s="7">
        <f>VLOOKUP(A33,'Group Condition'!$A$2:$I$88,9,FALSE)</f>
        <v>0</v>
      </c>
      <c r="E33" s="6">
        <v>49069.656669999997</v>
      </c>
      <c r="F33" s="6"/>
      <c r="G33" s="11"/>
    </row>
    <row r="34" spans="1:16" ht="16.2" thickBot="1" x14ac:dyDescent="0.35">
      <c r="A34" s="7" t="s">
        <v>23</v>
      </c>
      <c r="B34" s="3" t="s">
        <v>109</v>
      </c>
      <c r="C34" s="7">
        <v>34847060.600000001</v>
      </c>
      <c r="D34" s="7">
        <f>VLOOKUP(A34,'Group Condition'!$A$2:$I$88,9,FALSE)</f>
        <v>0</v>
      </c>
      <c r="E34" s="6">
        <v>1742353</v>
      </c>
      <c r="F34" s="6"/>
      <c r="G34" s="11"/>
    </row>
    <row r="35" spans="1:16" ht="16.2" thickBot="1" x14ac:dyDescent="0.35">
      <c r="A35" s="7" t="s">
        <v>47</v>
      </c>
      <c r="B35" s="3" t="s">
        <v>136</v>
      </c>
      <c r="C35" s="7">
        <v>554.64984700000002</v>
      </c>
      <c r="D35" s="7">
        <f>VLOOKUP(A35,'Group Condition'!$A$2:$I$88,9,FALSE)</f>
        <v>0</v>
      </c>
      <c r="E35" s="6">
        <v>110.9</v>
      </c>
      <c r="F35" s="6"/>
      <c r="G35" s="11"/>
    </row>
    <row r="36" spans="1:16" ht="16.2" thickBot="1" x14ac:dyDescent="0.35">
      <c r="A36" s="7" t="s">
        <v>18</v>
      </c>
      <c r="B36" s="3" t="s">
        <v>103</v>
      </c>
      <c r="C36" s="7">
        <v>17230050.359999999</v>
      </c>
      <c r="D36" s="7">
        <f>VLOOKUP(A36,'Group Condition'!$A$2:$I$88,9,FALSE)</f>
        <v>0</v>
      </c>
      <c r="E36" s="6">
        <v>8500000</v>
      </c>
      <c r="F36" s="6"/>
      <c r="G36" s="11">
        <v>10000000</v>
      </c>
      <c r="O36" s="5"/>
    </row>
    <row r="37" spans="1:16" ht="16.2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thickBot="1" x14ac:dyDescent="0.35">
      <c r="A38" s="7" t="s">
        <v>73</v>
      </c>
      <c r="B38" s="3" t="s">
        <v>162</v>
      </c>
      <c r="C38" s="7">
        <v>0.05</v>
      </c>
      <c r="D38" s="7">
        <f>VLOOKUP(A38,'Group Condition'!$A$2:$I$88,9,FALSE)</f>
        <v>0</v>
      </c>
      <c r="E38" s="6">
        <v>0.05</v>
      </c>
      <c r="F38" s="6"/>
      <c r="G38" s="11"/>
    </row>
    <row r="39" spans="1:16" ht="16.2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thickBot="1" x14ac:dyDescent="0.35">
      <c r="A41" s="7" t="s">
        <v>29</v>
      </c>
      <c r="B41" s="3" t="s">
        <v>117</v>
      </c>
      <c r="C41" s="7">
        <v>15779070.359999999</v>
      </c>
      <c r="D41" s="7">
        <f>VLOOKUP(A41,'Group Condition'!$A$2:$I$88,9,FALSE)</f>
        <v>0</v>
      </c>
      <c r="E41" s="6">
        <v>1540000</v>
      </c>
      <c r="F41" s="6"/>
      <c r="G41" s="11"/>
    </row>
    <row r="42" spans="1:16" ht="16.2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thickBot="1" x14ac:dyDescent="0.35">
      <c r="A43" s="7" t="s">
        <v>30</v>
      </c>
      <c r="B43" s="3" t="s">
        <v>118</v>
      </c>
      <c r="C43" s="7">
        <v>24854569.199999999</v>
      </c>
      <c r="D43" s="7">
        <f>VLOOKUP(A43,'Group Condition'!$A$2:$I$88,9,FALSE)</f>
        <v>0</v>
      </c>
      <c r="E43" s="6">
        <v>3521063.9419999998</v>
      </c>
      <c r="F43" s="6"/>
      <c r="G43" s="11"/>
    </row>
    <row r="44" spans="1:16" ht="16.2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>
        <v>53</v>
      </c>
    </row>
    <row r="45" spans="1:16" ht="16.2" thickBot="1" x14ac:dyDescent="0.35">
      <c r="A45" s="7" t="s">
        <v>46</v>
      </c>
      <c r="B45" s="3" t="s">
        <v>135</v>
      </c>
      <c r="C45" s="7">
        <v>16705.027440000002</v>
      </c>
      <c r="D45" s="7">
        <f>VLOOKUP(A45,'Group Condition'!$A$2:$I$88,9,FALSE)</f>
        <v>0</v>
      </c>
      <c r="E45" s="6">
        <v>75000</v>
      </c>
      <c r="F45" s="6"/>
      <c r="G45" s="7">
        <v>16705.027440000002</v>
      </c>
      <c r="P45" s="5"/>
    </row>
    <row r="46" spans="1:16" ht="16.2" thickBot="1" x14ac:dyDescent="0.35">
      <c r="A46" s="7" t="s">
        <v>32</v>
      </c>
      <c r="B46" s="3" t="s">
        <v>120</v>
      </c>
      <c r="C46" s="7">
        <v>5700290.8640000001</v>
      </c>
      <c r="D46" s="7">
        <f>VLOOKUP(A46,'Group Condition'!$A$2:$I$88,9,FALSE)</f>
        <v>0</v>
      </c>
      <c r="E46" s="6">
        <v>5700290.8640000001</v>
      </c>
      <c r="F46" s="6"/>
      <c r="G46" s="11"/>
      <c r="J46" s="3">
        <f>C46*1.5</f>
        <v>8550436.2960000001</v>
      </c>
      <c r="K46" s="5">
        <v>10000000</v>
      </c>
    </row>
    <row r="47" spans="1:16" ht="16.2" thickBot="1" x14ac:dyDescent="0.35">
      <c r="A47" s="7" t="s">
        <v>54</v>
      </c>
      <c r="B47" s="3" t="s">
        <v>143</v>
      </c>
      <c r="C47" s="7">
        <v>10723808.939999999</v>
      </c>
      <c r="D47" s="7">
        <f>VLOOKUP(A47,'Group Condition'!$A$2:$I$88,9,FALSE)</f>
        <v>0</v>
      </c>
      <c r="E47" s="6">
        <v>357460.29800000001</v>
      </c>
      <c r="F47" s="6"/>
      <c r="G47" s="7">
        <v>10723808.939999999</v>
      </c>
    </row>
    <row r="48" spans="1:16" ht="16.2" thickBot="1" x14ac:dyDescent="0.35">
      <c r="A48" s="7" t="s">
        <v>26</v>
      </c>
      <c r="B48" s="3" t="s">
        <v>113</v>
      </c>
      <c r="C48" s="7">
        <v>2957397.3650000002</v>
      </c>
      <c r="D48" s="7">
        <f>VLOOKUP(A48,'Group Condition'!$A$2:$I$88,9,FALSE)</f>
        <v>0</v>
      </c>
      <c r="E48" s="6">
        <v>4928995.608</v>
      </c>
      <c r="F48" s="6"/>
      <c r="G48" s="7">
        <v>2957397.3650000002</v>
      </c>
      <c r="J48" s="3">
        <f>G48*1.5</f>
        <v>4436096.0475000003</v>
      </c>
      <c r="K48" s="3">
        <f>J48*3</f>
        <v>13308288.142500002</v>
      </c>
    </row>
    <row r="49" spans="1:15" ht="16.2" thickBot="1" x14ac:dyDescent="0.35">
      <c r="A49" s="7" t="s">
        <v>27</v>
      </c>
      <c r="B49" s="3" t="s">
        <v>115</v>
      </c>
      <c r="C49" s="7">
        <v>361154520.60000002</v>
      </c>
      <c r="D49" s="7">
        <f>VLOOKUP(A49,'Group Condition'!$A$2:$I$88,9,FALSE)</f>
        <v>0</v>
      </c>
      <c r="E49" s="6">
        <v>72230904</v>
      </c>
      <c r="F49" s="6"/>
      <c r="G49" s="7">
        <v>361154520.60000002</v>
      </c>
      <c r="J49" s="7">
        <f>C49*5</f>
        <v>1805772603</v>
      </c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>
        <f>VLOOKUP(A50,'Group Condition'!$A$2:$I$88,9,FALSE)</f>
        <v>0</v>
      </c>
      <c r="E50" s="6">
        <v>7496.955054</v>
      </c>
      <c r="F50" s="6">
        <v>10000</v>
      </c>
      <c r="G50" s="7">
        <v>7496.955054</v>
      </c>
      <c r="O50" s="5"/>
    </row>
    <row r="51" spans="1:15" ht="16.2" thickBot="1" x14ac:dyDescent="0.35">
      <c r="A51" s="7" t="s">
        <v>45</v>
      </c>
      <c r="B51" s="3" t="s">
        <v>134</v>
      </c>
      <c r="C51" s="7">
        <v>358999.37920000002</v>
      </c>
      <c r="D51" s="7">
        <f>VLOOKUP(A51,'Group Condition'!$A$2:$I$88,9,FALSE)</f>
        <v>0</v>
      </c>
      <c r="E51" s="6">
        <v>250000</v>
      </c>
      <c r="F51" s="6">
        <v>200000</v>
      </c>
      <c r="G51" s="15">
        <v>250000</v>
      </c>
    </row>
    <row r="52" spans="1:15" ht="16.2" thickBot="1" x14ac:dyDescent="0.35">
      <c r="A52" s="7" t="s">
        <v>44</v>
      </c>
      <c r="B52" s="3" t="s">
        <v>133</v>
      </c>
      <c r="C52" s="7">
        <v>352590040.69999999</v>
      </c>
      <c r="D52" s="7">
        <f>VLOOKUP(A52,'Group Condition'!$A$2:$I$88,9,FALSE)</f>
        <v>0</v>
      </c>
      <c r="E52" s="6">
        <v>176000000</v>
      </c>
      <c r="F52" s="7">
        <f>E52*0.75</f>
        <v>132000000</v>
      </c>
      <c r="G52" s="6">
        <v>176000000</v>
      </c>
    </row>
    <row r="53" spans="1:15" ht="16.2" thickBot="1" x14ac:dyDescent="0.35">
      <c r="A53" s="7" t="s">
        <v>37</v>
      </c>
      <c r="B53" s="3" t="s">
        <v>126</v>
      </c>
      <c r="C53" s="7">
        <v>233447.39780000001</v>
      </c>
      <c r="D53" s="7" t="str">
        <f>VLOOKUP(A53,'Group Condition'!$A$2:$I$88,9,FALSE)</f>
        <v>lower but crashes</v>
      </c>
      <c r="E53" s="6">
        <v>58361.849450000002</v>
      </c>
      <c r="F53" s="6"/>
      <c r="G53" s="7">
        <v>233447.39780000001</v>
      </c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Condition'!$A$2:$I$88,9,FALSE)</f>
        <v>Stable but crashes</v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Condition'!$A$2:$I$88,9,FALSE)</f>
        <v>No change</v>
      </c>
      <c r="E55" s="6">
        <v>125000</v>
      </c>
      <c r="F55" s="6">
        <v>100000</v>
      </c>
      <c r="G55" s="11">
        <v>150000</v>
      </c>
      <c r="K55" s="3">
        <f>G55*2</f>
        <v>300000</v>
      </c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Condition'!$A$2:$I$88,9,FALSE)</f>
        <v>crashes (between)</v>
      </c>
      <c r="E56" s="6">
        <v>639000</v>
      </c>
      <c r="F56" s="6">
        <v>1000000</v>
      </c>
      <c r="G56" s="7">
        <v>40960.04507</v>
      </c>
      <c r="H56" s="9"/>
      <c r="I56" s="3">
        <v>80000</v>
      </c>
    </row>
    <row r="57" spans="1:15" ht="16.2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>
        <v>1000000</v>
      </c>
    </row>
    <row r="60" spans="1:15" ht="16.2" thickBot="1" x14ac:dyDescent="0.35">
      <c r="A60" s="7" t="s">
        <v>15</v>
      </c>
      <c r="B60" s="3" t="s">
        <v>98</v>
      </c>
      <c r="C60" s="7">
        <v>3738776.034</v>
      </c>
      <c r="D60" s="7">
        <f>VLOOKUP(A60,'Group Condition'!$A$2:$I$88,9,FALSE)</f>
        <v>0</v>
      </c>
      <c r="E60" s="6">
        <v>1080000</v>
      </c>
      <c r="F60" s="6"/>
      <c r="G60" s="11">
        <v>2000000</v>
      </c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>
        <f>VLOOKUP(A61,'Group Condition'!$A$2:$I$88,9,FALSE)</f>
        <v>0</v>
      </c>
      <c r="E61" s="6">
        <v>60071048.259999998</v>
      </c>
      <c r="F61" s="6"/>
      <c r="G61" s="11"/>
      <c r="J61" s="3">
        <v>40071048.259999998</v>
      </c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>
        <f>VLOOKUP(A62,'Group Condition'!$A$2:$I$88,9,FALSE)</f>
        <v>0</v>
      </c>
      <c r="E62" s="6">
        <v>10265685.109999999</v>
      </c>
      <c r="F62" s="6"/>
      <c r="G62" s="11">
        <v>15000000</v>
      </c>
    </row>
    <row r="63" spans="1:15" ht="16.2" thickBot="1" x14ac:dyDescent="0.35">
      <c r="A63" s="7" t="s">
        <v>39</v>
      </c>
      <c r="B63" s="3" t="s">
        <v>128</v>
      </c>
      <c r="C63" s="7">
        <v>2983706.8709999998</v>
      </c>
      <c r="D63" s="7">
        <f>VLOOKUP(A63,'Group Condition'!$A$2:$I$88,9,FALSE)</f>
        <v>0</v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  <c r="H1" t="s">
        <v>248</v>
      </c>
      <c r="I1" t="s">
        <v>248</v>
      </c>
    </row>
    <row r="2" spans="1:9" ht="16.2" thickBot="1" x14ac:dyDescent="0.35">
      <c r="A2" s="7" t="s">
        <v>3</v>
      </c>
      <c r="B2" s="3" t="s">
        <v>122</v>
      </c>
      <c r="C2">
        <v>0</v>
      </c>
      <c r="D2">
        <v>0</v>
      </c>
      <c r="E2" s="7">
        <f>VLOOKUP(A2,'Group Condition'!$A$2:$I$88,9,FALSE)</f>
        <v>0</v>
      </c>
    </row>
    <row r="3" spans="1:9" ht="16.2" thickBot="1" x14ac:dyDescent="0.35">
      <c r="A3" s="7" t="s">
        <v>12</v>
      </c>
      <c r="B3" s="3" t="s">
        <v>95</v>
      </c>
      <c r="C3">
        <v>0</v>
      </c>
      <c r="D3">
        <v>0</v>
      </c>
      <c r="E3" s="7" t="str">
        <f>VLOOKUP(A3,'Group Condition'!$A$2:$I$88,9,FALSE)</f>
        <v>no change</v>
      </c>
    </row>
    <row r="4" spans="1:9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9" ht="16.2" thickBot="1" x14ac:dyDescent="0.35">
      <c r="A5" s="7" t="s">
        <v>6</v>
      </c>
      <c r="B5" s="3" t="s">
        <v>104</v>
      </c>
      <c r="C5">
        <v>0</v>
      </c>
      <c r="D5">
        <v>0</v>
      </c>
      <c r="E5" s="7" t="str">
        <f>VLOOKUP(A5,'Group Condition'!$A$2:$I$88,9,FALSE)</f>
        <v>worse</v>
      </c>
    </row>
    <row r="6" spans="1:9" ht="16.2" thickBot="1" x14ac:dyDescent="0.35">
      <c r="A6" s="7" t="s">
        <v>31</v>
      </c>
      <c r="B6" s="3" t="s">
        <v>119</v>
      </c>
      <c r="C6">
        <v>0</v>
      </c>
      <c r="D6">
        <v>0</v>
      </c>
      <c r="E6" s="7" t="str">
        <f>VLOOKUP(A6,'Group Condition'!$A$2:$I$88,9,FALSE)</f>
        <v>closer, still crashes</v>
      </c>
    </row>
    <row r="7" spans="1:9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9" ht="16.2" thickBot="1" x14ac:dyDescent="0.35">
      <c r="A8" s="7" t="s">
        <v>9</v>
      </c>
      <c r="B8" s="3" t="s">
        <v>93</v>
      </c>
      <c r="C8">
        <v>0</v>
      </c>
      <c r="D8">
        <v>0</v>
      </c>
      <c r="E8" s="7">
        <f>VLOOKUP(A8,'Group Condition'!$A$2:$I$88,9,FALSE)</f>
        <v>0</v>
      </c>
    </row>
    <row r="9" spans="1:9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Condition'!$A$2:$I$88,9,FALSE)</f>
        <v>worse (too high)</v>
      </c>
      <c r="F9" s="14">
        <v>1.0000000000000001E-15</v>
      </c>
      <c r="G9" s="14"/>
      <c r="H9">
        <v>0</v>
      </c>
      <c r="I9">
        <v>0</v>
      </c>
    </row>
    <row r="10" spans="1:9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>
        <f>VLOOKUP(A10,'Group Condition'!$A$2:$I$88,9,FALSE)</f>
        <v>0</v>
      </c>
    </row>
    <row r="11" spans="1:9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>
        <f>VLOOKUP(A11,'Group Condition'!$A$2:$I$88,9,FALSE)</f>
        <v>0</v>
      </c>
    </row>
    <row r="12" spans="1:9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9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9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>
        <f>VLOOKUP(A14,'Group Condition'!$A$2:$I$88,9,FALSE)</f>
        <v>0</v>
      </c>
    </row>
    <row r="15" spans="1:9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9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 t="str">
        <f>VLOOKUP(A16,'Group Condition'!$A$2:$I$88,9,FALSE)</f>
        <v>worse, higher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 t="str">
        <f>VLOOKUP(A17,'Group Condition'!$A$2:$I$88,9,FALSE)</f>
        <v>higher start and end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>
        <f>VLOOKUP(A18,'Group Condition'!$A$2:$I$88,9,FALSE)</f>
        <v>0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 t="str">
        <f>VLOOKUP(A20,'Group Condition'!$A$2:$I$88,9,FALSE)</f>
        <v>higher start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 t="str">
        <f>VLOOKUP(A23,'Group Condition'!$A$2:$I$88,9,FALSE)</f>
        <v>too high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>
        <f>VLOOKUP(A24,'Group Condition'!$A$2:$I$88,9,FALSE)</f>
        <v>0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 t="str">
        <f>VLOOKUP(A25,'Group Condition'!$A$2:$I$88,9,FALSE)</f>
        <v>too high start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>
        <f>VLOOKUP(A27,'Group Condition'!$A$2:$I$88,9,FALSE)</f>
        <v>0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>
        <f>VLOOKUP(A28,'Group Condition'!$A$2:$I$88,9,FALSE)</f>
        <v>0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Condition'!$A$2:$I$88,9,FALSE)</f>
        <v>better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>
        <f>VLOOKUP(A30,'Group Condition'!$A$2:$I$88,9,FALSE)</f>
        <v>0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>
        <f>VLOOKUP(A32,'Group Condition'!$A$2:$I$88,9,FALSE)</f>
        <v>0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>
        <f>VLOOKUP(A33,'Group Condition'!$A$2:$I$88,9,FALSE)</f>
        <v>0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>
        <f>VLOOKUP(A34,'Group Condition'!$A$2:$I$88,9,FALSE)</f>
        <v>0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>
        <f>VLOOKUP(A35,'Group Condition'!$A$2:$I$88,9,FALSE)</f>
        <v>0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>
        <f>VLOOKUP(A38,'Group Condition'!$A$2:$I$88,9,FALSE)</f>
        <v>0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 t="str">
        <f>VLOOKUP(A41,'Group Condition'!$A$2:$I$88,9,FALSE)</f>
        <v>improves at end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>
        <f>VLOOKUP(A43,'Group Condition'!$A$2:$I$88,9,FALSE)</f>
        <v>0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>
        <f>VLOOKUP(A45,'Group Condition'!$A$2:$I$88,9,FALSE)</f>
        <v>0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>
        <f>VLOOKUP(A46,'Group Condition'!$A$2:$I$88,9,FALSE)</f>
        <v>0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>
        <f>VLOOKUP(A47,'Group Condition'!$A$2:$I$88,9,FALSE)</f>
        <v>0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>
        <f>VLOOKUP(A48,'Group Condition'!$A$2:$I$88,9,FALSE)</f>
        <v>0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>
        <f>VLOOKUP(A49,'Group Condition'!$A$2:$I$88,9,FALSE)</f>
        <v>0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>
        <f>VLOOKUP(A51,'Group Condition'!$A$2:$I$88,9,FALSE)</f>
        <v>0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 t="str">
        <f>VLOOKUP(A53,'Group Condition'!$A$2:$I$88,9,FALSE)</f>
        <v>lower but crashes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 t="str">
        <f>VLOOKUP(A54,'Group Condition'!$A$2:$I$88,9,FALSE)</f>
        <v>Stable but crashes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 t="str">
        <f>VLOOKUP(A55,'Group Condition'!$A$2:$I$88,9,FALSE)</f>
        <v>No change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 t="str">
        <f>VLOOKUP(A56,'Group Condition'!$A$2:$I$88,9,FALSE)</f>
        <v>crashes (between)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>
        <f>VLOOKUP(A58,'Group Condition'!$A$2:$I$88,9,FALSE)</f>
        <v>0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>
        <f>VLOOKUP(A60,'Group Condition'!$A$2:$I$88,9,FALSE)</f>
        <v>0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>
        <f>VLOOKUP(A61,'Group Condition'!$A$2:$I$88,9,FALSE)</f>
        <v>0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>
        <f>VLOOKUP(A62,'Group Condition'!$A$2:$I$88,9,FALSE)</f>
        <v>0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>
        <f>VLOOKUP(A63,'Group Condition'!$A$2:$I$88,9,FALSE)</f>
        <v>0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xSplit="5" ySplit="1" topLeftCell="J32" activePane="bottomRight" state="frozen"/>
      <selection pane="topRight" activeCell="F1" sqref="F1"/>
      <selection pane="bottomLeft" activeCell="A2" sqref="A2"/>
      <selection pane="bottomRight" activeCell="N57" sqref="N57"/>
    </sheetView>
  </sheetViews>
  <sheetFormatPr defaultRowHeight="14.4" x14ac:dyDescent="0.3"/>
  <cols>
    <col min="1" max="1" width="6.88671875" bestFit="1" customWidth="1"/>
    <col min="2" max="2" width="24.21875" customWidth="1"/>
    <col min="3" max="4" width="12" bestFit="1" customWidth="1"/>
    <col min="5" max="5" width="15.33203125" bestFit="1" customWidth="1"/>
    <col min="6" max="6" width="17.33203125" customWidth="1"/>
    <col min="7" max="7" width="17.33203125" style="14" customWidth="1"/>
    <col min="8" max="8" width="10.88671875" customWidth="1"/>
    <col min="9" max="9" width="8.88671875" customWidth="1"/>
  </cols>
  <sheetData>
    <row r="1" spans="1:15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271</v>
      </c>
      <c r="I1" t="s">
        <v>272</v>
      </c>
      <c r="J1" t="s">
        <v>273</v>
      </c>
      <c r="K1" t="s">
        <v>335</v>
      </c>
      <c r="L1" t="s">
        <v>336</v>
      </c>
      <c r="M1" t="s">
        <v>337</v>
      </c>
      <c r="N1" t="s">
        <v>363</v>
      </c>
      <c r="O1" t="s">
        <v>364</v>
      </c>
    </row>
    <row r="2" spans="1:15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>
        <f>VLOOKUP(A2,'Group Condition'!$A$2:$I$88,9,FALSE)</f>
        <v>0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</row>
    <row r="3" spans="1:15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 t="str">
        <f>VLOOKUP(A3,'Group Condition'!$A$2:$I$88,9,FALSE)</f>
        <v>improves at end</v>
      </c>
      <c r="G3"/>
    </row>
    <row r="4" spans="1:15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15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 t="str">
        <f>VLOOKUP(A5,'Group Condition'!$A$2:$I$88,9,FALSE)</f>
        <v>worse</v>
      </c>
      <c r="G5"/>
    </row>
    <row r="6" spans="1:15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15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Condition'!$A$2:$I$88,9,FALSE)</f>
        <v>better</v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5.0000000000000001E-9</v>
      </c>
      <c r="N7" s="14">
        <v>5.0000000000000001E-9</v>
      </c>
      <c r="O7" s="14">
        <v>1E-8</v>
      </c>
    </row>
    <row r="8" spans="1:15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>
        <f>VLOOKUP(A8,'Group Condition'!$A$2:$I$88,9,FALSE)</f>
        <v>0</v>
      </c>
      <c r="G8"/>
      <c r="J8">
        <v>0</v>
      </c>
      <c r="K8">
        <v>0</v>
      </c>
    </row>
    <row r="9" spans="1:15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Condition'!$A$2:$I$88,9,FALSE)</f>
        <v>worse (too high)</v>
      </c>
      <c r="F9" s="14">
        <v>1.4999999999999999E-14</v>
      </c>
      <c r="J9">
        <v>0</v>
      </c>
      <c r="K9">
        <v>0</v>
      </c>
    </row>
    <row r="10" spans="1:15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>
        <f>VLOOKUP(A10,'Group Condition'!$A$2:$I$88,9,FALSE)</f>
        <v>0</v>
      </c>
      <c r="G10"/>
    </row>
    <row r="11" spans="1:15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>
        <f>VLOOKUP(A11,'Group Condition'!$A$2:$I$88,9,FALSE)</f>
        <v>0</v>
      </c>
      <c r="G11" s="14">
        <v>3E-11</v>
      </c>
      <c r="J11" s="14">
        <v>1E-13</v>
      </c>
      <c r="K11" s="14">
        <v>1E-10</v>
      </c>
      <c r="N11" s="14">
        <v>1E-14</v>
      </c>
      <c r="O11" s="14">
        <v>9.9999999999999994E-12</v>
      </c>
    </row>
    <row r="12" spans="1:15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15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15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 t="str">
        <f>VLOOKUP(A14,'Group Condition'!$A$2:$I$88,9,FALSE)</f>
        <v>closer, still crashes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</row>
    <row r="15" spans="1:15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15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 t="str">
        <f>VLOOKUP(A16,'Group Condition'!$A$2:$I$88,9,FALSE)</f>
        <v>no change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</row>
    <row r="17" spans="1:15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 t="str">
        <f>VLOOKUP(A17,'Group Condition'!$A$2:$I$88,9,FALSE)</f>
        <v>higher start and end</v>
      </c>
      <c r="F17">
        <f>C17*0.5</f>
        <v>1.125E-11</v>
      </c>
      <c r="G17" s="14">
        <f>D17*0.5</f>
        <v>8.9999999999999999E-11</v>
      </c>
    </row>
    <row r="18" spans="1:15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 t="str">
        <f>VLOOKUP(A18,'Group Condition'!$A$2:$I$88,9,FALSE)</f>
        <v>worse, higher</v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</row>
    <row r="19" spans="1:15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15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 t="str">
        <f>VLOOKUP(A20,'Group Condition'!$A$2:$I$88,9,FALSE)</f>
        <v>too high</v>
      </c>
      <c r="F20">
        <f>C20*0.75</f>
        <v>1.9874999999999999E-11</v>
      </c>
      <c r="G20" s="14">
        <f>D20*0.75</f>
        <v>3.0000000000000004E-9</v>
      </c>
      <c r="N20" s="14">
        <v>2.0000000000000001E-13</v>
      </c>
      <c r="O20" s="14">
        <v>3E-11</v>
      </c>
    </row>
    <row r="21" spans="1:15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15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</row>
    <row r="23" spans="1:15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15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>
        <f>VLOOKUP(A24,'Group Condition'!$A$2:$I$88,9,FALSE)</f>
        <v>0</v>
      </c>
      <c r="G24"/>
    </row>
    <row r="25" spans="1:15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 t="str">
        <f>VLOOKUP(A25,'Group Condition'!$A$2:$I$88,9,FALSE)</f>
        <v>too high start</v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  <c r="N25" s="14">
        <v>1.0000000000000001E-15</v>
      </c>
      <c r="O25" s="14">
        <v>1E-14</v>
      </c>
    </row>
    <row r="26" spans="1:15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15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>
        <f>VLOOKUP(A27,'Group Condition'!$A$2:$I$88,9,FALSE)</f>
        <v>0</v>
      </c>
      <c r="G27"/>
    </row>
    <row r="28" spans="1:15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>
        <f>VLOOKUP(A28,'Group Condition'!$A$2:$I$88,9,FALSE)</f>
        <v>0</v>
      </c>
      <c r="G28"/>
    </row>
    <row r="29" spans="1:15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 t="str">
        <f>VLOOKUP(A29,'Group Condition'!$A$2:$I$88,9,FALSE)</f>
        <v>higher start</v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</row>
    <row r="30" spans="1:15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>
        <f>VLOOKUP(A30,'Group Condition'!$A$2:$I$88,9,FALSE)</f>
        <v>0</v>
      </c>
      <c r="G30"/>
    </row>
    <row r="31" spans="1:15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15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>
        <f>VLOOKUP(A32,'Group Condition'!$A$2:$I$88,9,FALSE)</f>
        <v>0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</row>
    <row r="33" spans="1:15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>
        <f>VLOOKUP(A33,'Group Condition'!$A$2:$I$88,9,FALSE)</f>
        <v>0</v>
      </c>
      <c r="G33"/>
    </row>
    <row r="34" spans="1:15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>
        <f>VLOOKUP(A34,'Group Condition'!$A$2:$I$88,9,FALSE)</f>
        <v>0</v>
      </c>
      <c r="G34"/>
    </row>
    <row r="35" spans="1:15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>
        <f>VLOOKUP(A35,'Group Condition'!$A$2:$I$88,9,FALSE)</f>
        <v>0</v>
      </c>
      <c r="G35"/>
      <c r="L35" s="14">
        <v>7.0000000000000005E-13</v>
      </c>
      <c r="M35" s="14">
        <v>5.0000000000000003E-10</v>
      </c>
      <c r="N35" s="14">
        <v>9.9999999999999998E-13</v>
      </c>
      <c r="O35" s="14">
        <v>1.0000000000000001E-9</v>
      </c>
    </row>
    <row r="36" spans="1:15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>
        <f>VLOOKUP(A36,'Group Condition'!$A$2:$I$88,9,FALSE)</f>
        <v>0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</row>
    <row r="37" spans="1:15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15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>
        <f>VLOOKUP(A38,'Group Condition'!$A$2:$I$88,9,FALSE)</f>
        <v>0</v>
      </c>
      <c r="G38"/>
      <c r="L38">
        <v>2.5000000000000001E-3</v>
      </c>
      <c r="M38">
        <v>2.5000000000000001E-3</v>
      </c>
    </row>
    <row r="39" spans="1:15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15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15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>
        <f>VLOOKUP(A41,'Group Condition'!$A$2:$I$88,9,FALSE)</f>
        <v>0</v>
      </c>
      <c r="G41"/>
      <c r="L41" s="14">
        <v>4.9999999999999999E-13</v>
      </c>
      <c r="M41" s="14">
        <v>5.0000000000000003E-10</v>
      </c>
    </row>
    <row r="42" spans="1:15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15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>
        <f>VLOOKUP(A43,'Group Condition'!$A$2:$I$88,9,FALSE)</f>
        <v>0</v>
      </c>
      <c r="G43"/>
    </row>
    <row r="44" spans="1:15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15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>
        <f>VLOOKUP(A45,'Group Condition'!$A$2:$I$88,9,FALSE)</f>
        <v>0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  <c r="N45" s="14">
        <v>3.9999999999999999E-12</v>
      </c>
      <c r="O45" s="14">
        <v>4.0000000000000002E-9</v>
      </c>
    </row>
    <row r="46" spans="1:15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>
        <f>VLOOKUP(A46,'Group Condition'!$A$2:$I$88,9,FALSE)</f>
        <v>0</v>
      </c>
      <c r="F46">
        <f>C46*0.75</f>
        <v>2.25E-13</v>
      </c>
      <c r="G46" s="14">
        <f>D46*0.75</f>
        <v>2.25E-10</v>
      </c>
    </row>
    <row r="47" spans="1:15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>
        <f>VLOOKUP(A47,'Group Condition'!$A$2:$I$88,9,FALSE)</f>
        <v>0</v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</row>
    <row r="48" spans="1:15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>
        <f>VLOOKUP(A48,'Group Condition'!$A$2:$I$88,9,FALSE)</f>
        <v>0</v>
      </c>
      <c r="G48"/>
    </row>
    <row r="49" spans="1:15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>
        <f>VLOOKUP(A49,'Group Condition'!$A$2:$I$88,9,FALSE)</f>
        <v>0</v>
      </c>
      <c r="G49"/>
    </row>
    <row r="50" spans="1:15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15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  <c r="N51" s="14">
        <v>1.5000000000000001E-12</v>
      </c>
      <c r="O51" s="14">
        <v>1.5E-9</v>
      </c>
    </row>
    <row r="52" spans="1:15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>
        <f>VLOOKUP(A52,'Group Condition'!$A$2:$I$88,9,FALSE)</f>
        <v>0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</row>
    <row r="53" spans="1:15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 t="str">
        <f>VLOOKUP(A53,'Group Condition'!$A$2:$I$88,9,FALSE)</f>
        <v>lower but crashes</v>
      </c>
      <c r="G53"/>
      <c r="J53" s="14">
        <v>5.9999999999999997E-13</v>
      </c>
      <c r="K53" s="14">
        <v>6E-10</v>
      </c>
    </row>
    <row r="54" spans="1:15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 t="str">
        <f>VLOOKUP(A54,'Group Condition'!$A$2:$I$88,9,FALSE)</f>
        <v>Stable but crashes</v>
      </c>
      <c r="F54">
        <f>C54*1.25</f>
        <v>6.4999999999999993E-10</v>
      </c>
      <c r="G54" s="14">
        <f>D54*1.25</f>
        <v>4.0000000000000002E-9</v>
      </c>
      <c r="N54" s="14">
        <v>9.9999999999999994E-12</v>
      </c>
      <c r="O54" s="14">
        <v>1E-10</v>
      </c>
    </row>
    <row r="55" spans="1:15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 t="str">
        <f>VLOOKUP(A55,'Group Condition'!$A$2:$I$88,9,FALSE)</f>
        <v>No change</v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</row>
    <row r="56" spans="1:15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 t="str">
        <f>VLOOKUP(A56,'Group Condition'!$A$2:$I$88,9,FALSE)</f>
        <v>crashes (between)</v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  <c r="N56" s="14">
        <v>2.4999999999999999E-13</v>
      </c>
      <c r="O56" s="14">
        <v>2.5000000000000002E-10</v>
      </c>
    </row>
    <row r="57" spans="1:15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15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>
        <f>VLOOKUP(A58,'Group Condition'!$A$2:$I$88,9,FALSE)</f>
        <v>0</v>
      </c>
      <c r="F58" s="14">
        <v>1E-10</v>
      </c>
      <c r="G58" s="14">
        <v>1.0000000000000001E-9</v>
      </c>
      <c r="J58" s="14">
        <v>1.0000000000000001E-9</v>
      </c>
      <c r="K58" s="14">
        <v>1E-8</v>
      </c>
    </row>
    <row r="59" spans="1:15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15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>
        <f>VLOOKUP(A60,'Group Condition'!$A$2:$I$88,9,FALSE)</f>
        <v>0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</row>
    <row r="61" spans="1:15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>
        <f>VLOOKUP(A61,'Group Condition'!$A$2:$I$88,9,FALSE)</f>
        <v>0</v>
      </c>
      <c r="G61"/>
    </row>
    <row r="62" spans="1:15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>
        <f>VLOOKUP(A62,'Group Condition'!$A$2:$I$88,9,FALSE)</f>
        <v>0</v>
      </c>
      <c r="F62">
        <f>C62*0.5</f>
        <v>2.5999999999999998E-10</v>
      </c>
      <c r="G62" s="14">
        <f>D62*0.5</f>
        <v>1.6000000000000001E-9</v>
      </c>
    </row>
    <row r="63" spans="1:15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>
        <f>VLOOKUP(A63,'Group Condition'!$A$2:$I$88,9,FALSE)</f>
        <v>0</v>
      </c>
      <c r="G63"/>
    </row>
    <row r="64" spans="1:15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A40" sqref="A40"/>
    </sheetView>
  </sheetViews>
  <sheetFormatPr defaultRowHeight="14.4" x14ac:dyDescent="0.3"/>
  <cols>
    <col min="2" max="2" width="17.6640625" bestFit="1" customWidth="1"/>
  </cols>
  <sheetData>
    <row r="1" spans="1:2" x14ac:dyDescent="0.3">
      <c r="A1" t="s">
        <v>90</v>
      </c>
      <c r="B1" t="s">
        <v>410</v>
      </c>
    </row>
    <row r="2" spans="1:2" x14ac:dyDescent="0.3">
      <c r="A2" t="s">
        <v>10</v>
      </c>
      <c r="B2">
        <v>2.93</v>
      </c>
    </row>
    <row r="3" spans="1:2" x14ac:dyDescent="0.3">
      <c r="A3" t="s">
        <v>9</v>
      </c>
      <c r="B3">
        <v>373.37</v>
      </c>
    </row>
    <row r="4" spans="1:2" x14ac:dyDescent="0.3">
      <c r="A4" t="s">
        <v>11</v>
      </c>
      <c r="B4">
        <v>1</v>
      </c>
    </row>
    <row r="5" spans="1:2" x14ac:dyDescent="0.3">
      <c r="A5" t="s">
        <v>12</v>
      </c>
      <c r="B5">
        <v>1.46</v>
      </c>
    </row>
    <row r="6" spans="1:2" x14ac:dyDescent="0.3">
      <c r="A6" t="s">
        <v>13</v>
      </c>
      <c r="B6">
        <v>1.93</v>
      </c>
    </row>
    <row r="7" spans="1:2" x14ac:dyDescent="0.3">
      <c r="A7" t="s">
        <v>14</v>
      </c>
      <c r="B7">
        <v>1.92</v>
      </c>
    </row>
    <row r="8" spans="1:2" x14ac:dyDescent="0.3">
      <c r="A8" t="s">
        <v>15</v>
      </c>
      <c r="B8">
        <v>1.05</v>
      </c>
    </row>
    <row r="9" spans="1:2" x14ac:dyDescent="0.3">
      <c r="A9" t="s">
        <v>16</v>
      </c>
      <c r="B9">
        <v>2.44</v>
      </c>
    </row>
    <row r="10" spans="1:2" x14ac:dyDescent="0.3">
      <c r="A10" t="s">
        <v>17</v>
      </c>
      <c r="B10">
        <v>2.04</v>
      </c>
    </row>
    <row r="11" spans="1:2" x14ac:dyDescent="0.3">
      <c r="A11" t="s">
        <v>8</v>
      </c>
      <c r="B11">
        <v>2.85</v>
      </c>
    </row>
    <row r="12" spans="1:2" x14ac:dyDescent="0.3">
      <c r="A12" t="s">
        <v>4</v>
      </c>
      <c r="B12">
        <v>2.11</v>
      </c>
    </row>
    <row r="13" spans="1:2" x14ac:dyDescent="0.3">
      <c r="A13" t="s">
        <v>18</v>
      </c>
      <c r="B13">
        <v>0.11</v>
      </c>
    </row>
    <row r="14" spans="1:2" x14ac:dyDescent="0.3">
      <c r="A14" t="s">
        <v>6</v>
      </c>
      <c r="B14">
        <v>0.27</v>
      </c>
    </row>
    <row r="15" spans="1:2" x14ac:dyDescent="0.3">
      <c r="A15" t="s">
        <v>19</v>
      </c>
      <c r="B15">
        <v>3.42</v>
      </c>
    </row>
    <row r="16" spans="1:2" x14ac:dyDescent="0.3">
      <c r="A16" t="s">
        <v>20</v>
      </c>
      <c r="B16">
        <v>0.22</v>
      </c>
    </row>
    <row r="17" spans="1:2" x14ac:dyDescent="0.3">
      <c r="A17" t="s">
        <v>21</v>
      </c>
      <c r="B17">
        <v>0.6</v>
      </c>
    </row>
    <row r="18" spans="1:2" x14ac:dyDescent="0.3">
      <c r="A18" t="s">
        <v>22</v>
      </c>
      <c r="B18">
        <v>1</v>
      </c>
    </row>
    <row r="19" spans="1:2" x14ac:dyDescent="0.3">
      <c r="A19" t="s">
        <v>23</v>
      </c>
      <c r="B19">
        <v>0.06</v>
      </c>
    </row>
    <row r="20" spans="1:2" x14ac:dyDescent="0.3">
      <c r="A20" t="s">
        <v>5</v>
      </c>
      <c r="B20">
        <v>0.91</v>
      </c>
    </row>
    <row r="21" spans="1:2" x14ac:dyDescent="0.3">
      <c r="A21" t="s">
        <v>24</v>
      </c>
      <c r="B21">
        <v>1</v>
      </c>
    </row>
    <row r="22" spans="1:2" x14ac:dyDescent="0.3">
      <c r="A22" t="s">
        <v>25</v>
      </c>
      <c r="B22">
        <v>1.17</v>
      </c>
    </row>
    <row r="23" spans="1:2" x14ac:dyDescent="0.3">
      <c r="A23" t="s">
        <v>26</v>
      </c>
      <c r="B23">
        <v>0.15</v>
      </c>
    </row>
    <row r="24" spans="1:2" x14ac:dyDescent="0.3">
      <c r="A24" t="s">
        <v>7</v>
      </c>
      <c r="B24">
        <v>2.38</v>
      </c>
    </row>
    <row r="25" spans="1:2" x14ac:dyDescent="0.3">
      <c r="A25" t="s">
        <v>27</v>
      </c>
      <c r="B25">
        <v>1</v>
      </c>
    </row>
    <row r="26" spans="1:2" x14ac:dyDescent="0.3">
      <c r="A26" t="s">
        <v>28</v>
      </c>
      <c r="B26">
        <v>1.57</v>
      </c>
    </row>
    <row r="27" spans="1:2" x14ac:dyDescent="0.3">
      <c r="A27" t="s">
        <v>29</v>
      </c>
      <c r="B27">
        <v>2.0499999999999998</v>
      </c>
    </row>
    <row r="28" spans="1:2" x14ac:dyDescent="0.3">
      <c r="A28" t="s">
        <v>30</v>
      </c>
      <c r="B28">
        <v>1.98</v>
      </c>
    </row>
    <row r="29" spans="1:2" x14ac:dyDescent="0.3">
      <c r="A29" t="s">
        <v>31</v>
      </c>
      <c r="B29">
        <v>1.93</v>
      </c>
    </row>
    <row r="30" spans="1:2" x14ac:dyDescent="0.3">
      <c r="A30" t="s">
        <v>32</v>
      </c>
      <c r="B30">
        <v>2.0699999999999998</v>
      </c>
    </row>
    <row r="31" spans="1:2" x14ac:dyDescent="0.3">
      <c r="A31" t="s">
        <v>33</v>
      </c>
      <c r="B31">
        <v>2.2999999999999998</v>
      </c>
    </row>
    <row r="32" spans="1:2" x14ac:dyDescent="0.3">
      <c r="A32" t="s">
        <v>3</v>
      </c>
      <c r="B32">
        <v>17.12</v>
      </c>
    </row>
    <row r="33" spans="1:2" x14ac:dyDescent="0.3">
      <c r="A33" t="s">
        <v>34</v>
      </c>
      <c r="B33">
        <v>2.41</v>
      </c>
    </row>
    <row r="34" spans="1:2" x14ac:dyDescent="0.3">
      <c r="A34" t="s">
        <v>35</v>
      </c>
      <c r="B34">
        <v>3.9999999999999998E-6</v>
      </c>
    </row>
    <row r="35" spans="1:2" x14ac:dyDescent="0.3">
      <c r="A35" t="s">
        <v>36</v>
      </c>
      <c r="B35">
        <v>1.61</v>
      </c>
    </row>
    <row r="36" spans="1:2" x14ac:dyDescent="0.3">
      <c r="A36" t="s">
        <v>37</v>
      </c>
      <c r="B36">
        <v>8.9999999999999998E-4</v>
      </c>
    </row>
    <row r="37" spans="1:2" x14ac:dyDescent="0.3">
      <c r="A37" t="s">
        <v>38</v>
      </c>
      <c r="B37">
        <v>2.42</v>
      </c>
    </row>
    <row r="38" spans="1:2" x14ac:dyDescent="0.3">
      <c r="A38" t="s">
        <v>39</v>
      </c>
      <c r="B38">
        <v>3.05</v>
      </c>
    </row>
    <row r="39" spans="1:2" x14ac:dyDescent="0.3">
      <c r="A39" t="s">
        <v>40</v>
      </c>
      <c r="B39">
        <v>2.9999999999999997E-4</v>
      </c>
    </row>
    <row r="40" spans="1:2" x14ac:dyDescent="0.3">
      <c r="A40" t="s">
        <v>41</v>
      </c>
      <c r="B40">
        <v>0.7</v>
      </c>
    </row>
    <row r="41" spans="1:2" x14ac:dyDescent="0.3">
      <c r="A41" t="s">
        <v>42</v>
      </c>
      <c r="B41">
        <v>1.65</v>
      </c>
    </row>
    <row r="42" spans="1:2" x14ac:dyDescent="0.3">
      <c r="A42" t="s">
        <v>43</v>
      </c>
      <c r="B42">
        <v>1</v>
      </c>
    </row>
    <row r="43" spans="1:2" x14ac:dyDescent="0.3">
      <c r="A43" t="s">
        <v>44</v>
      </c>
      <c r="B43">
        <v>2.9</v>
      </c>
    </row>
    <row r="44" spans="1:2" x14ac:dyDescent="0.3">
      <c r="A44" t="s">
        <v>45</v>
      </c>
      <c r="B44">
        <v>1.67</v>
      </c>
    </row>
    <row r="45" spans="1:2" x14ac:dyDescent="0.3">
      <c r="A45" t="s">
        <v>46</v>
      </c>
      <c r="B45">
        <v>0.03</v>
      </c>
    </row>
    <row r="46" spans="1:2" x14ac:dyDescent="0.3">
      <c r="A46" t="s">
        <v>47</v>
      </c>
      <c r="B46">
        <v>1E-3</v>
      </c>
    </row>
    <row r="47" spans="1:2" x14ac:dyDescent="0.3">
      <c r="A47" t="s">
        <v>48</v>
      </c>
      <c r="B47">
        <v>1.7</v>
      </c>
    </row>
    <row r="48" spans="1:2" x14ac:dyDescent="0.3">
      <c r="A48" t="s">
        <v>49</v>
      </c>
      <c r="B48">
        <v>0.62</v>
      </c>
    </row>
    <row r="49" spans="1:2" x14ac:dyDescent="0.3">
      <c r="A49" t="s">
        <v>50</v>
      </c>
      <c r="B49">
        <v>0.46</v>
      </c>
    </row>
    <row r="50" spans="1:2" x14ac:dyDescent="0.3">
      <c r="A50" t="s">
        <v>51</v>
      </c>
      <c r="B50">
        <v>3.15</v>
      </c>
    </row>
    <row r="51" spans="1:2" x14ac:dyDescent="0.3">
      <c r="A51" t="s">
        <v>52</v>
      </c>
      <c r="B51">
        <v>2.16</v>
      </c>
    </row>
    <row r="52" spans="1:2" x14ac:dyDescent="0.3">
      <c r="A52" t="s">
        <v>53</v>
      </c>
      <c r="B52">
        <v>2.82</v>
      </c>
    </row>
    <row r="53" spans="1:2" x14ac:dyDescent="0.3">
      <c r="A53" t="s">
        <v>54</v>
      </c>
      <c r="B53">
        <v>3.17</v>
      </c>
    </row>
    <row r="54" spans="1:2" x14ac:dyDescent="0.3">
      <c r="A54" t="s">
        <v>55</v>
      </c>
      <c r="B54">
        <v>0.2</v>
      </c>
    </row>
    <row r="55" spans="1:2" x14ac:dyDescent="0.3">
      <c r="A55" t="s">
        <v>56</v>
      </c>
      <c r="B55">
        <v>0.69</v>
      </c>
    </row>
    <row r="56" spans="1:2" x14ac:dyDescent="0.3">
      <c r="A56" t="s">
        <v>57</v>
      </c>
      <c r="B56">
        <v>0.31</v>
      </c>
    </row>
    <row r="57" spans="1:2" x14ac:dyDescent="0.3">
      <c r="A57" t="s">
        <v>58</v>
      </c>
      <c r="B57">
        <v>1.36</v>
      </c>
    </row>
    <row r="58" spans="1:2" x14ac:dyDescent="0.3">
      <c r="A58" t="s">
        <v>59</v>
      </c>
      <c r="B58">
        <v>2.08</v>
      </c>
    </row>
    <row r="59" spans="1:2" x14ac:dyDescent="0.3">
      <c r="A59" t="s">
        <v>60</v>
      </c>
      <c r="B59">
        <v>0.02</v>
      </c>
    </row>
    <row r="60" spans="1:2" x14ac:dyDescent="0.3">
      <c r="A60" t="s">
        <v>61</v>
      </c>
      <c r="B60">
        <v>3.0000000000000001E-3</v>
      </c>
    </row>
    <row r="61" spans="1:2" x14ac:dyDescent="0.3">
      <c r="A61" t="s">
        <v>62</v>
      </c>
      <c r="B61">
        <v>1.98</v>
      </c>
    </row>
    <row r="62" spans="1:2" x14ac:dyDescent="0.3">
      <c r="A62" t="s">
        <v>63</v>
      </c>
      <c r="B62">
        <v>2.31</v>
      </c>
    </row>
    <row r="63" spans="1:2" x14ac:dyDescent="0.3">
      <c r="A63" t="s">
        <v>64</v>
      </c>
      <c r="B63">
        <v>0.62</v>
      </c>
    </row>
    <row r="64" spans="1:2" x14ac:dyDescent="0.3">
      <c r="A64" t="s">
        <v>65</v>
      </c>
      <c r="B64">
        <v>0.79</v>
      </c>
    </row>
    <row r="65" spans="1:2" x14ac:dyDescent="0.3">
      <c r="A65" t="s">
        <v>66</v>
      </c>
      <c r="B65">
        <v>0.15</v>
      </c>
    </row>
    <row r="66" spans="1:2" x14ac:dyDescent="0.3">
      <c r="A66" t="s">
        <v>67</v>
      </c>
      <c r="B66">
        <v>0.16</v>
      </c>
    </row>
    <row r="67" spans="1:2" x14ac:dyDescent="0.3">
      <c r="A67" t="s">
        <v>68</v>
      </c>
      <c r="B67">
        <v>1.22</v>
      </c>
    </row>
    <row r="68" spans="1:2" x14ac:dyDescent="0.3">
      <c r="A68" t="s">
        <v>69</v>
      </c>
      <c r="B68">
        <v>3.5</v>
      </c>
    </row>
    <row r="69" spans="1:2" x14ac:dyDescent="0.3">
      <c r="A69" t="s">
        <v>70</v>
      </c>
      <c r="B69">
        <v>5</v>
      </c>
    </row>
    <row r="70" spans="1:2" x14ac:dyDescent="0.3">
      <c r="A70" t="s">
        <v>71</v>
      </c>
      <c r="B70">
        <v>0.9</v>
      </c>
    </row>
    <row r="71" spans="1:2" x14ac:dyDescent="0.3">
      <c r="A71" t="s">
        <v>72</v>
      </c>
      <c r="B71">
        <v>2.19</v>
      </c>
    </row>
    <row r="72" spans="1:2" x14ac:dyDescent="0.3">
      <c r="A72" t="s">
        <v>73</v>
      </c>
      <c r="B72">
        <v>1.48</v>
      </c>
    </row>
    <row r="73" spans="1:2" x14ac:dyDescent="0.3">
      <c r="A73" t="s">
        <v>74</v>
      </c>
      <c r="B73">
        <v>1</v>
      </c>
    </row>
    <row r="74" spans="1:2" x14ac:dyDescent="0.3">
      <c r="A74" t="s">
        <v>75</v>
      </c>
      <c r="B74">
        <v>4.8259999999999996</v>
      </c>
    </row>
    <row r="75" spans="1:2" x14ac:dyDescent="0.3">
      <c r="A75" t="s">
        <v>76</v>
      </c>
      <c r="B75">
        <v>1</v>
      </c>
    </row>
    <row r="76" spans="1:2" x14ac:dyDescent="0.3">
      <c r="A76" t="s">
        <v>407</v>
      </c>
      <c r="B76">
        <v>1</v>
      </c>
    </row>
    <row r="77" spans="1:2" x14ac:dyDescent="0.3">
      <c r="A77" t="s">
        <v>77</v>
      </c>
      <c r="B77">
        <v>1</v>
      </c>
    </row>
    <row r="78" spans="1:2" x14ac:dyDescent="0.3">
      <c r="A78" t="s">
        <v>78</v>
      </c>
      <c r="B78">
        <v>0.41</v>
      </c>
    </row>
    <row r="79" spans="1:2" x14ac:dyDescent="0.3">
      <c r="A79" t="s">
        <v>79</v>
      </c>
      <c r="B79">
        <v>0.61</v>
      </c>
    </row>
    <row r="80" spans="1:2" x14ac:dyDescent="0.3">
      <c r="A80" t="s">
        <v>80</v>
      </c>
      <c r="B80">
        <v>1</v>
      </c>
    </row>
    <row r="81" spans="1:2" x14ac:dyDescent="0.3">
      <c r="A81" t="s">
        <v>81</v>
      </c>
      <c r="B81">
        <v>7.84</v>
      </c>
    </row>
    <row r="82" spans="1:2" x14ac:dyDescent="0.3">
      <c r="A82" t="s">
        <v>82</v>
      </c>
      <c r="B82">
        <v>1</v>
      </c>
    </row>
    <row r="83" spans="1:2" x14ac:dyDescent="0.3">
      <c r="A83" t="s">
        <v>83</v>
      </c>
      <c r="B83">
        <v>1</v>
      </c>
    </row>
    <row r="84" spans="1:2" x14ac:dyDescent="0.3">
      <c r="A84" t="s">
        <v>84</v>
      </c>
      <c r="B84">
        <v>1</v>
      </c>
    </row>
    <row r="85" spans="1:2" x14ac:dyDescent="0.3">
      <c r="A85" t="s">
        <v>85</v>
      </c>
      <c r="B85">
        <v>1</v>
      </c>
    </row>
    <row r="86" spans="1:2" x14ac:dyDescent="0.3">
      <c r="A86" t="s">
        <v>86</v>
      </c>
      <c r="B86">
        <v>1000.68</v>
      </c>
    </row>
    <row r="87" spans="1:2" x14ac:dyDescent="0.3">
      <c r="A87" t="s">
        <v>87</v>
      </c>
      <c r="B87">
        <v>49.42</v>
      </c>
    </row>
    <row r="88" spans="1:2" x14ac:dyDescent="0.3">
      <c r="A88" t="s">
        <v>88</v>
      </c>
      <c r="B88">
        <v>1</v>
      </c>
    </row>
    <row r="89" spans="1:2" x14ac:dyDescent="0.3">
      <c r="A89" t="s">
        <v>89</v>
      </c>
      <c r="B89">
        <v>1</v>
      </c>
    </row>
    <row r="90" spans="1:2" x14ac:dyDescent="0.3">
      <c r="A90" t="s">
        <v>408</v>
      </c>
      <c r="B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 Condition</vt:lpstr>
      <vt:lpstr>Notes Log</vt:lpstr>
      <vt:lpstr>Crash Diagnosis</vt:lpstr>
      <vt:lpstr>Recruitment_Log</vt:lpstr>
      <vt:lpstr>mL-Log</vt:lpstr>
      <vt:lpstr>mQ-log</vt:lpstr>
      <vt:lpstr>Init Scalar 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2020-11-03T01:01:07Z</dcterms:modified>
</cp:coreProperties>
</file>